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dgprd.sharepoint.com/sites/DGF/Documentos compartidos/Estadísticas/2026/Junio/Balances/"/>
    </mc:Choice>
  </mc:AlternateContent>
  <xr:revisionPtr revIDLastSave="38" documentId="13_ncr:1_{A085C2BF-A2F5-42BC-A1AB-BE03A4B615DF}" xr6:coauthVersionLast="47" xr6:coauthVersionMax="47" xr10:uidLastSave="{19771A15-37B5-488D-81E9-DFDA665472F1}"/>
  <bookViews>
    <workbookView xWindow="-120" yWindow="-120" windowWidth="29040" windowHeight="15720" firstSheet="10" activeTab="10" xr2:uid="{00000000-000D-0000-FFFF-FFFF00000000}"/>
  </bookViews>
  <sheets>
    <sheet name="2017 sin Calamidad " sheetId="5" r:id="rId1"/>
    <sheet name="2017 con Calamidad" sheetId="4" r:id="rId2"/>
    <sheet name="2018" sheetId="3" r:id="rId3"/>
    <sheet name="2019" sheetId="7" r:id="rId4"/>
    <sheet name="2020" sheetId="11" r:id="rId5"/>
    <sheet name="2021" sheetId="13" r:id="rId6"/>
    <sheet name="2022" sheetId="12" r:id="rId7"/>
    <sheet name="2023" sheetId="16" r:id="rId8"/>
    <sheet name="2024" sheetId="15" r:id="rId9"/>
    <sheet name="2025" sheetId="17" r:id="rId10"/>
    <sheet name="2026" sheetId="18" r:id="rId11"/>
  </sheets>
  <externalReferences>
    <externalReference r:id="rId12"/>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18" l="1"/>
  <c r="H20" i="18"/>
  <c r="G20" i="18"/>
  <c r="F20" i="18"/>
  <c r="E20" i="18"/>
  <c r="H25" i="18"/>
  <c r="P48" i="17"/>
  <c r="O48" i="17"/>
  <c r="N48" i="17"/>
  <c r="M48" i="17"/>
  <c r="P28" i="17"/>
  <c r="O28" i="17"/>
  <c r="N28" i="17"/>
  <c r="M28" i="17"/>
  <c r="L28" i="17"/>
  <c r="K28" i="17"/>
  <c r="J28" i="17"/>
  <c r="I28" i="17"/>
  <c r="H28" i="17"/>
  <c r="G28" i="17"/>
  <c r="F28" i="17"/>
  <c r="E28" i="17"/>
  <c r="D28" i="17"/>
  <c r="K48" i="17"/>
  <c r="C12" i="18"/>
  <c r="D12" i="18"/>
  <c r="E12" i="18"/>
  <c r="F12" i="18"/>
  <c r="G12" i="18"/>
  <c r="H12" i="18"/>
  <c r="I12" i="18"/>
  <c r="J12" i="18"/>
  <c r="K12" i="18"/>
  <c r="L12" i="18"/>
  <c r="M12" i="18"/>
  <c r="N12" i="18"/>
  <c r="O12" i="18"/>
  <c r="O11" i="18" s="1"/>
  <c r="C20" i="18"/>
  <c r="D20" i="18"/>
  <c r="D11" i="18" s="1"/>
  <c r="J20" i="18"/>
  <c r="K20" i="18"/>
  <c r="L20" i="18"/>
  <c r="M20" i="18"/>
  <c r="N20" i="18"/>
  <c r="N44" i="18" s="1"/>
  <c r="O20" i="18"/>
  <c r="Q57" i="18"/>
  <c r="Q56" i="18"/>
  <c r="Q55" i="18"/>
  <c r="Q54" i="18"/>
  <c r="P53" i="18"/>
  <c r="O53" i="18"/>
  <c r="N53" i="18"/>
  <c r="M53" i="18"/>
  <c r="L53" i="18"/>
  <c r="K53" i="18"/>
  <c r="K47" i="18" s="1"/>
  <c r="J53" i="18"/>
  <c r="I53" i="18"/>
  <c r="H53" i="18"/>
  <c r="G53" i="18"/>
  <c r="F53" i="18"/>
  <c r="E53" i="18"/>
  <c r="D53" i="18"/>
  <c r="C53" i="18"/>
  <c r="Q52" i="18"/>
  <c r="Q51" i="18"/>
  <c r="Q50" i="18"/>
  <c r="Q49" i="18"/>
  <c r="P48" i="18"/>
  <c r="O48" i="18"/>
  <c r="N48" i="18"/>
  <c r="N47" i="18" s="1"/>
  <c r="M48" i="18"/>
  <c r="M47" i="18" s="1"/>
  <c r="L48" i="18"/>
  <c r="L47" i="18" s="1"/>
  <c r="K48" i="18"/>
  <c r="J48" i="18"/>
  <c r="J47" i="18" s="1"/>
  <c r="I48" i="18"/>
  <c r="H48" i="18"/>
  <c r="G48" i="18"/>
  <c r="F48" i="18"/>
  <c r="E48" i="18"/>
  <c r="D48" i="18"/>
  <c r="C48" i="18"/>
  <c r="P47" i="18"/>
  <c r="O47" i="18"/>
  <c r="D47" i="18"/>
  <c r="Q41" i="18"/>
  <c r="Q40" i="18"/>
  <c r="Q39" i="18"/>
  <c r="Q38" i="18"/>
  <c r="Q37" i="18"/>
  <c r="Q36" i="18"/>
  <c r="P35" i="18"/>
  <c r="O35" i="18"/>
  <c r="O44" i="18" s="1"/>
  <c r="N35" i="18"/>
  <c r="M35" i="18"/>
  <c r="M44" i="18" s="1"/>
  <c r="L35" i="18"/>
  <c r="L44" i="18" s="1"/>
  <c r="K35" i="18"/>
  <c r="J35" i="18"/>
  <c r="I35" i="18"/>
  <c r="H35" i="18"/>
  <c r="G35" i="18"/>
  <c r="F35" i="18"/>
  <c r="E35" i="18"/>
  <c r="D35" i="18"/>
  <c r="C35" i="18"/>
  <c r="Q34" i="18"/>
  <c r="Q33" i="18"/>
  <c r="Q32" i="18"/>
  <c r="Q31" i="18"/>
  <c r="Q30" i="18"/>
  <c r="Q29" i="18"/>
  <c r="P28" i="18"/>
  <c r="O28" i="18"/>
  <c r="N28" i="18"/>
  <c r="M28" i="18"/>
  <c r="L28" i="18"/>
  <c r="L25" i="18" s="1"/>
  <c r="L24" i="18" s="1"/>
  <c r="K28" i="18"/>
  <c r="K25" i="18" s="1"/>
  <c r="K24" i="18" s="1"/>
  <c r="J25" i="18"/>
  <c r="I25" i="18"/>
  <c r="F25" i="18"/>
  <c r="E25" i="18"/>
  <c r="D28" i="18"/>
  <c r="C28" i="18"/>
  <c r="C25" i="18" s="1"/>
  <c r="Q27" i="18"/>
  <c r="Q26" i="18"/>
  <c r="P25" i="18"/>
  <c r="O25" i="18"/>
  <c r="O24" i="18" s="1"/>
  <c r="N25" i="18"/>
  <c r="N24" i="18" s="1"/>
  <c r="M25" i="18"/>
  <c r="M24" i="18" s="1"/>
  <c r="G25" i="18"/>
  <c r="D25" i="18"/>
  <c r="P24" i="18"/>
  <c r="D24" i="18"/>
  <c r="Q23" i="18"/>
  <c r="Q22" i="18"/>
  <c r="Q21" i="18"/>
  <c r="P20" i="18"/>
  <c r="K44" i="18"/>
  <c r="Q19" i="18"/>
  <c r="Q18" i="18"/>
  <c r="Q17" i="18"/>
  <c r="Q16" i="18"/>
  <c r="Q15" i="18"/>
  <c r="Q14" i="18"/>
  <c r="Q13" i="18"/>
  <c r="P12" i="18"/>
  <c r="M11" i="18"/>
  <c r="L11" i="18"/>
  <c r="K11" i="18"/>
  <c r="C28" i="17"/>
  <c r="L53" i="17"/>
  <c r="K53" i="17"/>
  <c r="J53" i="17"/>
  <c r="I53" i="17"/>
  <c r="H53" i="17"/>
  <c r="G53" i="17"/>
  <c r="F53" i="17"/>
  <c r="J48" i="17"/>
  <c r="I48" i="17"/>
  <c r="H48" i="17"/>
  <c r="G48" i="17"/>
  <c r="F48" i="17"/>
  <c r="E48" i="17"/>
  <c r="L48" i="17"/>
  <c r="D20" i="17"/>
  <c r="J44" i="18" l="1"/>
  <c r="I24" i="18"/>
  <c r="I44" i="18"/>
  <c r="J24" i="18"/>
  <c r="J11" i="18"/>
  <c r="I11" i="18"/>
  <c r="I47" i="18"/>
  <c r="F11" i="18"/>
  <c r="H47" i="18"/>
  <c r="H24" i="18"/>
  <c r="H44" i="18"/>
  <c r="F24" i="18"/>
  <c r="G24" i="18"/>
  <c r="G44" i="18"/>
  <c r="G47" i="18"/>
  <c r="G11" i="18"/>
  <c r="F44" i="18"/>
  <c r="E24" i="18"/>
  <c r="F47" i="18"/>
  <c r="Q12" i="18"/>
  <c r="Q28" i="17"/>
  <c r="Q53" i="18"/>
  <c r="C47" i="18"/>
  <c r="Q35" i="18"/>
  <c r="C24" i="18"/>
  <c r="Q48" i="18"/>
  <c r="E47" i="18"/>
  <c r="E11" i="18"/>
  <c r="C44" i="18"/>
  <c r="C11" i="18"/>
  <c r="H11" i="18"/>
  <c r="N11" i="18"/>
  <c r="P44" i="18"/>
  <c r="D44" i="18"/>
  <c r="P11" i="18"/>
  <c r="Q28" i="18"/>
  <c r="Q25" i="18" s="1"/>
  <c r="C45" i="18"/>
  <c r="C46" i="18" s="1"/>
  <c r="C43" i="18"/>
  <c r="D45" i="18"/>
  <c r="D46" i="18" s="1"/>
  <c r="D43" i="18"/>
  <c r="E45" i="18"/>
  <c r="E46" i="18" s="1"/>
  <c r="E43" i="18"/>
  <c r="F45" i="18"/>
  <c r="F46" i="18" s="1"/>
  <c r="F43" i="18"/>
  <c r="G45" i="18"/>
  <c r="G46" i="18" s="1"/>
  <c r="G43" i="18"/>
  <c r="H45" i="18"/>
  <c r="H46" i="18" s="1"/>
  <c r="H43" i="18"/>
  <c r="I45" i="18"/>
  <c r="I46" i="18" s="1"/>
  <c r="I43" i="18"/>
  <c r="J45" i="18"/>
  <c r="J46" i="18" s="1"/>
  <c r="J43" i="18"/>
  <c r="K45" i="18"/>
  <c r="K46" i="18" s="1"/>
  <c r="K43" i="18"/>
  <c r="L45" i="18"/>
  <c r="L46" i="18" s="1"/>
  <c r="L43" i="18"/>
  <c r="M45" i="18"/>
  <c r="M46" i="18" s="1"/>
  <c r="M43" i="18"/>
  <c r="N45" i="18"/>
  <c r="N46" i="18" s="1"/>
  <c r="N43" i="18"/>
  <c r="O45" i="18"/>
  <c r="O46" i="18" s="1"/>
  <c r="O43" i="18"/>
  <c r="P45" i="18"/>
  <c r="P46" i="18" s="1"/>
  <c r="P43" i="18"/>
  <c r="E44" i="18"/>
  <c r="Q20" i="18"/>
  <c r="D35" i="17"/>
  <c r="D44" i="17" s="1"/>
  <c r="D12" i="17"/>
  <c r="D11" i="17" s="1"/>
  <c r="D25" i="17"/>
  <c r="D48" i="17"/>
  <c r="D53" i="17"/>
  <c r="C48" i="17"/>
  <c r="Q52" i="17"/>
  <c r="E25" i="17"/>
  <c r="P35" i="17"/>
  <c r="O35" i="17"/>
  <c r="N35" i="17"/>
  <c r="M35" i="17"/>
  <c r="L35" i="17"/>
  <c r="K35" i="17"/>
  <c r="J35" i="17"/>
  <c r="I35" i="17"/>
  <c r="H35" i="17"/>
  <c r="G35" i="17"/>
  <c r="F35" i="17"/>
  <c r="J25" i="17"/>
  <c r="H25" i="17"/>
  <c r="G25" i="17"/>
  <c r="F25" i="17"/>
  <c r="P25" i="17"/>
  <c r="O25" i="17"/>
  <c r="N25" i="17"/>
  <c r="M25" i="17"/>
  <c r="L25" i="17"/>
  <c r="K25" i="17"/>
  <c r="I25" i="17"/>
  <c r="P53" i="17"/>
  <c r="O53" i="17"/>
  <c r="N53" i="17"/>
  <c r="M53" i="17"/>
  <c r="P20" i="17"/>
  <c r="O20" i="17"/>
  <c r="N20" i="17"/>
  <c r="M20" i="17"/>
  <c r="L20" i="17"/>
  <c r="K20" i="17"/>
  <c r="K44" i="17" s="1"/>
  <c r="J20" i="17"/>
  <c r="I20" i="17"/>
  <c r="H20" i="17"/>
  <c r="G20" i="17"/>
  <c r="F20" i="17"/>
  <c r="P12" i="17"/>
  <c r="O12" i="17"/>
  <c r="N12" i="17"/>
  <c r="M12" i="17"/>
  <c r="L12" i="17"/>
  <c r="K12" i="17"/>
  <c r="J12" i="17"/>
  <c r="I12" i="17"/>
  <c r="H12" i="17"/>
  <c r="G12" i="17"/>
  <c r="F12" i="17"/>
  <c r="D52" i="15"/>
  <c r="D48" i="15"/>
  <c r="D35" i="15"/>
  <c r="D44" i="15" s="1"/>
  <c r="D25" i="15"/>
  <c r="D20" i="15"/>
  <c r="D12" i="15"/>
  <c r="P44" i="15"/>
  <c r="O44" i="15"/>
  <c r="N44" i="15"/>
  <c r="M44" i="15"/>
  <c r="L44" i="15"/>
  <c r="K44" i="15"/>
  <c r="J44" i="15"/>
  <c r="I44" i="15"/>
  <c r="H44" i="15"/>
  <c r="G44" i="15"/>
  <c r="F44" i="15"/>
  <c r="Q57" i="17"/>
  <c r="Q56" i="17"/>
  <c r="Q55" i="17"/>
  <c r="Q54" i="17"/>
  <c r="E53" i="17"/>
  <c r="C53" i="17"/>
  <c r="Q51" i="17"/>
  <c r="Q50" i="17"/>
  <c r="Q49" i="17"/>
  <c r="Q41" i="17"/>
  <c r="Q40" i="17"/>
  <c r="Q39" i="17"/>
  <c r="Q38" i="17"/>
  <c r="Q37" i="17"/>
  <c r="Q36" i="17"/>
  <c r="E35" i="17"/>
  <c r="C35" i="17"/>
  <c r="Q34" i="17"/>
  <c r="Q33" i="17"/>
  <c r="Q32" i="17"/>
  <c r="Q31" i="17"/>
  <c r="Q30" i="17"/>
  <c r="Q29" i="17"/>
  <c r="C25" i="17"/>
  <c r="Q27" i="17"/>
  <c r="Q26" i="17"/>
  <c r="Q23" i="17"/>
  <c r="Q22" i="17"/>
  <c r="Q21" i="17"/>
  <c r="E20" i="17"/>
  <c r="C20" i="17"/>
  <c r="Q19" i="17"/>
  <c r="Q18" i="17"/>
  <c r="Q17" i="17"/>
  <c r="Q16" i="17"/>
  <c r="Q15" i="17"/>
  <c r="Q14" i="17"/>
  <c r="Q13" i="17"/>
  <c r="E12" i="17"/>
  <c r="C12" i="17"/>
  <c r="P13" i="15" a="1"/>
  <c r="P13" i="15" s="1"/>
  <c r="O13" i="15" a="1"/>
  <c r="O13" i="15" s="1"/>
  <c r="N13" i="15" a="1"/>
  <c r="N13" i="15" s="1"/>
  <c r="M13" i="15" a="1"/>
  <c r="M13" i="15" s="1"/>
  <c r="L13" i="15" a="1"/>
  <c r="L13" i="15" s="1"/>
  <c r="K13" i="15" a="1"/>
  <c r="K13" i="15" s="1"/>
  <c r="J13" i="15" a="1"/>
  <c r="J13" i="15" s="1"/>
  <c r="I13" i="15" a="1"/>
  <c r="I13" i="15" s="1"/>
  <c r="H13" i="15" a="1"/>
  <c r="H13" i="15" s="1"/>
  <c r="G13" i="15" a="1"/>
  <c r="G13" i="15" s="1"/>
  <c r="F13" i="15" a="1"/>
  <c r="F13" i="15" s="1"/>
  <c r="E13" i="15" a="1"/>
  <c r="E13" i="15" s="1"/>
  <c r="E12" i="15" s="1"/>
  <c r="F52" i="15"/>
  <c r="G52" i="15"/>
  <c r="H52" i="15"/>
  <c r="I52" i="15"/>
  <c r="J52" i="15"/>
  <c r="K52" i="15"/>
  <c r="L52" i="15"/>
  <c r="M52" i="15"/>
  <c r="N52" i="15"/>
  <c r="O52" i="15"/>
  <c r="P52" i="15"/>
  <c r="E52" i="15"/>
  <c r="P25" i="15"/>
  <c r="O25" i="15"/>
  <c r="N25" i="15"/>
  <c r="M25" i="15"/>
  <c r="L25" i="15"/>
  <c r="K25" i="15"/>
  <c r="J25" i="15"/>
  <c r="I25" i="15"/>
  <c r="H25" i="15"/>
  <c r="G25" i="15"/>
  <c r="F25" i="15"/>
  <c r="E25" i="15"/>
  <c r="E48" i="15"/>
  <c r="F48" i="15"/>
  <c r="G48" i="15"/>
  <c r="H48" i="15"/>
  <c r="I48" i="15"/>
  <c r="J48" i="15"/>
  <c r="K48" i="15"/>
  <c r="L48" i="15"/>
  <c r="E35" i="15"/>
  <c r="F35" i="15"/>
  <c r="G35" i="15"/>
  <c r="H35" i="15"/>
  <c r="I35" i="15"/>
  <c r="J35" i="15"/>
  <c r="K35" i="15"/>
  <c r="L35" i="15"/>
  <c r="E20" i="15"/>
  <c r="F20" i="15"/>
  <c r="G20" i="15"/>
  <c r="H20" i="15"/>
  <c r="I20" i="15"/>
  <c r="J20" i="15"/>
  <c r="K20" i="15"/>
  <c r="Q41" i="15"/>
  <c r="Q56" i="16"/>
  <c r="Q52" i="16"/>
  <c r="Q51" i="16"/>
  <c r="Q50" i="16"/>
  <c r="Q49" i="16"/>
  <c r="Q48" i="16" s="1"/>
  <c r="P48" i="16"/>
  <c r="O48" i="16"/>
  <c r="N48" i="16"/>
  <c r="M48" i="16"/>
  <c r="L48" i="16"/>
  <c r="K48" i="16"/>
  <c r="J48" i="16"/>
  <c r="I48" i="16"/>
  <c r="H48" i="16"/>
  <c r="G48" i="16"/>
  <c r="F48" i="16"/>
  <c r="E48" i="16"/>
  <c r="D48" i="16"/>
  <c r="C48" i="16"/>
  <c r="F54" i="16"/>
  <c r="G54" i="16"/>
  <c r="H54" i="16"/>
  <c r="I54" i="16"/>
  <c r="J54" i="16"/>
  <c r="K54" i="16"/>
  <c r="L54" i="16"/>
  <c r="M54" i="16"/>
  <c r="N54" i="16"/>
  <c r="O54" i="16"/>
  <c r="P54" i="16"/>
  <c r="D54" i="16"/>
  <c r="E54" i="16"/>
  <c r="C54" i="16"/>
  <c r="F59" i="16"/>
  <c r="G59" i="16"/>
  <c r="H59" i="16"/>
  <c r="I59" i="16"/>
  <c r="J59" i="16"/>
  <c r="K59" i="16"/>
  <c r="L59" i="16"/>
  <c r="M59" i="16"/>
  <c r="N59" i="16"/>
  <c r="O59" i="16"/>
  <c r="P59" i="16"/>
  <c r="Q50" i="15"/>
  <c r="Q63" i="16"/>
  <c r="Q62" i="16"/>
  <c r="Q61" i="16"/>
  <c r="Q60" i="16"/>
  <c r="E59" i="16"/>
  <c r="D59" i="16"/>
  <c r="C59" i="16"/>
  <c r="Q58" i="16"/>
  <c r="Q57" i="16"/>
  <c r="Q55" i="16"/>
  <c r="Q54" i="16" s="1"/>
  <c r="Q41" i="16"/>
  <c r="Q40" i="16"/>
  <c r="Q39" i="16"/>
  <c r="Q38" i="16"/>
  <c r="Q37" i="16"/>
  <c r="Q36" i="16"/>
  <c r="P35" i="16"/>
  <c r="O35" i="16"/>
  <c r="N35" i="16"/>
  <c r="M35" i="16"/>
  <c r="L35" i="16"/>
  <c r="K35" i="16"/>
  <c r="J35" i="16"/>
  <c r="I35" i="16"/>
  <c r="H35" i="16"/>
  <c r="G35" i="16"/>
  <c r="F35" i="16"/>
  <c r="E35" i="16"/>
  <c r="D35" i="16"/>
  <c r="C35" i="16"/>
  <c r="Q34" i="16"/>
  <c r="Q33" i="16"/>
  <c r="Q32" i="16"/>
  <c r="Q31" i="16"/>
  <c r="Q30" i="16"/>
  <c r="Q29" i="16"/>
  <c r="P28" i="16"/>
  <c r="O28" i="16"/>
  <c r="O25" i="16" s="1"/>
  <c r="O24" i="16" s="1"/>
  <c r="N28" i="16"/>
  <c r="N25" i="16" s="1"/>
  <c r="N24" i="16" s="1"/>
  <c r="M28" i="16"/>
  <c r="M25" i="16" s="1"/>
  <c r="M24" i="16" s="1"/>
  <c r="L28" i="16"/>
  <c r="L25" i="16" s="1"/>
  <c r="L24" i="16" s="1"/>
  <c r="K28" i="16"/>
  <c r="K25" i="16" s="1"/>
  <c r="J28" i="16"/>
  <c r="I28" i="16"/>
  <c r="H28" i="16"/>
  <c r="H25" i="16" s="1"/>
  <c r="H24" i="16" s="1"/>
  <c r="G28" i="16"/>
  <c r="G25" i="16" s="1"/>
  <c r="G24" i="16" s="1"/>
  <c r="F28" i="16"/>
  <c r="F25" i="16" s="1"/>
  <c r="F24" i="16" s="1"/>
  <c r="E28" i="16"/>
  <c r="E25" i="16" s="1"/>
  <c r="E24" i="16" s="1"/>
  <c r="D28" i="16"/>
  <c r="D25" i="16" s="1"/>
  <c r="D24" i="16" s="1"/>
  <c r="C28" i="16"/>
  <c r="C25" i="16" s="1"/>
  <c r="Q27" i="16"/>
  <c r="Q26" i="16"/>
  <c r="P25" i="16"/>
  <c r="P24" i="16" s="1"/>
  <c r="J25" i="16"/>
  <c r="J24" i="16" s="1"/>
  <c r="I25" i="16"/>
  <c r="I24" i="16" s="1"/>
  <c r="Q23" i="16"/>
  <c r="Q22" i="16"/>
  <c r="Q21" i="16"/>
  <c r="P20" i="16"/>
  <c r="O20" i="16"/>
  <c r="N20" i="16"/>
  <c r="N44" i="16" s="1"/>
  <c r="M20" i="16"/>
  <c r="L20" i="16"/>
  <c r="L44" i="16" s="1"/>
  <c r="K20" i="16"/>
  <c r="J20" i="16"/>
  <c r="J44" i="16" s="1"/>
  <c r="I20" i="16"/>
  <c r="H20" i="16"/>
  <c r="G20" i="16"/>
  <c r="F20" i="16"/>
  <c r="F44" i="16" s="1"/>
  <c r="E20" i="16"/>
  <c r="D20" i="16"/>
  <c r="D44" i="16" s="1"/>
  <c r="C20" i="16"/>
  <c r="Q19" i="16"/>
  <c r="Q18" i="16"/>
  <c r="Q17" i="16"/>
  <c r="Q16" i="16"/>
  <c r="Q15" i="16"/>
  <c r="Q14" i="16"/>
  <c r="Q13" i="16"/>
  <c r="P12" i="16"/>
  <c r="P43" i="16" s="1"/>
  <c r="O12" i="16"/>
  <c r="N12" i="16"/>
  <c r="M12" i="16"/>
  <c r="M43" i="16" s="1"/>
  <c r="L12" i="16"/>
  <c r="L11" i="16" s="1"/>
  <c r="K12" i="16"/>
  <c r="J12" i="16"/>
  <c r="I12" i="16"/>
  <c r="H12" i="16"/>
  <c r="G12" i="16"/>
  <c r="F12" i="16"/>
  <c r="E12" i="16"/>
  <c r="E43" i="16" s="1"/>
  <c r="D12" i="16"/>
  <c r="C12" i="16"/>
  <c r="Q47" i="18" l="1"/>
  <c r="Q24" i="18"/>
  <c r="P11" i="17"/>
  <c r="Q43" i="18"/>
  <c r="Q44" i="18"/>
  <c r="Q11" i="18"/>
  <c r="Q45" i="18"/>
  <c r="Q46" i="18" s="1"/>
  <c r="D43" i="17"/>
  <c r="D45" i="17"/>
  <c r="D46" i="17" s="1"/>
  <c r="L44" i="17"/>
  <c r="K24" i="17"/>
  <c r="E47" i="17"/>
  <c r="D47" i="17"/>
  <c r="D24" i="17"/>
  <c r="M47" i="17"/>
  <c r="O44" i="17"/>
  <c r="P47" i="17"/>
  <c r="M45" i="17"/>
  <c r="M46" i="17" s="1"/>
  <c r="L47" i="17"/>
  <c r="C11" i="17"/>
  <c r="P44" i="17"/>
  <c r="P24" i="17"/>
  <c r="K47" i="17"/>
  <c r="Q48" i="17"/>
  <c r="L43" i="17"/>
  <c r="L24" i="17"/>
  <c r="O43" i="17"/>
  <c r="K43" i="17"/>
  <c r="L11" i="17"/>
  <c r="J24" i="17"/>
  <c r="J43" i="17"/>
  <c r="N24" i="17"/>
  <c r="N43" i="17"/>
  <c r="N45" i="17"/>
  <c r="N46" i="17" s="1"/>
  <c r="N47" i="17"/>
  <c r="C44" i="17"/>
  <c r="L45" i="17"/>
  <c r="L46" i="17" s="1"/>
  <c r="O47" i="17"/>
  <c r="K45" i="17"/>
  <c r="K46" i="17" s="1"/>
  <c r="K11" i="17"/>
  <c r="M24" i="17"/>
  <c r="C47" i="17"/>
  <c r="F44" i="17"/>
  <c r="Q35" i="17"/>
  <c r="H47" i="17"/>
  <c r="H44" i="17"/>
  <c r="G11" i="17"/>
  <c r="F11" i="17"/>
  <c r="F43" i="17"/>
  <c r="G43" i="17"/>
  <c r="H43" i="17"/>
  <c r="E11" i="17"/>
  <c r="Q53" i="17"/>
  <c r="G44" i="17"/>
  <c r="G47" i="17"/>
  <c r="Q20" i="17"/>
  <c r="I24" i="17"/>
  <c r="I44" i="17"/>
  <c r="H24" i="17"/>
  <c r="M43" i="17"/>
  <c r="H45" i="17"/>
  <c r="H46" i="17" s="1"/>
  <c r="G24" i="17"/>
  <c r="O24" i="17"/>
  <c r="P43" i="17"/>
  <c r="P45" i="17"/>
  <c r="P46" i="17" s="1"/>
  <c r="Q25" i="17"/>
  <c r="J47" i="17"/>
  <c r="I47" i="17"/>
  <c r="F47" i="17"/>
  <c r="E44" i="17"/>
  <c r="Q12" i="17"/>
  <c r="F45" i="17"/>
  <c r="F46" i="17" s="1"/>
  <c r="O11" i="17"/>
  <c r="I11" i="17"/>
  <c r="I43" i="17"/>
  <c r="J45" i="17"/>
  <c r="J46" i="17" s="1"/>
  <c r="I45" i="17"/>
  <c r="I46" i="17" s="1"/>
  <c r="C24" i="17"/>
  <c r="C45" i="17"/>
  <c r="C46" i="17" s="1"/>
  <c r="C43" i="17"/>
  <c r="O45" i="17"/>
  <c r="O46" i="17" s="1"/>
  <c r="G45" i="17"/>
  <c r="G46" i="17" s="1"/>
  <c r="M44" i="17"/>
  <c r="F24" i="17"/>
  <c r="N44" i="17"/>
  <c r="M11" i="17"/>
  <c r="E43" i="17"/>
  <c r="N11" i="17"/>
  <c r="H11" i="17"/>
  <c r="J44" i="17"/>
  <c r="J11" i="17"/>
  <c r="H12" i="15"/>
  <c r="G12" i="15"/>
  <c r="F12" i="15"/>
  <c r="D45" i="15"/>
  <c r="D46" i="15" s="1"/>
  <c r="D43" i="15"/>
  <c r="D47" i="15"/>
  <c r="D24" i="15"/>
  <c r="D11" i="15"/>
  <c r="C47" i="16"/>
  <c r="D47" i="16"/>
  <c r="E47" i="16"/>
  <c r="F47" i="16"/>
  <c r="G47" i="16"/>
  <c r="H47" i="16"/>
  <c r="I47" i="16"/>
  <c r="J47" i="16"/>
  <c r="K47" i="16"/>
  <c r="L47" i="16"/>
  <c r="M47" i="16"/>
  <c r="N47" i="16"/>
  <c r="O47" i="16"/>
  <c r="P47" i="16"/>
  <c r="P53" i="16"/>
  <c r="O53" i="16"/>
  <c r="N53" i="16"/>
  <c r="M53" i="16"/>
  <c r="L53" i="16"/>
  <c r="K53" i="16"/>
  <c r="J53" i="16"/>
  <c r="I53" i="16"/>
  <c r="H53" i="16"/>
  <c r="G53" i="16"/>
  <c r="F53" i="16"/>
  <c r="C53" i="16"/>
  <c r="D53" i="16"/>
  <c r="E53" i="16"/>
  <c r="C44" i="16"/>
  <c r="O44" i="16"/>
  <c r="K44" i="16"/>
  <c r="F11" i="16"/>
  <c r="Q20" i="16"/>
  <c r="J11" i="16"/>
  <c r="N11" i="16"/>
  <c r="F43" i="16"/>
  <c r="N43" i="16"/>
  <c r="D45" i="16"/>
  <c r="D46" i="16" s="1"/>
  <c r="I43" i="16"/>
  <c r="H44" i="16"/>
  <c r="C11" i="16"/>
  <c r="G45" i="16"/>
  <c r="G46" i="16" s="1"/>
  <c r="K11" i="16"/>
  <c r="H43" i="16"/>
  <c r="L45" i="16"/>
  <c r="L46" i="16" s="1"/>
  <c r="P44" i="16"/>
  <c r="Q35" i="16"/>
  <c r="Q44" i="16" s="1"/>
  <c r="Q59" i="16"/>
  <c r="D11" i="16"/>
  <c r="J43" i="16"/>
  <c r="Q12" i="16"/>
  <c r="E44" i="16"/>
  <c r="I44" i="16"/>
  <c r="M44" i="16"/>
  <c r="Q11" i="16"/>
  <c r="C24" i="16"/>
  <c r="C43" i="16"/>
  <c r="K24" i="16"/>
  <c r="K43" i="16"/>
  <c r="O45" i="16"/>
  <c r="O46" i="16" s="1"/>
  <c r="E45" i="16"/>
  <c r="E46" i="16" s="1"/>
  <c r="M45" i="16"/>
  <c r="M46" i="16" s="1"/>
  <c r="E11" i="16"/>
  <c r="M11" i="16"/>
  <c r="D43" i="16"/>
  <c r="L43" i="16"/>
  <c r="F45" i="16"/>
  <c r="F46" i="16" s="1"/>
  <c r="N45" i="16"/>
  <c r="N46" i="16" s="1"/>
  <c r="G11" i="16"/>
  <c r="O11" i="16"/>
  <c r="G44" i="16"/>
  <c r="H45" i="16"/>
  <c r="H46" i="16" s="1"/>
  <c r="P45" i="16"/>
  <c r="P46" i="16" s="1"/>
  <c r="H11" i="16"/>
  <c r="P11" i="16"/>
  <c r="Q28" i="16"/>
  <c r="Q25" i="16" s="1"/>
  <c r="Q24" i="16" s="1"/>
  <c r="G43" i="16"/>
  <c r="O43" i="16"/>
  <c r="I45" i="16"/>
  <c r="I46" i="16" s="1"/>
  <c r="I11" i="16"/>
  <c r="J45" i="16"/>
  <c r="J46" i="16" s="1"/>
  <c r="C45" i="16"/>
  <c r="C46" i="16" s="1"/>
  <c r="K45" i="16"/>
  <c r="K46" i="16" s="1"/>
  <c r="Q44" i="17" l="1"/>
  <c r="Q24" i="17"/>
  <c r="Q47" i="17"/>
  <c r="Q11" i="17"/>
  <c r="Q43" i="17"/>
  <c r="Q45" i="17"/>
  <c r="Q46" i="17" s="1"/>
  <c r="F43" i="15"/>
  <c r="F45" i="15"/>
  <c r="F46" i="15" s="1"/>
  <c r="G43" i="15"/>
  <c r="G45" i="15"/>
  <c r="G46" i="15" s="1"/>
  <c r="H43" i="15"/>
  <c r="H45" i="15"/>
  <c r="H46" i="15" s="1"/>
  <c r="E24" i="17"/>
  <c r="E45" i="17"/>
  <c r="E46" i="17" s="1"/>
  <c r="I12" i="15"/>
  <c r="J12" i="15"/>
  <c r="K12" i="15"/>
  <c r="N12" i="15"/>
  <c r="Q53" i="16"/>
  <c r="Q47" i="16"/>
  <c r="Q45" i="16"/>
  <c r="Q46" i="16" s="1"/>
  <c r="Q43" i="16"/>
  <c r="Q56" i="15"/>
  <c r="Q55" i="15"/>
  <c r="Q54" i="15"/>
  <c r="Q53" i="15"/>
  <c r="C52" i="15"/>
  <c r="Q51" i="15"/>
  <c r="Q49" i="15"/>
  <c r="P48" i="15"/>
  <c r="O48" i="15"/>
  <c r="N48" i="15"/>
  <c r="M48" i="15"/>
  <c r="L47" i="15"/>
  <c r="C48" i="15"/>
  <c r="C47" i="15" s="1"/>
  <c r="Q40" i="15"/>
  <c r="Q39" i="15"/>
  <c r="Q38" i="15"/>
  <c r="Q37" i="15"/>
  <c r="Q36" i="15"/>
  <c r="P35" i="15"/>
  <c r="O35" i="15"/>
  <c r="N35" i="15"/>
  <c r="M35" i="15"/>
  <c r="C35" i="15"/>
  <c r="Q34" i="15"/>
  <c r="Q33" i="15"/>
  <c r="Q32" i="15"/>
  <c r="Q31" i="15"/>
  <c r="Q30" i="15"/>
  <c r="Q29" i="15"/>
  <c r="Q27" i="15"/>
  <c r="Q26" i="15"/>
  <c r="C25" i="15"/>
  <c r="Q23" i="15"/>
  <c r="Q22" i="15"/>
  <c r="Q21" i="15"/>
  <c r="P20" i="15"/>
  <c r="O20" i="15"/>
  <c r="N20" i="15"/>
  <c r="M20" i="15"/>
  <c r="L20" i="15"/>
  <c r="C20" i="15"/>
  <c r="Q19" i="15"/>
  <c r="Q18" i="15"/>
  <c r="Q17" i="15"/>
  <c r="Q16" i="15"/>
  <c r="Q15" i="15"/>
  <c r="Q14" i="15"/>
  <c r="Q13" i="15"/>
  <c r="C12" i="15"/>
  <c r="E57" i="12"/>
  <c r="E47" i="12"/>
  <c r="F35" i="12"/>
  <c r="F44" i="12" s="1"/>
  <c r="G35" i="12"/>
  <c r="H35" i="12"/>
  <c r="I35" i="12"/>
  <c r="J35" i="12"/>
  <c r="J44" i="12" s="1"/>
  <c r="K35" i="12"/>
  <c r="L35" i="12"/>
  <c r="M35" i="12"/>
  <c r="N35" i="12"/>
  <c r="N44" i="12" s="1"/>
  <c r="O35" i="12"/>
  <c r="P35" i="12"/>
  <c r="E35" i="12"/>
  <c r="D48" i="12"/>
  <c r="D47" i="12" s="1"/>
  <c r="E48" i="12"/>
  <c r="F48" i="12"/>
  <c r="G48" i="12"/>
  <c r="H48" i="12"/>
  <c r="H47" i="12" s="1"/>
  <c r="I48" i="12"/>
  <c r="J48" i="12"/>
  <c r="K48" i="12"/>
  <c r="L48" i="12"/>
  <c r="L47" i="12" s="1"/>
  <c r="M48" i="12"/>
  <c r="N48" i="12"/>
  <c r="O48" i="12"/>
  <c r="P48" i="12"/>
  <c r="P47" i="12" s="1"/>
  <c r="Q51" i="12"/>
  <c r="Q50" i="12"/>
  <c r="Q49" i="12"/>
  <c r="Q48" i="12" s="1"/>
  <c r="Q47" i="12" s="1"/>
  <c r="C48" i="12"/>
  <c r="P53" i="12"/>
  <c r="F28" i="12"/>
  <c r="F25" i="12" s="1"/>
  <c r="G28" i="12"/>
  <c r="H28" i="12"/>
  <c r="I28" i="12"/>
  <c r="J28" i="12"/>
  <c r="J25" i="12" s="1"/>
  <c r="J24" i="12" s="1"/>
  <c r="K28" i="12"/>
  <c r="L28" i="12"/>
  <c r="M28" i="12"/>
  <c r="N28" i="12"/>
  <c r="N25" i="12" s="1"/>
  <c r="O28" i="12"/>
  <c r="P28" i="12"/>
  <c r="E28" i="12"/>
  <c r="E25" i="12" s="1"/>
  <c r="D35" i="12"/>
  <c r="D28" i="12"/>
  <c r="D25" i="12"/>
  <c r="D57" i="12"/>
  <c r="D53" i="12"/>
  <c r="D20" i="12"/>
  <c r="D44" i="12" s="1"/>
  <c r="D12" i="12"/>
  <c r="D45" i="12" s="1"/>
  <c r="D46" i="12" s="1"/>
  <c r="E20" i="12"/>
  <c r="F20" i="12"/>
  <c r="G20" i="12"/>
  <c r="H20" i="12"/>
  <c r="H44" i="12" s="1"/>
  <c r="I20" i="12"/>
  <c r="I44" i="12" s="1"/>
  <c r="J20" i="12"/>
  <c r="K20" i="12"/>
  <c r="L20" i="12"/>
  <c r="M20" i="12"/>
  <c r="M44" i="12" s="1"/>
  <c r="N20" i="12"/>
  <c r="O20" i="12"/>
  <c r="P20" i="12"/>
  <c r="P45" i="12" s="1"/>
  <c r="P46" i="12" s="1"/>
  <c r="F57" i="12"/>
  <c r="F47" i="12" s="1"/>
  <c r="G57" i="12"/>
  <c r="G47" i="12"/>
  <c r="H57" i="12"/>
  <c r="H52" i="12" s="1"/>
  <c r="I57" i="12"/>
  <c r="I47" i="12"/>
  <c r="J57" i="12"/>
  <c r="J47" i="12" s="1"/>
  <c r="K57" i="12"/>
  <c r="K47" i="12"/>
  <c r="L57" i="12"/>
  <c r="M57" i="12"/>
  <c r="M47" i="12"/>
  <c r="N57" i="12"/>
  <c r="N47" i="12" s="1"/>
  <c r="O57" i="12"/>
  <c r="O47" i="12"/>
  <c r="D24" i="12"/>
  <c r="D43" i="12"/>
  <c r="D52" i="12"/>
  <c r="Q32" i="12"/>
  <c r="Q33" i="12"/>
  <c r="Q34" i="12"/>
  <c r="Q29" i="12"/>
  <c r="Q30" i="12"/>
  <c r="Q31" i="12"/>
  <c r="Q36" i="12"/>
  <c r="Q35" i="12" s="1"/>
  <c r="Q37" i="12"/>
  <c r="Q38" i="12"/>
  <c r="Q39" i="12"/>
  <c r="Q40" i="12"/>
  <c r="Q41" i="12"/>
  <c r="P57" i="12"/>
  <c r="Q13" i="12"/>
  <c r="Q12" i="12" s="1"/>
  <c r="K44" i="12"/>
  <c r="Q60" i="12"/>
  <c r="Q61" i="12"/>
  <c r="C57" i="12"/>
  <c r="C47" i="12" s="1"/>
  <c r="C53" i="12"/>
  <c r="C52" i="12" s="1"/>
  <c r="E53" i="12"/>
  <c r="E52" i="12" s="1"/>
  <c r="F53" i="12"/>
  <c r="Q56" i="13"/>
  <c r="Q55" i="13"/>
  <c r="Q54" i="13"/>
  <c r="Q53" i="13"/>
  <c r="Q52" i="13"/>
  <c r="P52" i="13"/>
  <c r="P47" i="13" s="1"/>
  <c r="O52" i="13"/>
  <c r="N52" i="13"/>
  <c r="M52" i="13"/>
  <c r="L52" i="13"/>
  <c r="L47" i="13" s="1"/>
  <c r="K52" i="13"/>
  <c r="J52" i="13"/>
  <c r="I52" i="13"/>
  <c r="H52" i="13"/>
  <c r="G52" i="13"/>
  <c r="F52" i="13"/>
  <c r="E52" i="13"/>
  <c r="E47" i="13" s="1"/>
  <c r="D52" i="13"/>
  <c r="D47" i="13" s="1"/>
  <c r="C52" i="13"/>
  <c r="Q51" i="13"/>
  <c r="Q50" i="13"/>
  <c r="Q49" i="13"/>
  <c r="Q48" i="13" s="1"/>
  <c r="Q47" i="13" s="1"/>
  <c r="P48" i="13"/>
  <c r="O48" i="13"/>
  <c r="O47" i="13" s="1"/>
  <c r="N48" i="13"/>
  <c r="N47" i="13" s="1"/>
  <c r="M48" i="13"/>
  <c r="L48" i="13"/>
  <c r="K48" i="13"/>
  <c r="K47" i="13" s="1"/>
  <c r="J48" i="13"/>
  <c r="I48" i="13"/>
  <c r="I47" i="13" s="1"/>
  <c r="H48" i="13"/>
  <c r="H47" i="13" s="1"/>
  <c r="G48" i="13"/>
  <c r="G47" i="13"/>
  <c r="F48" i="13"/>
  <c r="E48" i="13"/>
  <c r="D48" i="13"/>
  <c r="C48" i="13"/>
  <c r="C47" i="13" s="1"/>
  <c r="Q41" i="13"/>
  <c r="Q40" i="13"/>
  <c r="Q39" i="13"/>
  <c r="Q38" i="13"/>
  <c r="Q37" i="13"/>
  <c r="Q36" i="13"/>
  <c r="Q35" i="13" s="1"/>
  <c r="P35" i="13"/>
  <c r="O35" i="13"/>
  <c r="N35" i="13"/>
  <c r="M35" i="13"/>
  <c r="M24" i="13" s="1"/>
  <c r="L35" i="13"/>
  <c r="K35" i="13"/>
  <c r="J35" i="13"/>
  <c r="J24" i="13"/>
  <c r="I35" i="13"/>
  <c r="H35" i="13"/>
  <c r="G35" i="13"/>
  <c r="F35" i="13"/>
  <c r="F24" i="13" s="1"/>
  <c r="E35" i="13"/>
  <c r="D35" i="13"/>
  <c r="C35" i="13"/>
  <c r="Q34" i="13"/>
  <c r="Q33" i="13"/>
  <c r="Q32" i="13"/>
  <c r="Q31" i="13"/>
  <c r="Q30" i="13"/>
  <c r="Q29" i="13"/>
  <c r="Q28" i="13"/>
  <c r="Q27" i="13"/>
  <c r="Q26" i="13"/>
  <c r="P25" i="13"/>
  <c r="P24" i="13" s="1"/>
  <c r="O25" i="13"/>
  <c r="O24" i="13"/>
  <c r="N25" i="13"/>
  <c r="M25" i="13"/>
  <c r="L25" i="13"/>
  <c r="L24" i="13" s="1"/>
  <c r="K25" i="13"/>
  <c r="J25" i="13"/>
  <c r="I25" i="13"/>
  <c r="I24" i="13" s="1"/>
  <c r="H25" i="13"/>
  <c r="H24" i="13"/>
  <c r="G25" i="13"/>
  <c r="G24" i="13" s="1"/>
  <c r="F25" i="13"/>
  <c r="E25" i="13"/>
  <c r="E43" i="13" s="1"/>
  <c r="E24" i="13"/>
  <c r="D25" i="13"/>
  <c r="D24" i="13"/>
  <c r="C25" i="13"/>
  <c r="C43" i="13" s="1"/>
  <c r="N24" i="13"/>
  <c r="K24" i="13"/>
  <c r="Q23" i="13"/>
  <c r="Q22" i="13"/>
  <c r="Q21" i="13"/>
  <c r="P20" i="13"/>
  <c r="P45" i="13" s="1"/>
  <c r="P46" i="13" s="1"/>
  <c r="O20" i="13"/>
  <c r="O44" i="13" s="1"/>
  <c r="N20" i="13"/>
  <c r="M20" i="13"/>
  <c r="M45" i="13" s="1"/>
  <c r="M46" i="13" s="1"/>
  <c r="L20" i="13"/>
  <c r="L44" i="13" s="1"/>
  <c r="K20" i="13"/>
  <c r="K44" i="13" s="1"/>
  <c r="J20" i="13"/>
  <c r="J44" i="13" s="1"/>
  <c r="I20" i="13"/>
  <c r="I44" i="13" s="1"/>
  <c r="H20" i="13"/>
  <c r="G20" i="13"/>
  <c r="G44" i="13"/>
  <c r="F20" i="13"/>
  <c r="Q20" i="13" s="1"/>
  <c r="Q44" i="13" s="1"/>
  <c r="E20" i="13"/>
  <c r="D20" i="13"/>
  <c r="D44" i="13" s="1"/>
  <c r="C20" i="13"/>
  <c r="C44" i="13" s="1"/>
  <c r="Q19" i="13"/>
  <c r="Q18" i="13"/>
  <c r="Q17" i="13"/>
  <c r="Q16" i="13"/>
  <c r="Q15" i="13"/>
  <c r="Q14" i="13"/>
  <c r="Q13" i="13"/>
  <c r="Q12" i="13" s="1"/>
  <c r="P12" i="13"/>
  <c r="O12" i="13"/>
  <c r="O45" i="13" s="1"/>
  <c r="O46" i="13" s="1"/>
  <c r="N12" i="13"/>
  <c r="N43" i="13"/>
  <c r="M12" i="13"/>
  <c r="L12" i="13"/>
  <c r="K12" i="13"/>
  <c r="K11" i="13" s="1"/>
  <c r="J12" i="13"/>
  <c r="J11" i="13" s="1"/>
  <c r="J43" i="13"/>
  <c r="I12" i="13"/>
  <c r="H12" i="13"/>
  <c r="H45" i="13"/>
  <c r="H46" i="13"/>
  <c r="G12" i="13"/>
  <c r="F12" i="13"/>
  <c r="F43" i="13" s="1"/>
  <c r="E12" i="13"/>
  <c r="E11" i="13" s="1"/>
  <c r="D12" i="13"/>
  <c r="D11" i="13" s="1"/>
  <c r="D45" i="13" s="1"/>
  <c r="D46" i="13" s="1"/>
  <c r="D43" i="13"/>
  <c r="C12" i="13"/>
  <c r="N11" i="13"/>
  <c r="M11" i="13"/>
  <c r="F45" i="13"/>
  <c r="F46" i="13" s="1"/>
  <c r="N44" i="13"/>
  <c r="F47" i="13"/>
  <c r="J47" i="13"/>
  <c r="Q25" i="13"/>
  <c r="Q24" i="13" s="1"/>
  <c r="H44" i="13"/>
  <c r="P44" i="13"/>
  <c r="M43" i="13"/>
  <c r="M47" i="13"/>
  <c r="K43" i="13"/>
  <c r="I45" i="13"/>
  <c r="I46" i="13" s="1"/>
  <c r="G11" i="13"/>
  <c r="N45" i="13"/>
  <c r="N46" i="13" s="1"/>
  <c r="H11" i="13"/>
  <c r="P11" i="13"/>
  <c r="F44" i="13"/>
  <c r="K45" i="13"/>
  <c r="K46" i="13" s="1"/>
  <c r="H43" i="13"/>
  <c r="P43" i="13"/>
  <c r="E44" i="13"/>
  <c r="Q59" i="12"/>
  <c r="Q58" i="12"/>
  <c r="Q56" i="12"/>
  <c r="Q55" i="12"/>
  <c r="Q54" i="12"/>
  <c r="O53" i="12"/>
  <c r="O52" i="12" s="1"/>
  <c r="N53" i="12"/>
  <c r="N52" i="12" s="1"/>
  <c r="M53" i="12"/>
  <c r="M52" i="12" s="1"/>
  <c r="L53" i="12"/>
  <c r="L52" i="12" s="1"/>
  <c r="K53" i="12"/>
  <c r="J53" i="12"/>
  <c r="I53" i="12"/>
  <c r="H53" i="12"/>
  <c r="G53" i="12"/>
  <c r="C35" i="12"/>
  <c r="C24" i="12" s="1"/>
  <c r="Q27" i="12"/>
  <c r="Q26" i="12"/>
  <c r="P25" i="12"/>
  <c r="P43" i="12" s="1"/>
  <c r="O25" i="12"/>
  <c r="M25" i="12"/>
  <c r="M43" i="12" s="1"/>
  <c r="L25" i="12"/>
  <c r="L24" i="12" s="1"/>
  <c r="K25" i="12"/>
  <c r="I25" i="12"/>
  <c r="I43" i="12" s="1"/>
  <c r="H25" i="12"/>
  <c r="H43" i="12" s="1"/>
  <c r="G25" i="12"/>
  <c r="C25" i="12"/>
  <c r="Q23" i="12"/>
  <c r="Q22" i="12"/>
  <c r="Q21" i="12"/>
  <c r="C20" i="12"/>
  <c r="C11" i="12" s="1"/>
  <c r="Q19" i="12"/>
  <c r="Q18" i="12"/>
  <c r="Q17" i="12"/>
  <c r="Q16" i="12"/>
  <c r="Q15" i="12"/>
  <c r="Q14" i="12"/>
  <c r="P12" i="12"/>
  <c r="O12" i="12"/>
  <c r="O43" i="12" s="1"/>
  <c r="N12" i="12"/>
  <c r="N43" i="12" s="1"/>
  <c r="M12" i="12"/>
  <c r="L12" i="12"/>
  <c r="K12" i="12"/>
  <c r="K43" i="12" s="1"/>
  <c r="J12" i="12"/>
  <c r="J43" i="12" s="1"/>
  <c r="I12" i="12"/>
  <c r="H12" i="12"/>
  <c r="G12" i="12"/>
  <c r="G43" i="12" s="1"/>
  <c r="F12" i="12"/>
  <c r="F11" i="12" s="1"/>
  <c r="E12" i="12"/>
  <c r="C12" i="12"/>
  <c r="Q53" i="12"/>
  <c r="Q57" i="12"/>
  <c r="L44" i="12"/>
  <c r="C45" i="12"/>
  <c r="C46" i="12" s="1"/>
  <c r="M11" i="12"/>
  <c r="G24" i="12"/>
  <c r="O24" i="12"/>
  <c r="G44" i="12"/>
  <c r="I52" i="12"/>
  <c r="O44" i="12"/>
  <c r="G52" i="12"/>
  <c r="K24" i="12"/>
  <c r="I24" i="12"/>
  <c r="P24" i="12"/>
  <c r="P11" i="12"/>
  <c r="H11" i="12"/>
  <c r="J11" i="12"/>
  <c r="P52" i="12"/>
  <c r="K45" i="12"/>
  <c r="K46" i="12"/>
  <c r="K52" i="12"/>
  <c r="C43" i="12"/>
  <c r="K11" i="12"/>
  <c r="L11" i="12"/>
  <c r="Q52" i="12"/>
  <c r="Q53" i="11"/>
  <c r="Q52" i="11"/>
  <c r="Q51" i="11"/>
  <c r="P51" i="11"/>
  <c r="O51" i="11"/>
  <c r="N51" i="11"/>
  <c r="M51" i="11"/>
  <c r="L51" i="11"/>
  <c r="K51" i="11"/>
  <c r="J51" i="11"/>
  <c r="I51" i="11"/>
  <c r="H51" i="11"/>
  <c r="G51" i="11"/>
  <c r="F51" i="11"/>
  <c r="E51" i="11"/>
  <c r="D51" i="11"/>
  <c r="D47" i="11"/>
  <c r="C51" i="11"/>
  <c r="Q50" i="11"/>
  <c r="Q49" i="11"/>
  <c r="Q48" i="11"/>
  <c r="Q47" i="11"/>
  <c r="P48" i="11"/>
  <c r="P47" i="11"/>
  <c r="O48" i="11"/>
  <c r="N48" i="11"/>
  <c r="N47" i="11"/>
  <c r="M48" i="11"/>
  <c r="M47" i="11"/>
  <c r="L48" i="11"/>
  <c r="K48" i="11"/>
  <c r="J48" i="11"/>
  <c r="J47" i="11"/>
  <c r="I48" i="11"/>
  <c r="H48" i="11"/>
  <c r="H47" i="11"/>
  <c r="G48" i="11"/>
  <c r="F48" i="11"/>
  <c r="F47" i="11"/>
  <c r="E48" i="11"/>
  <c r="E47" i="11"/>
  <c r="D48" i="11"/>
  <c r="C48" i="11"/>
  <c r="O47" i="11"/>
  <c r="L47" i="11"/>
  <c r="K47" i="11"/>
  <c r="I47" i="11"/>
  <c r="G47" i="11"/>
  <c r="C47" i="11"/>
  <c r="K46" i="11"/>
  <c r="K45" i="11"/>
  <c r="J45" i="11"/>
  <c r="J46" i="11"/>
  <c r="J44" i="11"/>
  <c r="I44" i="11"/>
  <c r="P43" i="11"/>
  <c r="I43" i="11"/>
  <c r="H43" i="11"/>
  <c r="Q41" i="11"/>
  <c r="Q40" i="11"/>
  <c r="Q39" i="11"/>
  <c r="Q38" i="11"/>
  <c r="Q37" i="11"/>
  <c r="Q36" i="11"/>
  <c r="Q35" i="11"/>
  <c r="P35" i="11"/>
  <c r="O35" i="11"/>
  <c r="N35" i="11"/>
  <c r="M35" i="11"/>
  <c r="L35" i="11"/>
  <c r="K35" i="11"/>
  <c r="J35" i="11"/>
  <c r="I35" i="11"/>
  <c r="H35" i="11"/>
  <c r="G35" i="11"/>
  <c r="F35" i="11"/>
  <c r="E35" i="11"/>
  <c r="D35" i="11"/>
  <c r="C35" i="11"/>
  <c r="Q34" i="11"/>
  <c r="Q33" i="11"/>
  <c r="Q32" i="11"/>
  <c r="Q31" i="11"/>
  <c r="Q30" i="11"/>
  <c r="Q29" i="11"/>
  <c r="Q28" i="11"/>
  <c r="Q27" i="11"/>
  <c r="Q26" i="11"/>
  <c r="Q25" i="11"/>
  <c r="P25" i="11"/>
  <c r="P24" i="11"/>
  <c r="O25" i="11"/>
  <c r="N25" i="11"/>
  <c r="N24" i="11"/>
  <c r="M25" i="11"/>
  <c r="M24" i="11"/>
  <c r="L25" i="11"/>
  <c r="K25" i="11"/>
  <c r="J25" i="11"/>
  <c r="J24" i="11"/>
  <c r="I25" i="11"/>
  <c r="H25" i="11"/>
  <c r="H24" i="11"/>
  <c r="G25" i="11"/>
  <c r="F25" i="11"/>
  <c r="F24" i="11"/>
  <c r="E25" i="11"/>
  <c r="E24" i="11"/>
  <c r="D25" i="11"/>
  <c r="C25" i="11"/>
  <c r="O24" i="11"/>
  <c r="L24" i="11"/>
  <c r="K24" i="11"/>
  <c r="I24" i="11"/>
  <c r="G24" i="11"/>
  <c r="D24" i="11"/>
  <c r="C24" i="11"/>
  <c r="Q23" i="11"/>
  <c r="Q22" i="11"/>
  <c r="Q20" i="11"/>
  <c r="Q21" i="11"/>
  <c r="P20" i="11"/>
  <c r="P44" i="11"/>
  <c r="O20" i="11"/>
  <c r="O44" i="11"/>
  <c r="N20" i="11"/>
  <c r="N44" i="11"/>
  <c r="M20" i="11"/>
  <c r="M44" i="11"/>
  <c r="L20" i="11"/>
  <c r="L44" i="11"/>
  <c r="K20" i="11"/>
  <c r="K11" i="11"/>
  <c r="J20" i="11"/>
  <c r="I20" i="11"/>
  <c r="H20" i="11"/>
  <c r="H44" i="11"/>
  <c r="G20" i="11"/>
  <c r="G44" i="11"/>
  <c r="F20" i="11"/>
  <c r="F44" i="11"/>
  <c r="E20" i="11"/>
  <c r="E44" i="11"/>
  <c r="D20" i="11"/>
  <c r="D44" i="11"/>
  <c r="C20" i="11"/>
  <c r="C44" i="11"/>
  <c r="Q19" i="11"/>
  <c r="Q18" i="11"/>
  <c r="Q17" i="11"/>
  <c r="C17" i="11"/>
  <c r="C12" i="11"/>
  <c r="Q16" i="11"/>
  <c r="Q15" i="11"/>
  <c r="Q14" i="11"/>
  <c r="Q13" i="11"/>
  <c r="Q12" i="11"/>
  <c r="P12" i="11"/>
  <c r="P45" i="11"/>
  <c r="P46" i="11"/>
  <c r="O12" i="11"/>
  <c r="O43" i="11"/>
  <c r="N12" i="11"/>
  <c r="N43" i="11"/>
  <c r="M12" i="11"/>
  <c r="M11" i="11"/>
  <c r="L12" i="11"/>
  <c r="L43" i="11"/>
  <c r="K12" i="11"/>
  <c r="K43" i="11"/>
  <c r="J12" i="11"/>
  <c r="J11" i="11"/>
  <c r="I12" i="11"/>
  <c r="I45" i="11"/>
  <c r="I46" i="11"/>
  <c r="H12" i="11"/>
  <c r="H45" i="11"/>
  <c r="H46" i="11"/>
  <c r="G12" i="11"/>
  <c r="G43" i="11"/>
  <c r="F12" i="11"/>
  <c r="F43" i="11"/>
  <c r="E12" i="11"/>
  <c r="E43" i="11"/>
  <c r="D12" i="11"/>
  <c r="D43" i="11"/>
  <c r="L11" i="11"/>
  <c r="I11" i="11"/>
  <c r="D11" i="11"/>
  <c r="C11" i="11"/>
  <c r="C45" i="11"/>
  <c r="C46" i="11"/>
  <c r="C43" i="11"/>
  <c r="Q24" i="11"/>
  <c r="Q44" i="11"/>
  <c r="Q45" i="11"/>
  <c r="Q46" i="11"/>
  <c r="Q11" i="11"/>
  <c r="Q43" i="11"/>
  <c r="F11" i="11"/>
  <c r="N11" i="11"/>
  <c r="J43" i="11"/>
  <c r="K44" i="11"/>
  <c r="D45" i="11"/>
  <c r="D46" i="11"/>
  <c r="L45" i="11"/>
  <c r="L46" i="11"/>
  <c r="O11" i="11"/>
  <c r="E45" i="11"/>
  <c r="E46" i="11"/>
  <c r="M45" i="11"/>
  <c r="M46" i="11"/>
  <c r="E11" i="11"/>
  <c r="G11" i="11"/>
  <c r="H11" i="11"/>
  <c r="P11" i="11"/>
  <c r="F45" i="11"/>
  <c r="F46" i="11"/>
  <c r="N45" i="11"/>
  <c r="N46" i="11"/>
  <c r="M43" i="11"/>
  <c r="G45" i="11"/>
  <c r="G46" i="11"/>
  <c r="O45" i="11"/>
  <c r="O46" i="11"/>
  <c r="D19" i="4"/>
  <c r="P16" i="4"/>
  <c r="D11" i="4"/>
  <c r="D10" i="4" s="1"/>
  <c r="P12" i="4"/>
  <c r="P13" i="4"/>
  <c r="P14" i="4"/>
  <c r="P15" i="4"/>
  <c r="P17" i="4"/>
  <c r="P18" i="4"/>
  <c r="P20" i="4"/>
  <c r="P21" i="4"/>
  <c r="P22" i="4"/>
  <c r="Q54" i="7"/>
  <c r="Q53" i="7"/>
  <c r="P52" i="7"/>
  <c r="O52" i="7"/>
  <c r="N52" i="7"/>
  <c r="M52" i="7"/>
  <c r="L52" i="7"/>
  <c r="K52" i="7"/>
  <c r="J52" i="7"/>
  <c r="I52" i="7"/>
  <c r="H52" i="7"/>
  <c r="G52" i="7"/>
  <c r="F52" i="7"/>
  <c r="E52" i="7"/>
  <c r="D52" i="7"/>
  <c r="C52" i="7"/>
  <c r="Q51" i="7"/>
  <c r="Q50" i="7"/>
  <c r="P49" i="7"/>
  <c r="P48" i="7" s="1"/>
  <c r="O49" i="7"/>
  <c r="O48" i="7" s="1"/>
  <c r="N49" i="7"/>
  <c r="N48" i="7" s="1"/>
  <c r="M49" i="7"/>
  <c r="L49" i="7"/>
  <c r="K49" i="7"/>
  <c r="J49" i="7"/>
  <c r="J48" i="7" s="1"/>
  <c r="I49" i="7"/>
  <c r="I48" i="7" s="1"/>
  <c r="H49" i="7"/>
  <c r="G49" i="7"/>
  <c r="F49" i="7"/>
  <c r="E49" i="7"/>
  <c r="D49" i="7"/>
  <c r="C49" i="7"/>
  <c r="H48" i="7"/>
  <c r="Q42" i="7"/>
  <c r="Q41" i="7"/>
  <c r="Q40" i="7"/>
  <c r="Q39" i="7"/>
  <c r="Q38" i="7"/>
  <c r="Q37" i="7"/>
  <c r="P36" i="7"/>
  <c r="O36" i="7"/>
  <c r="N36" i="7"/>
  <c r="M36" i="7"/>
  <c r="L36" i="7"/>
  <c r="K36" i="7"/>
  <c r="J36" i="7"/>
  <c r="I36" i="7"/>
  <c r="H36" i="7"/>
  <c r="G36" i="7"/>
  <c r="F36" i="7"/>
  <c r="E36" i="7"/>
  <c r="D36" i="7"/>
  <c r="C36" i="7"/>
  <c r="Q35" i="7"/>
  <c r="Q34" i="7"/>
  <c r="Q33" i="7"/>
  <c r="Q32" i="7"/>
  <c r="Q31" i="7"/>
  <c r="Q30" i="7"/>
  <c r="Q29" i="7"/>
  <c r="Q28" i="7"/>
  <c r="Q27" i="7"/>
  <c r="P26" i="7"/>
  <c r="O26" i="7"/>
  <c r="N26" i="7"/>
  <c r="M26" i="7"/>
  <c r="L26" i="7"/>
  <c r="K26" i="7"/>
  <c r="J26" i="7"/>
  <c r="I26" i="7"/>
  <c r="H26" i="7"/>
  <c r="G26" i="7"/>
  <c r="F26" i="7"/>
  <c r="E26" i="7"/>
  <c r="D26" i="7"/>
  <c r="C26" i="7"/>
  <c r="Q24" i="7"/>
  <c r="Q23" i="7"/>
  <c r="Q22" i="7"/>
  <c r="P21" i="7"/>
  <c r="P45" i="7" s="1"/>
  <c r="O21" i="7"/>
  <c r="N21" i="7"/>
  <c r="M21" i="7"/>
  <c r="L21" i="7"/>
  <c r="L45" i="7" s="1"/>
  <c r="K21" i="7"/>
  <c r="K45" i="7" s="1"/>
  <c r="J21" i="7"/>
  <c r="J45" i="7" s="1"/>
  <c r="I21" i="7"/>
  <c r="H21" i="7"/>
  <c r="G21" i="7"/>
  <c r="F21" i="7"/>
  <c r="E21" i="7"/>
  <c r="D21" i="7"/>
  <c r="C21" i="7"/>
  <c r="Q20" i="7"/>
  <c r="Q19" i="7"/>
  <c r="Q18" i="7"/>
  <c r="Q17" i="7"/>
  <c r="Q16" i="7"/>
  <c r="Q15" i="7"/>
  <c r="Q14" i="7"/>
  <c r="P13" i="7"/>
  <c r="O13" i="7"/>
  <c r="N13" i="7"/>
  <c r="M13" i="7"/>
  <c r="L13" i="7"/>
  <c r="K13" i="7"/>
  <c r="K12" i="7" s="1"/>
  <c r="J13" i="7"/>
  <c r="I13" i="7"/>
  <c r="H13" i="7"/>
  <c r="G13" i="7"/>
  <c r="F13" i="7"/>
  <c r="E13" i="7"/>
  <c r="D13" i="7"/>
  <c r="C13" i="7"/>
  <c r="C11" i="5"/>
  <c r="D11" i="5"/>
  <c r="E11" i="5"/>
  <c r="F11" i="5"/>
  <c r="G11" i="5"/>
  <c r="H11" i="5"/>
  <c r="I11" i="5"/>
  <c r="J11" i="5"/>
  <c r="K11" i="5"/>
  <c r="L11" i="5"/>
  <c r="M11" i="5"/>
  <c r="N11" i="5"/>
  <c r="O11" i="5"/>
  <c r="P12" i="5"/>
  <c r="P13" i="5"/>
  <c r="P14" i="5"/>
  <c r="P15" i="5"/>
  <c r="P16" i="5"/>
  <c r="P17" i="5"/>
  <c r="P18" i="5"/>
  <c r="C19" i="5"/>
  <c r="D19" i="5"/>
  <c r="E19" i="5"/>
  <c r="F19" i="5"/>
  <c r="G19" i="5"/>
  <c r="H19" i="5"/>
  <c r="I19" i="5"/>
  <c r="J19" i="5"/>
  <c r="K19" i="5"/>
  <c r="L19" i="5"/>
  <c r="M19" i="5"/>
  <c r="N19" i="5"/>
  <c r="O19" i="5"/>
  <c r="P20" i="5"/>
  <c r="P21" i="5"/>
  <c r="P22" i="5"/>
  <c r="P25" i="5"/>
  <c r="P26" i="5"/>
  <c r="C27" i="5"/>
  <c r="C24" i="5"/>
  <c r="D27" i="5"/>
  <c r="D24" i="5"/>
  <c r="E27" i="5"/>
  <c r="E24" i="5" s="1"/>
  <c r="F27" i="5"/>
  <c r="F24" i="5" s="1"/>
  <c r="G27" i="5"/>
  <c r="G24" i="5" s="1"/>
  <c r="H27" i="5"/>
  <c r="H24" i="5" s="1"/>
  <c r="I27" i="5"/>
  <c r="I24" i="5" s="1"/>
  <c r="J27" i="5"/>
  <c r="J24" i="5" s="1"/>
  <c r="K27" i="5"/>
  <c r="K24" i="5" s="1"/>
  <c r="L27" i="5"/>
  <c r="L24" i="5"/>
  <c r="M27" i="5"/>
  <c r="M24" i="5" s="1"/>
  <c r="N27" i="5"/>
  <c r="N24" i="5" s="1"/>
  <c r="O27" i="5"/>
  <c r="O24" i="5" s="1"/>
  <c r="P28" i="5"/>
  <c r="P29" i="5"/>
  <c r="P30" i="5"/>
  <c r="P31" i="5"/>
  <c r="P32" i="5"/>
  <c r="C33" i="5"/>
  <c r="D33" i="5"/>
  <c r="D42" i="5" s="1"/>
  <c r="E33" i="5"/>
  <c r="F33" i="5"/>
  <c r="F42" i="5" s="1"/>
  <c r="G33" i="5"/>
  <c r="H33" i="5"/>
  <c r="I33" i="5"/>
  <c r="J33" i="5"/>
  <c r="K33" i="5"/>
  <c r="L33" i="5"/>
  <c r="M33" i="5"/>
  <c r="M42" i="5" s="1"/>
  <c r="N33" i="5"/>
  <c r="N42" i="5" s="1"/>
  <c r="O33" i="5"/>
  <c r="P34" i="5"/>
  <c r="P35" i="5"/>
  <c r="P36" i="5"/>
  <c r="P37" i="5"/>
  <c r="P38" i="5"/>
  <c r="P39" i="5"/>
  <c r="C46" i="5"/>
  <c r="D46" i="5"/>
  <c r="E46" i="5"/>
  <c r="F46" i="5"/>
  <c r="G46" i="5"/>
  <c r="H46" i="5"/>
  <c r="I46" i="5"/>
  <c r="J46" i="5"/>
  <c r="K46" i="5"/>
  <c r="L46" i="5"/>
  <c r="M46" i="5"/>
  <c r="N46" i="5"/>
  <c r="O46" i="5"/>
  <c r="O52" i="5" s="1"/>
  <c r="P47" i="5"/>
  <c r="P48" i="5"/>
  <c r="C49" i="5"/>
  <c r="D49" i="5"/>
  <c r="E49" i="5"/>
  <c r="F49" i="5"/>
  <c r="G49" i="5"/>
  <c r="H49" i="5"/>
  <c r="I49" i="5"/>
  <c r="J49" i="5"/>
  <c r="J52" i="5" s="1"/>
  <c r="K49" i="5"/>
  <c r="L49" i="5"/>
  <c r="M49" i="5"/>
  <c r="N49" i="5"/>
  <c r="O49" i="5"/>
  <c r="P50" i="5"/>
  <c r="P51" i="5"/>
  <c r="C11" i="4"/>
  <c r="E11" i="4"/>
  <c r="F11" i="4"/>
  <c r="F10" i="4" s="1"/>
  <c r="G11" i="4"/>
  <c r="H11" i="4"/>
  <c r="I11" i="4"/>
  <c r="J11" i="4"/>
  <c r="K11" i="4"/>
  <c r="L11" i="4"/>
  <c r="M11" i="4"/>
  <c r="N11" i="4"/>
  <c r="O11" i="4"/>
  <c r="C19" i="4"/>
  <c r="E19" i="4"/>
  <c r="F19" i="4"/>
  <c r="G19" i="4"/>
  <c r="H19" i="4"/>
  <c r="I19" i="4"/>
  <c r="J19" i="4"/>
  <c r="K19" i="4"/>
  <c r="L19" i="4"/>
  <c r="M19" i="4"/>
  <c r="N19" i="4"/>
  <c r="O19" i="4"/>
  <c r="P25" i="4"/>
  <c r="P26" i="4"/>
  <c r="C27" i="4"/>
  <c r="C24" i="4" s="1"/>
  <c r="D27" i="4"/>
  <c r="D24" i="4"/>
  <c r="E27" i="4"/>
  <c r="E24" i="4" s="1"/>
  <c r="F27" i="4"/>
  <c r="F24" i="4" s="1"/>
  <c r="G27" i="4"/>
  <c r="G24" i="4"/>
  <c r="H27" i="4"/>
  <c r="H24" i="4"/>
  <c r="I27" i="4"/>
  <c r="I24" i="4" s="1"/>
  <c r="J27" i="4"/>
  <c r="J24" i="4" s="1"/>
  <c r="K27" i="4"/>
  <c r="K24" i="4" s="1"/>
  <c r="L27" i="4"/>
  <c r="L24" i="4" s="1"/>
  <c r="M27" i="4"/>
  <c r="M24" i="4" s="1"/>
  <c r="N27" i="4"/>
  <c r="N24" i="4" s="1"/>
  <c r="O27" i="4"/>
  <c r="O24" i="4" s="1"/>
  <c r="P28" i="4"/>
  <c r="P29" i="4"/>
  <c r="P30" i="4"/>
  <c r="P31" i="4"/>
  <c r="P32" i="4"/>
  <c r="C33" i="4"/>
  <c r="D33" i="4"/>
  <c r="D42" i="4" s="1"/>
  <c r="E33" i="4"/>
  <c r="F33" i="4"/>
  <c r="F42" i="4" s="1"/>
  <c r="G33" i="4"/>
  <c r="G42" i="4" s="1"/>
  <c r="H33" i="4"/>
  <c r="I33" i="4"/>
  <c r="I42" i="4" s="1"/>
  <c r="J33" i="4"/>
  <c r="J42" i="4" s="1"/>
  <c r="K33" i="4"/>
  <c r="L33" i="4"/>
  <c r="L42" i="4" s="1"/>
  <c r="M33" i="4"/>
  <c r="N33" i="4"/>
  <c r="O33" i="4"/>
  <c r="O42" i="4" s="1"/>
  <c r="P34" i="4"/>
  <c r="P35" i="4"/>
  <c r="P36" i="4"/>
  <c r="P37" i="4"/>
  <c r="P38" i="4"/>
  <c r="P39" i="4"/>
  <c r="C46" i="4"/>
  <c r="D46" i="4"/>
  <c r="E46" i="4"/>
  <c r="F46" i="4"/>
  <c r="G46" i="4"/>
  <c r="H46" i="4"/>
  <c r="I46" i="4"/>
  <c r="J46" i="4"/>
  <c r="K46" i="4"/>
  <c r="L46" i="4"/>
  <c r="M46" i="4"/>
  <c r="N46" i="4"/>
  <c r="O46" i="4"/>
  <c r="P47" i="4"/>
  <c r="P48" i="4"/>
  <c r="C49" i="4"/>
  <c r="D49" i="4"/>
  <c r="E49" i="4"/>
  <c r="F49" i="4"/>
  <c r="G49" i="4"/>
  <c r="H49" i="4"/>
  <c r="I49" i="4"/>
  <c r="J49" i="4"/>
  <c r="K49" i="4"/>
  <c r="L49" i="4"/>
  <c r="M49" i="4"/>
  <c r="N49" i="4"/>
  <c r="O49" i="4"/>
  <c r="P50" i="4"/>
  <c r="P51" i="4"/>
  <c r="G10" i="4"/>
  <c r="N43" i="15" l="1"/>
  <c r="N45" i="15"/>
  <c r="N46" i="15" s="1"/>
  <c r="K43" i="15"/>
  <c r="K45" i="15"/>
  <c r="K46" i="15" s="1"/>
  <c r="J45" i="15"/>
  <c r="J46" i="15" s="1"/>
  <c r="J43" i="15"/>
  <c r="I45" i="15"/>
  <c r="I46" i="15" s="1"/>
  <c r="I43" i="15"/>
  <c r="M12" i="15"/>
  <c r="P12" i="15"/>
  <c r="L12" i="15"/>
  <c r="O12" i="15"/>
  <c r="N47" i="15"/>
  <c r="P47" i="15"/>
  <c r="M47" i="15"/>
  <c r="N11" i="15"/>
  <c r="J47" i="15"/>
  <c r="I47" i="15"/>
  <c r="I24" i="15"/>
  <c r="H47" i="15"/>
  <c r="E47" i="15"/>
  <c r="Q11" i="13"/>
  <c r="Q43" i="13"/>
  <c r="Q45" i="13"/>
  <c r="Q46" i="13" s="1"/>
  <c r="M44" i="13"/>
  <c r="G43" i="13"/>
  <c r="I43" i="13"/>
  <c r="F11" i="13"/>
  <c r="L45" i="13"/>
  <c r="L46" i="13" s="1"/>
  <c r="C24" i="13"/>
  <c r="C45" i="13"/>
  <c r="C46" i="13" s="1"/>
  <c r="L11" i="13"/>
  <c r="L43" i="13"/>
  <c r="E45" i="13"/>
  <c r="E46" i="13" s="1"/>
  <c r="J45" i="13"/>
  <c r="J46" i="13" s="1"/>
  <c r="C11" i="13"/>
  <c r="G45" i="13"/>
  <c r="G46" i="13" s="1"/>
  <c r="I11" i="13"/>
  <c r="O11" i="13"/>
  <c r="O43" i="13"/>
  <c r="E45" i="12"/>
  <c r="E46" i="12" s="1"/>
  <c r="Q45" i="12"/>
  <c r="Q46" i="12" s="1"/>
  <c r="E43" i="12"/>
  <c r="E24" i="12"/>
  <c r="N45" i="12"/>
  <c r="N46" i="12" s="1"/>
  <c r="N24" i="12"/>
  <c r="F24" i="12"/>
  <c r="F43" i="12"/>
  <c r="F45" i="12"/>
  <c r="F46" i="12" s="1"/>
  <c r="H45" i="12"/>
  <c r="H46" i="12" s="1"/>
  <c r="M45" i="12"/>
  <c r="M46" i="12" s="1"/>
  <c r="J52" i="12"/>
  <c r="I11" i="12"/>
  <c r="O11" i="12"/>
  <c r="N11" i="12"/>
  <c r="O45" i="12"/>
  <c r="O46" i="12" s="1"/>
  <c r="P44" i="12"/>
  <c r="H24" i="12"/>
  <c r="M24" i="12"/>
  <c r="E44" i="12"/>
  <c r="C44" i="12"/>
  <c r="I45" i="12"/>
  <c r="I46" i="12" s="1"/>
  <c r="L43" i="12"/>
  <c r="Q20" i="12"/>
  <c r="Q44" i="12" s="1"/>
  <c r="L45" i="12"/>
  <c r="L46" i="12" s="1"/>
  <c r="E11" i="12"/>
  <c r="F52" i="12"/>
  <c r="J45" i="12"/>
  <c r="J46" i="12" s="1"/>
  <c r="G11" i="12"/>
  <c r="G45" i="12"/>
  <c r="G46" i="12" s="1"/>
  <c r="Q28" i="12"/>
  <c r="Q25" i="12" s="1"/>
  <c r="Q24" i="12" s="1"/>
  <c r="D11" i="12"/>
  <c r="N10" i="5"/>
  <c r="N45" i="7"/>
  <c r="G24" i="15"/>
  <c r="E10" i="5"/>
  <c r="G45" i="7"/>
  <c r="Q49" i="7"/>
  <c r="P24" i="15"/>
  <c r="G47" i="15"/>
  <c r="O47" i="15"/>
  <c r="D10" i="5"/>
  <c r="D45" i="7"/>
  <c r="C48" i="7"/>
  <c r="O24" i="15"/>
  <c r="F45" i="7"/>
  <c r="M48" i="7"/>
  <c r="M52" i="4"/>
  <c r="M52" i="5"/>
  <c r="E52" i="5"/>
  <c r="O10" i="5"/>
  <c r="G10" i="5"/>
  <c r="E45" i="7"/>
  <c r="I45" i="7"/>
  <c r="M45" i="7"/>
  <c r="D48" i="7"/>
  <c r="K24" i="15"/>
  <c r="E11" i="15"/>
  <c r="F47" i="15"/>
  <c r="E44" i="15"/>
  <c r="E24" i="15"/>
  <c r="Q28" i="15"/>
  <c r="Q25" i="15" s="1"/>
  <c r="F11" i="15"/>
  <c r="Q48" i="15"/>
  <c r="C11" i="15"/>
  <c r="C44" i="15"/>
  <c r="C45" i="15"/>
  <c r="C46" i="15" s="1"/>
  <c r="C43" i="15"/>
  <c r="Q52" i="15"/>
  <c r="K47" i="15"/>
  <c r="Q35" i="15"/>
  <c r="M24" i="15"/>
  <c r="H24" i="15"/>
  <c r="K11" i="15"/>
  <c r="Q20" i="15"/>
  <c r="G11" i="15"/>
  <c r="Q12" i="15"/>
  <c r="J11" i="15"/>
  <c r="F24" i="15"/>
  <c r="N24" i="15"/>
  <c r="J24" i="15"/>
  <c r="E43" i="15"/>
  <c r="H11" i="15"/>
  <c r="C24" i="15"/>
  <c r="L24" i="15"/>
  <c r="I11" i="15"/>
  <c r="E45" i="15"/>
  <c r="E46" i="15" s="1"/>
  <c r="P49" i="5"/>
  <c r="D52" i="5"/>
  <c r="N52" i="5"/>
  <c r="L52" i="5"/>
  <c r="K52" i="5"/>
  <c r="I52" i="5"/>
  <c r="H52" i="5"/>
  <c r="G52" i="5"/>
  <c r="F52" i="5"/>
  <c r="C52" i="5"/>
  <c r="P46" i="5"/>
  <c r="N23" i="5"/>
  <c r="P33" i="5"/>
  <c r="O42" i="5"/>
  <c r="O23" i="5"/>
  <c r="M23" i="5"/>
  <c r="L23" i="5"/>
  <c r="L42" i="5"/>
  <c r="K42" i="5"/>
  <c r="K23" i="5"/>
  <c r="J42" i="5"/>
  <c r="J23" i="5"/>
  <c r="I42" i="5"/>
  <c r="I23" i="5"/>
  <c r="H42" i="5"/>
  <c r="H23" i="5"/>
  <c r="G23" i="5"/>
  <c r="G42" i="5"/>
  <c r="F23" i="5"/>
  <c r="E23" i="5"/>
  <c r="E42" i="5"/>
  <c r="D23" i="5"/>
  <c r="C42" i="5"/>
  <c r="C23" i="5"/>
  <c r="P27" i="5"/>
  <c r="P24" i="5" s="1"/>
  <c r="P23" i="5" s="1"/>
  <c r="H41" i="5"/>
  <c r="F43" i="5"/>
  <c r="F44" i="5" s="1"/>
  <c r="K41" i="5"/>
  <c r="J41" i="5"/>
  <c r="M43" i="5"/>
  <c r="M44" i="5" s="1"/>
  <c r="I43" i="5"/>
  <c r="I44" i="5" s="1"/>
  <c r="H10" i="5"/>
  <c r="P19" i="5"/>
  <c r="P42" i="5" s="1"/>
  <c r="L10" i="5"/>
  <c r="C10" i="5"/>
  <c r="J43" i="5"/>
  <c r="J44" i="5" s="1"/>
  <c r="E41" i="5"/>
  <c r="D41" i="5"/>
  <c r="D43" i="5"/>
  <c r="D44" i="5" s="1"/>
  <c r="O43" i="5"/>
  <c r="O44" i="5" s="1"/>
  <c r="O41" i="5"/>
  <c r="I41" i="5"/>
  <c r="I10" i="5"/>
  <c r="H43" i="5"/>
  <c r="H44" i="5" s="1"/>
  <c r="G43" i="5"/>
  <c r="G44" i="5" s="1"/>
  <c r="G41" i="5"/>
  <c r="F10" i="5"/>
  <c r="F41" i="5"/>
  <c r="N43" i="5"/>
  <c r="N44" i="5" s="1"/>
  <c r="L41" i="5"/>
  <c r="J10" i="5"/>
  <c r="E43" i="5"/>
  <c r="E44" i="5" s="1"/>
  <c r="P11" i="5"/>
  <c r="P10" i="5" s="1"/>
  <c r="C41" i="5"/>
  <c r="C43" i="5"/>
  <c r="C44" i="5" s="1"/>
  <c r="N41" i="5"/>
  <c r="M10" i="5"/>
  <c r="M41" i="5"/>
  <c r="L43" i="5"/>
  <c r="L44" i="5" s="1"/>
  <c r="K43" i="5"/>
  <c r="K44" i="5" s="1"/>
  <c r="K10" i="5"/>
  <c r="P49" i="4"/>
  <c r="D52" i="4"/>
  <c r="O52" i="4"/>
  <c r="N52" i="4"/>
  <c r="L52" i="4"/>
  <c r="K52" i="4"/>
  <c r="J52" i="4"/>
  <c r="I52" i="4"/>
  <c r="H52" i="4"/>
  <c r="G52" i="4"/>
  <c r="F52" i="4"/>
  <c r="E52" i="4"/>
  <c r="C52" i="4"/>
  <c r="P46" i="4"/>
  <c r="P33" i="4"/>
  <c r="O23" i="4"/>
  <c r="N42" i="4"/>
  <c r="N23" i="4"/>
  <c r="M23" i="4"/>
  <c r="M42" i="4"/>
  <c r="L23" i="4"/>
  <c r="K23" i="4"/>
  <c r="K42" i="4"/>
  <c r="J23" i="4"/>
  <c r="I23" i="4"/>
  <c r="H23" i="4"/>
  <c r="H42" i="4"/>
  <c r="G23" i="4"/>
  <c r="F23" i="4"/>
  <c r="E42" i="4"/>
  <c r="E23" i="4"/>
  <c r="D23" i="4"/>
  <c r="C23" i="4"/>
  <c r="C42" i="4"/>
  <c r="P27" i="4"/>
  <c r="O41" i="4"/>
  <c r="H41" i="4"/>
  <c r="F41" i="4"/>
  <c r="P24" i="4"/>
  <c r="O43" i="4"/>
  <c r="O44" i="4" s="1"/>
  <c r="N41" i="4"/>
  <c r="M41" i="4"/>
  <c r="J41" i="4"/>
  <c r="J43" i="4"/>
  <c r="J44" i="4" s="1"/>
  <c r="G43" i="4"/>
  <c r="G44" i="4" s="1"/>
  <c r="O10" i="4"/>
  <c r="J10" i="4"/>
  <c r="I10" i="4"/>
  <c r="H10" i="4"/>
  <c r="E10" i="4"/>
  <c r="P19" i="4"/>
  <c r="L10" i="4"/>
  <c r="K43" i="4"/>
  <c r="K44" i="4" s="1"/>
  <c r="C10" i="4"/>
  <c r="H43" i="4"/>
  <c r="H44" i="4" s="1"/>
  <c r="N43" i="4"/>
  <c r="N44" i="4" s="1"/>
  <c r="G41" i="4"/>
  <c r="F43" i="4"/>
  <c r="F44" i="4" s="1"/>
  <c r="L43" i="4"/>
  <c r="L44" i="4" s="1"/>
  <c r="L41" i="4"/>
  <c r="K41" i="4"/>
  <c r="I43" i="4"/>
  <c r="I44" i="4" s="1"/>
  <c r="I41" i="4"/>
  <c r="C43" i="4"/>
  <c r="C44" i="4" s="1"/>
  <c r="P11" i="4"/>
  <c r="N10" i="4"/>
  <c r="M43" i="4"/>
  <c r="M44" i="4" s="1"/>
  <c r="M10" i="4"/>
  <c r="K10" i="4"/>
  <c r="E41" i="4"/>
  <c r="E43" i="4"/>
  <c r="E44" i="4" s="1"/>
  <c r="D41" i="4"/>
  <c r="D43" i="4"/>
  <c r="D44" i="4" s="1"/>
  <c r="C41" i="4"/>
  <c r="Q52" i="7"/>
  <c r="Q48" i="7" s="1"/>
  <c r="L48" i="7"/>
  <c r="K48" i="7"/>
  <c r="G48" i="7"/>
  <c r="F48" i="7"/>
  <c r="E48" i="7"/>
  <c r="O45" i="7"/>
  <c r="H45" i="7"/>
  <c r="P25" i="7"/>
  <c r="M25" i="7"/>
  <c r="L25" i="7"/>
  <c r="H25" i="7"/>
  <c r="E25" i="7"/>
  <c r="Q36" i="7"/>
  <c r="O25" i="7"/>
  <c r="N25" i="7"/>
  <c r="K25" i="7"/>
  <c r="J25" i="7"/>
  <c r="I25" i="7"/>
  <c r="G25" i="7"/>
  <c r="F25" i="7"/>
  <c r="D25" i="7"/>
  <c r="C45" i="7"/>
  <c r="C25" i="7"/>
  <c r="L44" i="7"/>
  <c r="Q26" i="7"/>
  <c r="O44" i="7"/>
  <c r="N44" i="7"/>
  <c r="M46" i="7"/>
  <c r="M47" i="7" s="1"/>
  <c r="I44" i="7"/>
  <c r="H44" i="7"/>
  <c r="E46" i="7"/>
  <c r="E47" i="7" s="1"/>
  <c r="P12" i="7"/>
  <c r="Q21" i="7"/>
  <c r="F46" i="7"/>
  <c r="F47" i="7" s="1"/>
  <c r="J12" i="7"/>
  <c r="G12" i="7"/>
  <c r="D12" i="7"/>
  <c r="C46" i="7"/>
  <c r="C47" i="7" s="1"/>
  <c r="N12" i="7"/>
  <c r="O46" i="7"/>
  <c r="O47" i="7" s="1"/>
  <c r="M12" i="7"/>
  <c r="K46" i="7"/>
  <c r="K47" i="7" s="1"/>
  <c r="F12" i="7"/>
  <c r="P46" i="7"/>
  <c r="P47" i="7" s="1"/>
  <c r="M44" i="7"/>
  <c r="I12" i="7"/>
  <c r="I46" i="7"/>
  <c r="I47" i="7" s="1"/>
  <c r="H46" i="7"/>
  <c r="H47" i="7" s="1"/>
  <c r="G46" i="7"/>
  <c r="G47" i="7" s="1"/>
  <c r="Q13" i="7"/>
  <c r="D46" i="7"/>
  <c r="D47" i="7" s="1"/>
  <c r="C12" i="7"/>
  <c r="C44" i="7"/>
  <c r="P44" i="7"/>
  <c r="O12" i="7"/>
  <c r="N46" i="7"/>
  <c r="N47" i="7" s="1"/>
  <c r="L46" i="7"/>
  <c r="L47" i="7" s="1"/>
  <c r="L12" i="7"/>
  <c r="K44" i="7"/>
  <c r="J46" i="7"/>
  <c r="J47" i="7" s="1"/>
  <c r="J44" i="7"/>
  <c r="H12" i="7"/>
  <c r="G44" i="7"/>
  <c r="F44" i="7"/>
  <c r="E44" i="7"/>
  <c r="E12" i="7"/>
  <c r="D44" i="7"/>
  <c r="O43" i="15" l="1"/>
  <c r="O45" i="15"/>
  <c r="O46" i="15" s="1"/>
  <c r="L43" i="15"/>
  <c r="L45" i="15"/>
  <c r="L46" i="15" s="1"/>
  <c r="P43" i="15"/>
  <c r="P45" i="15"/>
  <c r="P46" i="15" s="1"/>
  <c r="M43" i="15"/>
  <c r="M45" i="15"/>
  <c r="M46" i="15" s="1"/>
  <c r="M11" i="15"/>
  <c r="L11" i="15"/>
  <c r="P11" i="15"/>
  <c r="O11" i="15"/>
  <c r="Q43" i="15"/>
  <c r="Q44" i="15"/>
  <c r="Q45" i="15"/>
  <c r="Q46" i="15" s="1"/>
  <c r="Q43" i="12"/>
  <c r="Q11" i="12"/>
  <c r="P52" i="4"/>
  <c r="Q47" i="15"/>
  <c r="Q24" i="15"/>
  <c r="Q11" i="15"/>
  <c r="P52" i="5"/>
  <c r="P41" i="5"/>
  <c r="P43" i="5"/>
  <c r="P44" i="5" s="1"/>
  <c r="P23" i="4"/>
  <c r="P42" i="4"/>
  <c r="P10" i="4"/>
  <c r="P43" i="4"/>
  <c r="P44" i="4" s="1"/>
  <c r="P41" i="4"/>
  <c r="Q45" i="7"/>
  <c r="Q25" i="7"/>
  <c r="Q12" i="7"/>
  <c r="Q46" i="7"/>
  <c r="Q47" i="7" s="1"/>
  <c r="Q44"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<sst xmlns="http://schemas.openxmlformats.org/spreadsheetml/2006/main" count="778" uniqueCount="140">
  <si>
    <t>MINISTERIO DE HACIENDA</t>
  </si>
  <si>
    <t>DIRECCIÓN GENERAL DE PRESUPUESTO</t>
  </si>
  <si>
    <t>EJECUCIÓN DE LOS INGRESOS, GASTOS Y FINANCIAMIENTO PRESUPUESTADOS DEL GOBIERNO CENTRAL</t>
  </si>
  <si>
    <t>ENERO-DICIEMBRE 2017</t>
  </si>
  <si>
    <t>En Millones RD$</t>
  </si>
  <si>
    <t>Detalle</t>
  </si>
  <si>
    <t>Presupuesto Inicial</t>
  </si>
  <si>
    <t>Enero</t>
  </si>
  <si>
    <t>Febrero</t>
  </si>
  <si>
    <t>Marzo</t>
  </si>
  <si>
    <t>Abril</t>
  </si>
  <si>
    <t>Mayo</t>
  </si>
  <si>
    <t>Junio</t>
  </si>
  <si>
    <t>Julio</t>
  </si>
  <si>
    <t>Agosto</t>
  </si>
  <si>
    <t>Septiembre</t>
  </si>
  <si>
    <t>Octubre</t>
  </si>
  <si>
    <t>Noviembre</t>
  </si>
  <si>
    <t>Diciembre</t>
  </si>
  <si>
    <t>Total*</t>
  </si>
  <si>
    <t>INGRESOS</t>
  </si>
  <si>
    <t>1.1 - Ingresos Corrientes</t>
  </si>
  <si>
    <t>1.1.1 - Impuestos</t>
  </si>
  <si>
    <t>1.1.2 - Contribuciones a la seguridad social</t>
  </si>
  <si>
    <t>1.1.3 - Ventas de bienes y servicios</t>
  </si>
  <si>
    <t>1.1.4 - Rentas de la propiedad</t>
  </si>
  <si>
    <t>1.1.6 - Transferencias y donaciones corrientes recibidas</t>
  </si>
  <si>
    <t>1.1.7 - Multas y sanciones pecuniarias</t>
  </si>
  <si>
    <t>1.1.9 - Otros ingresos corrientes</t>
  </si>
  <si>
    <t>1.2 - Ingresos de Capital</t>
  </si>
  <si>
    <t>1.2.1 - Venta (disposición) de activos no financieros (a valores brutos)</t>
  </si>
  <si>
    <t>1.2.4 - Transferencias de capital recibidas y donaciones</t>
  </si>
  <si>
    <t>1.2.5 - Recuperación de inversiones financieras realizadas con fines de política</t>
  </si>
  <si>
    <t>GASTOS</t>
  </si>
  <si>
    <t>2.1 - Gastos corrientes</t>
  </si>
  <si>
    <t>2.1.2 - Gastos de consumo</t>
  </si>
  <si>
    <t>2.1.3 - Prestaciones de la seguridad social (sistema propio de la empresa)</t>
  </si>
  <si>
    <t>2.1.4 - Gastos de la propiedad</t>
  </si>
  <si>
    <t>2.1.4.1.1 - Intereses internos</t>
  </si>
  <si>
    <t>2.1.4.1.2 - Intereses externos</t>
  </si>
  <si>
    <t>2.1.4.1.3 - Comisiones deuda pública</t>
  </si>
  <si>
    <t>2.1.6 - Transferencias corrientes otorgadas</t>
  </si>
  <si>
    <t>2.1.9 - Otros gastos corrientes</t>
  </si>
  <si>
    <t>2.2 - Gastos de capital</t>
  </si>
  <si>
    <t>2.2.1 - Construcciones en proceso</t>
  </si>
  <si>
    <t>2.2.2 - Activos fijos (formación bruta de capital fijo)</t>
  </si>
  <si>
    <t>2.2.4 - Objetos de valor</t>
  </si>
  <si>
    <t>2.2.5 - Activos no producidos</t>
  </si>
  <si>
    <t>2.2.6 - Transferencias de capital otorgadas</t>
  </si>
  <si>
    <t>2.2.8 - Gastos de capital, reserva presupuestaria</t>
  </si>
  <si>
    <t>RESULTADOS</t>
  </si>
  <si>
    <t>RESULTADO ECONÓMICO DE LA CUENTA CORRIENTE (1.1-2.1)</t>
  </si>
  <si>
    <t>RESULTADO DE CAPITAL (1.2-2.2)</t>
  </si>
  <si>
    <t>RESULTADO FINANCIERO (1.1+1.2)-(2.1+2.2)</t>
  </si>
  <si>
    <t>RESULTADO FINANCIERO PRIMARIO = RF + INTERESES</t>
  </si>
  <si>
    <t>FINANCIAMIENTO NETO</t>
  </si>
  <si>
    <t>3.1 - Fuentes financieras</t>
  </si>
  <si>
    <t>3.1.1 - Disminución de activos financieros</t>
  </si>
  <si>
    <t>3.1.2 - Incremento de pasivos</t>
  </si>
  <si>
    <t>3.2 - Aplicaciones financieras</t>
  </si>
  <si>
    <t>3.2.1 - Incremento de activos financieros</t>
  </si>
  <si>
    <t>3.2.2 - Disminución de pasivos</t>
  </si>
  <si>
    <t>**En el año 2014 se incorporó un nuevo Clasificador Presupuestario por lo que la forma de la presentación de las estadísticas varía con relación a años anteriores.</t>
  </si>
  <si>
    <t xml:space="preserve">Fuente: Sistema de Información de la Gestión Financiera (SIGEF) y Dirección de Política y Legislación Tributaria. </t>
  </si>
  <si>
    <t>Nota.- Los registros de los ingresos y las fuentes financieras son en base percibido y del gasto y las aplicaciones financieras base devengado.</t>
  </si>
  <si>
    <t xml:space="preserve">Fecha de Registro: 15 de febrero 2018.
Fuente: Sistema de Información de la Gestión Financiera (SIGEF).
</t>
  </si>
  <si>
    <t>DICIEMBRE 2018</t>
  </si>
  <si>
    <t>ENERO-DICIEMBRE 2018</t>
  </si>
  <si>
    <t>DETALLE</t>
  </si>
  <si>
    <t>Presupuesto Aprobado</t>
  </si>
  <si>
    <t xml:space="preserve"> </t>
  </si>
  <si>
    <t>Nota.- Los registros de los ingresos y las fuentes financieras son en base caja y del gasto y las aplicaciones financieras base devengado.</t>
  </si>
  <si>
    <t xml:space="preserve">Fecha de Registro:07 de febrero de 2019.
Fuente: Sistema de Información de la Gestión Financiera (SIGEF).
</t>
  </si>
  <si>
    <t>DICIEMBRE 2019</t>
  </si>
  <si>
    <t>ENERO-DICIEMBRE 2019</t>
  </si>
  <si>
    <t>Presupuesto Reformulado</t>
  </si>
  <si>
    <t>2.1.5 - Subvenciones otorgadas a empresas</t>
  </si>
  <si>
    <t xml:space="preserve">Fecha de Registro: ingresos al 18 de febrero de 2020 y gastos al 10 de febrero de 2020.
Fuente: Sistema de Información de la Gestión Financiera (SIGEF).
</t>
  </si>
  <si>
    <t>ENERO-DICIEMBRE 2020</t>
  </si>
  <si>
    <t>PRESUPUESTO INICIAL*</t>
  </si>
  <si>
    <t>PRESUPUESTO VIGENTE**</t>
  </si>
  <si>
    <t>ENERO</t>
  </si>
  <si>
    <t>FEBRERO</t>
  </si>
  <si>
    <t>MARZO</t>
  </si>
  <si>
    <t>ABRIL</t>
  </si>
  <si>
    <t>MAYO</t>
  </si>
  <si>
    <t>JUNIO</t>
  </si>
  <si>
    <t>JULIO</t>
  </si>
  <si>
    <t>AGOSTO</t>
  </si>
  <si>
    <t>SEPTIEMBRE</t>
  </si>
  <si>
    <t>OCTUBRE</t>
  </si>
  <si>
    <t>NOVIEMBRE</t>
  </si>
  <si>
    <t>DICIEMBRE</t>
  </si>
  <si>
    <t>TOTAL</t>
  </si>
  <si>
    <t>2.1.3 - Prestaciones de la seguridad social</t>
  </si>
  <si>
    <t>2.1.4 - Intereses de la deuda</t>
  </si>
  <si>
    <t>*Presupuesto Inicial: Ley No. 506-19 de Presupuesto General del Estado 2020.</t>
  </si>
  <si>
    <t>**Presupuesto Vigente: Ley No. 222-20 que modifica las leyes No. 506-19 y No. 68-20 de Presupuesto General de Estado 2020.</t>
  </si>
  <si>
    <t>Fecha de registro: 20 de febrero del 2021.
Fuente: Sistema de Información de la Gestión Financiera (SIGEF).</t>
  </si>
  <si>
    <t>ENERO-DICIEMBRE 2021*</t>
  </si>
  <si>
    <t>PRESUPUESTO INICIAL</t>
  </si>
  <si>
    <t>Presupuesto Vigente</t>
  </si>
  <si>
    <t>3.1.5 - Importes a devengar por primas en colocaciones de títulos valores</t>
  </si>
  <si>
    <t>3.2.5 - Importes a devengar por descuentos en colocaciones de títulos valores</t>
  </si>
  <si>
    <t>3.2.6 - Primas en Recompra de Títulos y Valores</t>
  </si>
  <si>
    <t xml:space="preserve">Notas: </t>
  </si>
  <si>
    <t>Fecha de registro  al 08 de febrero de 2022.</t>
  </si>
  <si>
    <t>Los registros de los ingresos y las fuentes financieras son en base caja y del gasto y las aplicaciones financieras base devengado.</t>
  </si>
  <si>
    <t>Fuente: Sistema de Información de la Gestión Financiera (SIGEF).</t>
  </si>
  <si>
    <t>DICIEMBRE 2022</t>
  </si>
  <si>
    <t>PRESUPUESTO VIGENTE</t>
  </si>
  <si>
    <t>INGRESOS*</t>
  </si>
  <si>
    <t>FINANCIAMIENTO NETO ( INCL. SALDO DISPONIBLE REFORMULADO)</t>
  </si>
  <si>
    <t>3.1.1 - Disminución de activos financieros (SALDO DISPONIBLE REFORMULADO)</t>
  </si>
  <si>
    <t>FINANCIAMIENTO NETO  (EXCL. SALDO DISPONIBLE REFORMULADO)</t>
  </si>
  <si>
    <t>Notas:</t>
  </si>
  <si>
    <t>Fecha de registro al 20 de febrero de 2023</t>
  </si>
  <si>
    <t xml:space="preserve">*Incluye las donaciones </t>
  </si>
  <si>
    <t>Los registros de los ingresos y las fuentes financieras son en base a caja y para los gasto y las aplicaciones financieras en base al momento del devengado</t>
  </si>
  <si>
    <t>Fuente: Sistema de Información de la Gestión Financiera (SIGEF)</t>
  </si>
  <si>
    <t>Diciembre 2023*</t>
  </si>
  <si>
    <t>FINANCAMIENTO NETO (INCL. SALDOS DISPONIBLES REFORMULADO)</t>
  </si>
  <si>
    <t>3.1 - Fuentes financieras (INCL. SALDOS DISPONIBLES REFORMULADO)</t>
  </si>
  <si>
    <t>3.1.1.1.1.3 - Disminución de disponibilidades de saldos de periodos anteriores</t>
  </si>
  <si>
    <t>FINANCAMIENTO NETO (EXCL. SALDOS DISPONIBLES REFORMULADO)</t>
  </si>
  <si>
    <t>3.1 - Fuentes financieras (EXCL. SALDOS DISPONIBLES REFORMULADO)</t>
  </si>
  <si>
    <t>Fecha de registro al 15/02/2024 para el ingreso y Fecha de registro al 06/02/2024 para el gasto</t>
  </si>
  <si>
    <t>Incluye las donaciones y las fuentes financieras</t>
  </si>
  <si>
    <t>Diciembre 2024</t>
  </si>
  <si>
    <t>Fecha de registro al 7/2/2025</t>
  </si>
  <si>
    <t>Diciembre 2025</t>
  </si>
  <si>
    <t>PRESUPUESTO INICIAL No. 80-24</t>
  </si>
  <si>
    <t>3.1.3 - Incremento de fondos de terceros</t>
  </si>
  <si>
    <t>Fecha de registro al 28/01/2026</t>
  </si>
  <si>
    <t xml:space="preserve">El presupuesto vigente corresponde al presupuesto aprobado, referente a la Ley núm. 86-25 que modifica la Ley núm. 80-24 de Presupuesto General del Estado para el ejercicio presupuestario del año 2025. Adicionalmente, las modificaciones también cumplen con los criterios dispuestos en el artículo 48 de la Ley Orgánica de Presupuesto para el Sector Público (Ley núm. 423-06). </t>
  </si>
  <si>
    <t>PRESUPUESTO INICIAL Núm. 99-25</t>
  </si>
  <si>
    <t>*Cifras Preliminares</t>
  </si>
  <si>
    <t>Incluye las donaciones y las fuentes financieras.</t>
  </si>
  <si>
    <t>Junio 2026*</t>
  </si>
  <si>
    <t>Fecha de registro al 15/7/2026.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</si>
</sst>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_(* \(#,##0.00\);_(* &quot;-&quot;??_);_(@_)"/>
    <numFmt numFmtId="164" formatCode="_-* #,##0.00_-;\-* #,##0.00_-;_-* &quot;-&quot;??_-;_-@_-"/>
    <numFmt numFmtId="165" formatCode="_-* #,##0.0_-;\-* #,##0.0_-;_-* &quot;-&quot;??_-;_-@_-"/>
    <numFmt numFmtId="166" formatCode="_(* #,##0.0_);_(* \(#,##0.0\);_(* &quot;-&quot;?_);_(@_)"/>
    <numFmt numFmtId="167" formatCode="_ * #,##0.0_ ;_ * \-#,##0.0_ ;_ * &quot;-&quot;??_ ;_ @_ "/>
    <numFmt numFmtId="168" formatCode="_(* #,##0.0_);_(* \(#,##0.0\);_(* &quot;-&quot;??_);_(@_)"/>
    <numFmt numFmtId="169" formatCode="0.0%"/>
    <numFmt numFmtId="170" formatCode="_ * #,##0.00_ ;_ * \-#,##0.00_ ;_ * &quot;-&quot;??_ ;_ @_ "/>
    <numFmt numFmtId="171" formatCode="_-* #,##0.00\ _€_-;\-* #,##0.00\ _€_-;_-* &quot;-&quot;??\ _€_-;_-@_-"/>
    <numFmt numFmtId="172" formatCode="#,##0.0,,_);\(#,##0.0,,\)"/>
    <numFmt numFmtId="173" formatCode="_-* #,##0.0,,_-;\-* #,##0.0,,_-;_-* &quot;-&quot;??_-;_-@_-"/>
    <numFmt numFmtId="174" formatCode="_ * #,##0.0,,_ ;_ * \-#,##0.0,,_ ;_ * &quot;-&quot;??_ ;_ @_ "/>
    <numFmt numFmtId="175" formatCode="#,##0.0,,_);[Red]\(#,##0.0,,\)"/>
    <numFmt numFmtId="176" formatCode="#,##0.00,,"/>
    <numFmt numFmtId="177" formatCode="#,##0.0,,"/>
    <numFmt numFmtId="178" formatCode="#,##0.0000"/>
    <numFmt numFmtId="179" formatCode="#,##0.0"/>
    <numFmt numFmtId="180" formatCode="#,##0.00000"/>
    <numFmt numFmtId="181" formatCode="#,##0.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9"/>
      <color rgb="FF000000"/>
      <name val="Calibri"/>
      <family val="2"/>
      <scheme val="minor"/>
    </font>
    <font>
      <b/>
      <sz val="11"/>
      <name val="Calibri"/>
      <family val="2"/>
      <scheme val="minor"/>
    </font>
    <font>
      <sz val="11"/>
      <name val="Calibri"/>
      <family val="2"/>
      <scheme val="minor"/>
    </font>
    <font>
      <b/>
      <sz val="11"/>
      <color rgb="FFFFFFFF"/>
      <name val="Calibri"/>
      <family val="2"/>
      <scheme val="minor"/>
    </font>
    <font>
      <sz val="12"/>
      <color rgb="FF000000"/>
      <name val="Calibri"/>
      <family val="2"/>
      <scheme val="minor"/>
    </font>
    <font>
      <sz val="16"/>
      <color rgb="FF000000"/>
      <name val="Calibri"/>
      <family val="2"/>
      <scheme val="minor"/>
    </font>
    <font>
      <sz val="22"/>
      <color rgb="FF000000"/>
      <name val="Calibri"/>
      <family val="2"/>
      <scheme val="minor"/>
    </font>
    <font>
      <sz val="10"/>
      <name val="Arial"/>
      <family val="2"/>
    </font>
    <font>
      <sz val="10"/>
      <color rgb="FF000000"/>
      <name val="Calibri"/>
      <family val="2"/>
      <scheme val="minor"/>
    </font>
    <font>
      <sz val="9"/>
      <color rgb="FF000000"/>
      <name val="Calibri"/>
      <family val="2"/>
      <scheme val="minor"/>
    </font>
    <font>
      <b/>
      <sz val="11"/>
      <color theme="0"/>
      <name val="Calibri"/>
      <family val="2"/>
      <scheme val="minor"/>
    </font>
    <font>
      <sz val="11"/>
      <color indexed="8"/>
      <name val="Calibri"/>
      <family val="2"/>
      <scheme val="minor"/>
    </font>
  </fonts>
  <fills count="11">
    <fill>
      <patternFill patternType="none"/>
    </fill>
    <fill>
      <patternFill patternType="gray125"/>
    </fill>
    <fill>
      <patternFill patternType="solid">
        <fgColor theme="0"/>
        <bgColor indexed="64"/>
      </patternFill>
    </fill>
    <fill>
      <patternFill patternType="solid">
        <fgColor rgb="FF0145BE"/>
        <bgColor rgb="FF0145BE"/>
      </patternFill>
    </fill>
    <fill>
      <patternFill patternType="solid">
        <fgColor theme="4" tint="-0.249977111117893"/>
        <bgColor rgb="FF008DD0"/>
      </patternFill>
    </fill>
    <fill>
      <patternFill patternType="solid">
        <fgColor rgb="FF008DD0"/>
        <bgColor rgb="FF008DD0"/>
      </patternFill>
    </fill>
    <fill>
      <patternFill patternType="solid">
        <fgColor rgb="FFFF0000"/>
        <bgColor rgb="FFFF0000"/>
      </patternFill>
    </fill>
    <fill>
      <patternFill patternType="solid">
        <fgColor theme="4" tint="-0.249977111117893"/>
        <bgColor theme="4" tint="0.79998168889431442"/>
      </patternFill>
    </fill>
    <fill>
      <patternFill patternType="solid">
        <fgColor theme="3"/>
        <bgColor theme="4" tint="0.79998168889431442"/>
      </patternFill>
    </fill>
    <fill>
      <patternFill patternType="solid">
        <fgColor rgb="FFFF0000"/>
        <bgColor theme="4" tint="0.79998168889431442"/>
      </patternFill>
    </fill>
    <fill>
      <patternFill patternType="solid">
        <fgColor theme="4" tint="0.79998168889431442"/>
        <bgColor indexed="64"/>
      </patternFill>
    </fill>
  </fills>
  <borders count="16">
    <border>
      <left/>
      <right/>
      <top/>
      <bottom/>
      <diagonal/>
    </border>
    <border>
      <left/>
      <right/>
      <top style="thin">
        <color theme="0"/>
      </top>
      <bottom style="thin">
        <color theme="4" tint="0.39997558519241921"/>
      </bottom>
      <diagonal/>
    </border>
    <border>
      <left style="thin">
        <color theme="0"/>
      </left>
      <right style="thin">
        <color theme="0"/>
      </right>
      <top style="thin">
        <color theme="0"/>
      </top>
      <bottom style="thin">
        <color theme="4" tint="0.39997558519241921"/>
      </bottom>
      <diagonal/>
    </border>
    <border>
      <left/>
      <right/>
      <top/>
      <bottom style="thin">
        <color theme="4" tint="0.39997558519241921"/>
      </bottom>
      <diagonal/>
    </border>
    <border>
      <left style="thin">
        <color theme="0"/>
      </left>
      <right style="thin">
        <color theme="0"/>
      </right>
      <top/>
      <bottom style="thin">
        <color theme="4" tint="0.39997558519241921"/>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style="thin">
        <color theme="0"/>
      </top>
      <bottom/>
      <diagonal/>
    </border>
    <border>
      <left style="thin">
        <color theme="0"/>
      </left>
      <right/>
      <top/>
      <bottom/>
      <diagonal/>
    </border>
    <border>
      <left/>
      <right/>
      <top/>
      <bottom style="medium">
        <color indexed="64"/>
      </bottom>
      <diagonal/>
    </border>
    <border>
      <left/>
      <right/>
      <top style="medium">
        <color indexed="64"/>
      </top>
      <bottom/>
      <diagonal/>
    </border>
    <border>
      <left/>
      <right/>
      <top style="thin">
        <color indexed="64"/>
      </top>
      <bottom style="medium">
        <color indexed="64"/>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17">
    <xf numFmtId="0" fontId="0"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70" fontId="1" fillId="0" borderId="0" applyFont="0" applyFill="0" applyBorder="0" applyAlignment="0" applyProtection="0"/>
    <xf numFmtId="164" fontId="1" fillId="0" borderId="0" applyFont="0" applyFill="0" applyBorder="0" applyAlignment="0" applyProtection="0"/>
    <xf numFmtId="0" fontId="12" fillId="0" borderId="0"/>
    <xf numFmtId="170"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16" fillId="0" borderId="0"/>
    <xf numFmtId="43" fontId="16" fillId="0" borderId="0" applyFon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cellStyleXfs>
  <cellXfs count="203">
    <xf numFmtId="0" fontId="0" fillId="0" borderId="0" xfId="0"/>
    <xf numFmtId="165" fontId="2" fillId="0" borderId="1" xfId="1" applyNumberFormat="1" applyFont="1" applyBorder="1" applyAlignment="1">
      <alignment horizontal="right"/>
    </xf>
    <xf numFmtId="165" fontId="7" fillId="0" borderId="0" xfId="1" applyNumberFormat="1" applyFont="1" applyFill="1" applyBorder="1" applyAlignment="1" applyProtection="1">
      <alignment horizontal="left" vertical="center" wrapText="1" indent="1"/>
    </xf>
    <xf numFmtId="165" fontId="2" fillId="0" borderId="3" xfId="1" applyNumberFormat="1" applyFont="1" applyFill="1" applyBorder="1" applyAlignment="1">
      <alignment horizontal="right"/>
    </xf>
    <xf numFmtId="165" fontId="2" fillId="0" borderId="1" xfId="1" applyNumberFormat="1" applyFont="1" applyBorder="1" applyAlignment="1">
      <alignment horizontal="left"/>
    </xf>
    <xf numFmtId="167" fontId="7" fillId="0" borderId="0" xfId="1" applyNumberFormat="1" applyFont="1" applyFill="1" applyBorder="1" applyAlignment="1">
      <alignment horizontal="left" vertical="center" indent="1"/>
    </xf>
    <xf numFmtId="0" fontId="1" fillId="0" borderId="0" xfId="2"/>
    <xf numFmtId="164" fontId="0" fillId="0" borderId="0" xfId="3" applyFont="1"/>
    <xf numFmtId="165" fontId="0" fillId="0" borderId="0" xfId="3" applyNumberFormat="1" applyFont="1"/>
    <xf numFmtId="166" fontId="1" fillId="0" borderId="0" xfId="2" applyNumberFormat="1"/>
    <xf numFmtId="43" fontId="3" fillId="0" borderId="0" xfId="2" applyNumberFormat="1" applyFont="1" applyAlignment="1">
      <alignment vertical="top" wrapText="1"/>
    </xf>
    <xf numFmtId="165" fontId="3" fillId="0" borderId="0" xfId="3" applyNumberFormat="1" applyFont="1" applyAlignment="1">
      <alignment vertical="top" wrapText="1"/>
    </xf>
    <xf numFmtId="0" fontId="3" fillId="0" borderId="0" xfId="2" applyFont="1" applyAlignment="1">
      <alignment vertical="top" wrapText="1"/>
    </xf>
    <xf numFmtId="164" fontId="3" fillId="0" borderId="0" xfId="3" applyFont="1" applyAlignment="1">
      <alignment vertical="top" wrapText="1"/>
    </xf>
    <xf numFmtId="167" fontId="3" fillId="0" borderId="0" xfId="2" applyNumberFormat="1" applyFont="1" applyAlignment="1">
      <alignment vertical="top" wrapText="1"/>
    </xf>
    <xf numFmtId="168" fontId="3" fillId="0" borderId="0" xfId="3" applyNumberFormat="1" applyFont="1" applyAlignment="1">
      <alignment vertical="top" wrapText="1"/>
    </xf>
    <xf numFmtId="0" fontId="4" fillId="0" borderId="0" xfId="2" applyFont="1" applyAlignment="1">
      <alignment vertical="center" wrapText="1"/>
    </xf>
    <xf numFmtId="165" fontId="4" fillId="0" borderId="0" xfId="3" applyNumberFormat="1" applyFont="1" applyAlignment="1">
      <alignment vertical="center" wrapText="1"/>
    </xf>
    <xf numFmtId="43" fontId="1" fillId="0" borderId="0" xfId="2" applyNumberFormat="1"/>
    <xf numFmtId="168" fontId="1" fillId="0" borderId="0" xfId="2" applyNumberFormat="1"/>
    <xf numFmtId="165" fontId="0" fillId="0" borderId="0" xfId="3" applyNumberFormat="1" applyFont="1" applyBorder="1"/>
    <xf numFmtId="167" fontId="7" fillId="2" borderId="0" xfId="3" applyNumberFormat="1" applyFont="1" applyFill="1" applyBorder="1" applyAlignment="1" applyProtection="1">
      <alignment horizontal="left" vertical="center" wrapText="1" indent="1"/>
    </xf>
    <xf numFmtId="167" fontId="2" fillId="0" borderId="2" xfId="3" applyNumberFormat="1" applyFont="1" applyBorder="1" applyAlignment="1">
      <alignment horizontal="left"/>
    </xf>
    <xf numFmtId="167" fontId="7" fillId="0" borderId="0" xfId="3" applyNumberFormat="1" applyFont="1" applyFill="1" applyBorder="1" applyAlignment="1" applyProtection="1">
      <alignment horizontal="left" vertical="center" wrapText="1" indent="1"/>
    </xf>
    <xf numFmtId="167" fontId="2" fillId="0" borderId="4" xfId="3" applyNumberFormat="1" applyFont="1" applyFill="1" applyBorder="1" applyAlignment="1">
      <alignment horizontal="left"/>
    </xf>
    <xf numFmtId="165" fontId="8" fillId="4" borderId="5" xfId="3" applyNumberFormat="1" applyFont="1" applyFill="1" applyBorder="1" applyAlignment="1">
      <alignment vertical="center" wrapText="1" readingOrder="1"/>
    </xf>
    <xf numFmtId="167" fontId="8" fillId="5" borderId="6" xfId="3" applyNumberFormat="1" applyFont="1" applyFill="1" applyBorder="1" applyAlignment="1">
      <alignment vertical="center" wrapText="1" readingOrder="1"/>
    </xf>
    <xf numFmtId="167" fontId="2" fillId="0" borderId="0" xfId="3" applyNumberFormat="1" applyFont="1" applyBorder="1"/>
    <xf numFmtId="167" fontId="6" fillId="2" borderId="0" xfId="3" applyNumberFormat="1" applyFont="1" applyFill="1" applyBorder="1" applyAlignment="1">
      <alignment horizontal="left" vertical="center"/>
    </xf>
    <xf numFmtId="167" fontId="7" fillId="2" borderId="0" xfId="3" applyNumberFormat="1" applyFont="1" applyFill="1" applyBorder="1" applyAlignment="1">
      <alignment horizontal="left" vertical="center" indent="1"/>
    </xf>
    <xf numFmtId="164" fontId="1" fillId="0" borderId="0" xfId="2" applyNumberFormat="1"/>
    <xf numFmtId="0" fontId="1" fillId="2" borderId="0" xfId="2" applyFill="1"/>
    <xf numFmtId="167" fontId="7" fillId="2" borderId="0" xfId="3" applyNumberFormat="1" applyFont="1" applyFill="1" applyBorder="1" applyAlignment="1">
      <alignment horizontal="left" vertical="center" indent="3"/>
    </xf>
    <xf numFmtId="164" fontId="2" fillId="0" borderId="0" xfId="3" applyFont="1" applyFill="1" applyBorder="1" applyAlignment="1">
      <alignment horizontal="right"/>
    </xf>
    <xf numFmtId="167" fontId="7" fillId="0" borderId="0" xfId="3" applyNumberFormat="1" applyFont="1" applyFill="1" applyBorder="1" applyAlignment="1">
      <alignment horizontal="left" vertical="center" indent="1"/>
    </xf>
    <xf numFmtId="0" fontId="1" fillId="0" borderId="0" xfId="2" applyAlignment="1">
      <alignment vertical="center"/>
    </xf>
    <xf numFmtId="168" fontId="0" fillId="0" borderId="0" xfId="3" applyNumberFormat="1" applyFont="1"/>
    <xf numFmtId="164" fontId="6" fillId="0" borderId="0" xfId="3" applyFont="1" applyFill="1" applyBorder="1" applyAlignment="1">
      <alignment horizontal="center" vertical="center" wrapText="1" readingOrder="1"/>
    </xf>
    <xf numFmtId="165" fontId="6" fillId="0" borderId="0" xfId="3" applyNumberFormat="1" applyFont="1" applyFill="1" applyBorder="1" applyAlignment="1">
      <alignment vertical="center" wrapText="1" readingOrder="1"/>
    </xf>
    <xf numFmtId="0" fontId="6" fillId="0" borderId="7" xfId="2" applyFont="1" applyBorder="1" applyAlignment="1">
      <alignment vertical="center" wrapText="1" readingOrder="1"/>
    </xf>
    <xf numFmtId="169" fontId="0" fillId="0" borderId="0" xfId="4" applyNumberFormat="1" applyFont="1"/>
    <xf numFmtId="0" fontId="8" fillId="6" borderId="6" xfId="2" applyFont="1" applyFill="1" applyBorder="1" applyAlignment="1">
      <alignment horizontal="center" vertical="center" wrapText="1" readingOrder="1"/>
    </xf>
    <xf numFmtId="165" fontId="8" fillId="4" borderId="6" xfId="3" applyNumberFormat="1" applyFont="1" applyFill="1" applyBorder="1" applyAlignment="1">
      <alignment horizontal="center" vertical="center" wrapText="1" readingOrder="1"/>
    </xf>
    <xf numFmtId="0" fontId="8" fillId="5" borderId="6" xfId="2" applyFont="1" applyFill="1" applyBorder="1" applyAlignment="1">
      <alignment vertical="center" wrapText="1" readingOrder="1"/>
    </xf>
    <xf numFmtId="165" fontId="0" fillId="0" borderId="0" xfId="3" applyNumberFormat="1" applyFont="1" applyFill="1" applyBorder="1" applyAlignment="1">
      <alignment wrapText="1" readingOrder="1"/>
    </xf>
    <xf numFmtId="0" fontId="1" fillId="0" borderId="8" xfId="2" applyBorder="1" applyAlignment="1">
      <alignment wrapText="1" readingOrder="1"/>
    </xf>
    <xf numFmtId="165" fontId="0" fillId="0" borderId="0" xfId="3" applyNumberFormat="1" applyFont="1" applyFill="1" applyBorder="1" applyAlignment="1">
      <alignment horizontal="left" wrapText="1" readingOrder="1"/>
    </xf>
    <xf numFmtId="0" fontId="1" fillId="0" borderId="6" xfId="2" applyBorder="1"/>
    <xf numFmtId="43" fontId="0" fillId="0" borderId="0" xfId="2" applyNumberFormat="1" applyFont="1"/>
    <xf numFmtId="0" fontId="0" fillId="0" borderId="0" xfId="2" applyFont="1"/>
    <xf numFmtId="168" fontId="1" fillId="0" borderId="0" xfId="2" applyNumberFormat="1" applyAlignment="1">
      <alignment horizontal="left"/>
    </xf>
    <xf numFmtId="17" fontId="0" fillId="0" borderId="0" xfId="2" applyNumberFormat="1" applyFont="1" applyAlignment="1">
      <alignment horizontal="center" wrapText="1" readingOrder="1"/>
    </xf>
    <xf numFmtId="167" fontId="7" fillId="2" borderId="10" xfId="3" applyNumberFormat="1" applyFont="1" applyFill="1" applyBorder="1" applyAlignment="1" applyProtection="1">
      <alignment horizontal="left" vertical="center" wrapText="1" indent="1"/>
    </xf>
    <xf numFmtId="165" fontId="0" fillId="0" borderId="10" xfId="3" applyNumberFormat="1" applyFont="1" applyBorder="1"/>
    <xf numFmtId="164" fontId="1" fillId="2" borderId="0" xfId="1" applyFont="1" applyFill="1"/>
    <xf numFmtId="165" fontId="1" fillId="0" borderId="0" xfId="2" applyNumberFormat="1"/>
    <xf numFmtId="165" fontId="0" fillId="0" borderId="0" xfId="3" applyNumberFormat="1" applyFont="1" applyBorder="1" applyAlignment="1">
      <alignment vertical="center"/>
    </xf>
    <xf numFmtId="165" fontId="0" fillId="0" borderId="0" xfId="0" applyNumberFormat="1"/>
    <xf numFmtId="164" fontId="1" fillId="0" borderId="0" xfId="1" applyFont="1"/>
    <xf numFmtId="0" fontId="4" fillId="0" borderId="0" xfId="2" applyFont="1"/>
    <xf numFmtId="167" fontId="6" fillId="2" borderId="12" xfId="3" applyNumberFormat="1" applyFont="1" applyFill="1" applyBorder="1" applyAlignment="1">
      <alignment horizontal="left" vertical="center" wrapText="1"/>
    </xf>
    <xf numFmtId="167" fontId="7" fillId="0" borderId="0" xfId="3" applyNumberFormat="1" applyFont="1" applyFill="1" applyBorder="1" applyAlignment="1">
      <alignment horizontal="left" vertical="center" indent="3"/>
    </xf>
    <xf numFmtId="164" fontId="0" fillId="0" borderId="0" xfId="3" applyFont="1" applyFill="1"/>
    <xf numFmtId="9" fontId="1" fillId="0" borderId="0" xfId="11" applyFont="1"/>
    <xf numFmtId="171" fontId="1" fillId="0" borderId="0" xfId="2" applyNumberFormat="1" applyAlignment="1">
      <alignment vertical="center"/>
    </xf>
    <xf numFmtId="168" fontId="1" fillId="0" borderId="0" xfId="2" applyNumberFormat="1" applyAlignment="1">
      <alignment horizontal="right"/>
    </xf>
    <xf numFmtId="49" fontId="0" fillId="0" borderId="8" xfId="2" applyNumberFormat="1" applyFont="1" applyBorder="1" applyAlignment="1">
      <alignment horizontal="left" wrapText="1" readingOrder="1"/>
    </xf>
    <xf numFmtId="168" fontId="13" fillId="0" borderId="0" xfId="2" applyNumberFormat="1" applyFont="1" applyAlignment="1">
      <alignment horizontal="center" vertical="top" wrapText="1" readingOrder="1"/>
    </xf>
    <xf numFmtId="165" fontId="13" fillId="0" borderId="0" xfId="3" applyNumberFormat="1" applyFont="1" applyFill="1" applyBorder="1" applyAlignment="1">
      <alignment horizontal="center" vertical="top" wrapText="1" readingOrder="1"/>
    </xf>
    <xf numFmtId="0" fontId="13" fillId="0" borderId="6" xfId="2" applyFont="1" applyBorder="1" applyAlignment="1">
      <alignment horizontal="center" vertical="top" wrapText="1" readingOrder="1"/>
    </xf>
    <xf numFmtId="172" fontId="0" fillId="0" borderId="0" xfId="3" applyNumberFormat="1" applyFont="1"/>
    <xf numFmtId="172" fontId="0" fillId="0" borderId="0" xfId="1" applyNumberFormat="1" applyFont="1" applyBorder="1" applyAlignment="1">
      <alignment vertical="center"/>
    </xf>
    <xf numFmtId="172" fontId="0" fillId="0" borderId="0" xfId="3" applyNumberFormat="1" applyFont="1" applyBorder="1" applyAlignment="1">
      <alignment vertical="center"/>
    </xf>
    <xf numFmtId="173" fontId="2" fillId="0" borderId="3" xfId="1" applyNumberFormat="1" applyFont="1" applyFill="1" applyBorder="1" applyAlignment="1">
      <alignment horizontal="right"/>
    </xf>
    <xf numFmtId="174" fontId="8" fillId="3" borderId="6" xfId="3" applyNumberFormat="1" applyFont="1" applyFill="1" applyBorder="1" applyAlignment="1">
      <alignment vertical="center" wrapText="1" readingOrder="1"/>
    </xf>
    <xf numFmtId="175" fontId="0" fillId="0" borderId="0" xfId="3" applyNumberFormat="1" applyFont="1"/>
    <xf numFmtId="175" fontId="1" fillId="0" borderId="0" xfId="2" applyNumberFormat="1"/>
    <xf numFmtId="173" fontId="7" fillId="0" borderId="0" xfId="3" applyNumberFormat="1" applyFont="1" applyFill="1" applyBorder="1" applyAlignment="1" applyProtection="1">
      <alignment horizontal="left" vertical="center" wrapText="1" indent="1"/>
    </xf>
    <xf numFmtId="173" fontId="0" fillId="0" borderId="0" xfId="3" applyNumberFormat="1" applyFont="1" applyFill="1" applyBorder="1" applyAlignment="1">
      <alignment vertical="center"/>
    </xf>
    <xf numFmtId="173" fontId="0" fillId="0" borderId="0" xfId="3" applyNumberFormat="1" applyFont="1" applyBorder="1"/>
    <xf numFmtId="173" fontId="0" fillId="0" borderId="10" xfId="3" applyNumberFormat="1" applyFont="1" applyBorder="1"/>
    <xf numFmtId="0" fontId="3" fillId="0" borderId="0" xfId="2" applyFont="1" applyAlignment="1">
      <alignment vertical="center" wrapText="1"/>
    </xf>
    <xf numFmtId="165" fontId="3" fillId="0" borderId="0" xfId="3" applyNumberFormat="1" applyFont="1" applyAlignment="1">
      <alignment vertical="center" wrapText="1"/>
    </xf>
    <xf numFmtId="165" fontId="0" fillId="2" borderId="0" xfId="3" applyNumberFormat="1" applyFont="1" applyFill="1"/>
    <xf numFmtId="175" fontId="0" fillId="0" borderId="0" xfId="3" applyNumberFormat="1" applyFont="1" applyFill="1" applyBorder="1" applyAlignment="1">
      <alignment vertical="center"/>
    </xf>
    <xf numFmtId="175" fontId="0" fillId="0" borderId="0" xfId="3" applyNumberFormat="1" applyFont="1" applyBorder="1"/>
    <xf numFmtId="173" fontId="2" fillId="0" borderId="1" xfId="1" applyNumberFormat="1" applyFont="1" applyBorder="1" applyAlignment="1">
      <alignment horizontal="left"/>
    </xf>
    <xf numFmtId="173" fontId="2" fillId="0" borderId="1" xfId="1" applyNumberFormat="1" applyFont="1" applyFill="1" applyBorder="1" applyAlignment="1">
      <alignment horizontal="left"/>
    </xf>
    <xf numFmtId="173" fontId="2" fillId="0" borderId="3" xfId="1" applyNumberFormat="1" applyFont="1" applyBorder="1" applyAlignment="1">
      <alignment horizontal="left"/>
    </xf>
    <xf numFmtId="173" fontId="2" fillId="0" borderId="3" xfId="1" applyNumberFormat="1" applyFont="1" applyFill="1" applyBorder="1" applyAlignment="1">
      <alignment horizontal="left"/>
    </xf>
    <xf numFmtId="173" fontId="0" fillId="0" borderId="0" xfId="3" applyNumberFormat="1" applyFont="1" applyBorder="1" applyAlignment="1">
      <alignment vertical="center"/>
    </xf>
    <xf numFmtId="173" fontId="0" fillId="0" borderId="10" xfId="3" applyNumberFormat="1" applyFont="1" applyBorder="1" applyAlignment="1">
      <alignment vertical="center"/>
    </xf>
    <xf numFmtId="174" fontId="6" fillId="0" borderId="13" xfId="3" applyNumberFormat="1" applyFont="1" applyFill="1" applyBorder="1" applyAlignment="1">
      <alignment horizontal="center" vertical="center" wrapText="1"/>
    </xf>
    <xf numFmtId="0" fontId="15" fillId="7" borderId="6" xfId="0" applyFont="1" applyFill="1" applyBorder="1" applyAlignment="1">
      <alignment horizontal="left" vertical="center"/>
    </xf>
    <xf numFmtId="174" fontId="8" fillId="4" borderId="5" xfId="3" applyNumberFormat="1" applyFont="1" applyFill="1" applyBorder="1" applyAlignment="1">
      <alignment vertical="center" wrapText="1" readingOrder="1"/>
    </xf>
    <xf numFmtId="175" fontId="0" fillId="0" borderId="0" xfId="0" applyNumberFormat="1"/>
    <xf numFmtId="0" fontId="14" fillId="0" borderId="11" xfId="2" applyFont="1" applyBorder="1" applyAlignment="1">
      <alignment vertical="center" readingOrder="1"/>
    </xf>
    <xf numFmtId="0" fontId="5" fillId="0" borderId="11" xfId="2" applyFont="1" applyBorder="1" applyAlignment="1">
      <alignment horizontal="left" vertical="center" wrapText="1" readingOrder="1"/>
    </xf>
    <xf numFmtId="0" fontId="3" fillId="0" borderId="0" xfId="2" applyFont="1" applyAlignment="1">
      <alignment vertical="center"/>
    </xf>
    <xf numFmtId="0" fontId="4" fillId="0" borderId="0" xfId="2" applyFont="1" applyAlignment="1">
      <alignment horizontal="left" vertical="center" wrapText="1"/>
    </xf>
    <xf numFmtId="4" fontId="0" fillId="0" borderId="0" xfId="2" applyNumberFormat="1" applyFont="1" applyAlignment="1">
      <alignment horizontal="center" wrapText="1" readingOrder="1"/>
    </xf>
    <xf numFmtId="4" fontId="0" fillId="0" borderId="0" xfId="3" applyNumberFormat="1" applyFont="1" applyFill="1" applyBorder="1" applyAlignment="1">
      <alignment horizontal="left" wrapText="1" readingOrder="1"/>
    </xf>
    <xf numFmtId="4" fontId="1" fillId="0" borderId="0" xfId="2" applyNumberFormat="1"/>
    <xf numFmtId="4" fontId="1" fillId="0" borderId="0" xfId="2" applyNumberFormat="1" applyAlignment="1">
      <alignment horizontal="left"/>
    </xf>
    <xf numFmtId="4" fontId="15" fillId="8" borderId="5" xfId="1" applyNumberFormat="1" applyFont="1" applyFill="1" applyBorder="1" applyAlignment="1">
      <alignment horizontal="center" vertical="center" wrapText="1"/>
    </xf>
    <xf numFmtId="4" fontId="8" fillId="6" borderId="6" xfId="2" applyNumberFormat="1" applyFont="1" applyFill="1" applyBorder="1" applyAlignment="1">
      <alignment horizontal="center" vertical="center" wrapText="1" readingOrder="1"/>
    </xf>
    <xf numFmtId="4" fontId="6" fillId="0" borderId="0" xfId="3" applyNumberFormat="1" applyFont="1" applyFill="1" applyBorder="1" applyAlignment="1">
      <alignment vertical="center" wrapText="1" readingOrder="1"/>
    </xf>
    <xf numFmtId="4" fontId="6" fillId="0" borderId="0" xfId="3" applyNumberFormat="1" applyFont="1" applyFill="1" applyBorder="1" applyAlignment="1">
      <alignment horizontal="center" vertical="center" wrapText="1" readingOrder="1"/>
    </xf>
    <xf numFmtId="4" fontId="0" fillId="0" borderId="0" xfId="3" applyNumberFormat="1" applyFont="1"/>
    <xf numFmtId="4" fontId="4" fillId="0" borderId="0" xfId="2" applyNumberFormat="1" applyFont="1" applyAlignment="1">
      <alignment horizontal="left" vertical="center" wrapText="1"/>
    </xf>
    <xf numFmtId="4" fontId="4" fillId="0" borderId="0" xfId="2" applyNumberFormat="1" applyFont="1" applyAlignment="1">
      <alignment vertical="center" wrapText="1"/>
    </xf>
    <xf numFmtId="4" fontId="3" fillId="0" borderId="0" xfId="3" applyNumberFormat="1" applyFont="1" applyAlignment="1">
      <alignment vertical="top" wrapText="1"/>
    </xf>
    <xf numFmtId="4" fontId="3" fillId="0" borderId="0" xfId="2" applyNumberFormat="1" applyFont="1" applyAlignment="1">
      <alignment vertical="top" wrapText="1"/>
    </xf>
    <xf numFmtId="177" fontId="2" fillId="0" borderId="1" xfId="1" applyNumberFormat="1" applyFont="1" applyBorder="1" applyAlignment="1">
      <alignment horizontal="right"/>
    </xf>
    <xf numFmtId="177" fontId="15" fillId="8" borderId="5" xfId="1" applyNumberFormat="1" applyFont="1" applyFill="1" applyBorder="1" applyAlignment="1">
      <alignment horizontal="right" vertical="center"/>
    </xf>
    <xf numFmtId="177" fontId="7" fillId="0" borderId="0" xfId="1" applyNumberFormat="1" applyFont="1" applyFill="1" applyBorder="1" applyAlignment="1" applyProtection="1">
      <alignment horizontal="right" vertical="center" wrapText="1"/>
    </xf>
    <xf numFmtId="177" fontId="2" fillId="0" borderId="3" xfId="1" applyNumberFormat="1" applyFont="1" applyFill="1" applyBorder="1" applyAlignment="1">
      <alignment horizontal="right"/>
    </xf>
    <xf numFmtId="178" fontId="1" fillId="0" borderId="0" xfId="2" applyNumberFormat="1"/>
    <xf numFmtId="176" fontId="15" fillId="8" borderId="5" xfId="1" applyNumberFormat="1" applyFont="1" applyFill="1" applyBorder="1" applyAlignment="1">
      <alignment horizontal="right" vertical="center"/>
    </xf>
    <xf numFmtId="176" fontId="15" fillId="9" borderId="5" xfId="1" applyNumberFormat="1" applyFont="1" applyFill="1" applyBorder="1" applyAlignment="1">
      <alignment horizontal="right" vertical="center"/>
    </xf>
    <xf numFmtId="177" fontId="1" fillId="0" borderId="0" xfId="1" applyNumberFormat="1" applyFont="1" applyAlignment="1">
      <alignment horizontal="right"/>
    </xf>
    <xf numFmtId="177" fontId="1" fillId="0" borderId="0" xfId="2" applyNumberFormat="1" applyAlignment="1">
      <alignment horizontal="right"/>
    </xf>
    <xf numFmtId="177" fontId="15" fillId="9" borderId="5" xfId="1" applyNumberFormat="1" applyFont="1" applyFill="1" applyBorder="1" applyAlignment="1">
      <alignment horizontal="right" vertical="center"/>
    </xf>
    <xf numFmtId="177" fontId="0" fillId="0" borderId="0" xfId="0" applyNumberFormat="1" applyAlignment="1">
      <alignment horizontal="right"/>
    </xf>
    <xf numFmtId="177" fontId="2" fillId="0" borderId="5" xfId="1" applyNumberFormat="1" applyFont="1" applyFill="1" applyBorder="1" applyAlignment="1">
      <alignment horizontal="right" vertical="center"/>
    </xf>
    <xf numFmtId="177" fontId="0" fillId="0" borderId="0" xfId="3" applyNumberFormat="1" applyFont="1" applyAlignment="1">
      <alignment horizontal="right"/>
    </xf>
    <xf numFmtId="177" fontId="0" fillId="0" borderId="0" xfId="1" applyNumberFormat="1" applyFont="1" applyFill="1" applyBorder="1" applyAlignment="1">
      <alignment horizontal="right" vertical="center"/>
    </xf>
    <xf numFmtId="177" fontId="0" fillId="0" borderId="0" xfId="1" applyNumberFormat="1" applyFont="1" applyBorder="1" applyAlignment="1">
      <alignment horizontal="right" vertical="center"/>
    </xf>
    <xf numFmtId="177" fontId="0" fillId="0" borderId="0" xfId="3" applyNumberFormat="1" applyFont="1" applyBorder="1" applyAlignment="1">
      <alignment horizontal="right"/>
    </xf>
    <xf numFmtId="177" fontId="0" fillId="0" borderId="0" xfId="1" applyNumberFormat="1" applyFont="1" applyBorder="1" applyAlignment="1">
      <alignment horizontal="right"/>
    </xf>
    <xf numFmtId="177" fontId="0" fillId="0" borderId="0" xfId="1" applyNumberFormat="1" applyFont="1" applyAlignment="1">
      <alignment horizontal="right"/>
    </xf>
    <xf numFmtId="4" fontId="4" fillId="0" borderId="0" xfId="3" applyNumberFormat="1" applyFont="1" applyAlignment="1">
      <alignment vertical="center" wrapText="1"/>
    </xf>
    <xf numFmtId="0" fontId="4" fillId="0" borderId="0" xfId="2" applyFont="1" applyAlignment="1">
      <alignment vertical="center"/>
    </xf>
    <xf numFmtId="0" fontId="4" fillId="0" borderId="0" xfId="2" applyFont="1" applyAlignment="1">
      <alignment vertical="top" wrapText="1"/>
    </xf>
    <xf numFmtId="177" fontId="0" fillId="0" borderId="10" xfId="3" applyNumberFormat="1" applyFont="1" applyBorder="1" applyAlignment="1">
      <alignment horizontal="right"/>
    </xf>
    <xf numFmtId="164" fontId="1" fillId="0" borderId="0" xfId="1"/>
    <xf numFmtId="164" fontId="1" fillId="0" borderId="0" xfId="1" applyAlignment="1">
      <alignment vertical="center"/>
    </xf>
    <xf numFmtId="177" fontId="1" fillId="0" borderId="0" xfId="2" applyNumberFormat="1"/>
    <xf numFmtId="171" fontId="0" fillId="0" borderId="0" xfId="0" applyNumberFormat="1" applyAlignment="1">
      <alignment horizontal="right"/>
    </xf>
    <xf numFmtId="171" fontId="0" fillId="0" borderId="0" xfId="1" applyNumberFormat="1" applyFont="1" applyBorder="1" applyAlignment="1">
      <alignment horizontal="right"/>
    </xf>
    <xf numFmtId="167" fontId="7" fillId="10" borderId="0" xfId="3" applyNumberFormat="1" applyFont="1" applyFill="1" applyBorder="1" applyAlignment="1" applyProtection="1">
      <alignment horizontal="left" vertical="center" wrapText="1" indent="1"/>
    </xf>
    <xf numFmtId="177" fontId="7" fillId="10" borderId="0" xfId="1" applyNumberFormat="1" applyFont="1" applyFill="1" applyBorder="1" applyAlignment="1" applyProtection="1">
      <alignment horizontal="right" vertical="center" wrapText="1"/>
    </xf>
    <xf numFmtId="177" fontId="0" fillId="10" borderId="0" xfId="0" applyNumberFormat="1" applyFill="1" applyAlignment="1">
      <alignment horizontal="right"/>
    </xf>
    <xf numFmtId="164" fontId="0" fillId="0" borderId="0" xfId="1" applyFont="1"/>
    <xf numFmtId="164" fontId="0" fillId="0" borderId="0" xfId="1" applyFont="1" applyAlignment="1">
      <alignment horizontal="right"/>
    </xf>
    <xf numFmtId="164" fontId="0" fillId="0" borderId="0" xfId="1" applyFont="1" applyBorder="1" applyAlignment="1">
      <alignment horizontal="right"/>
    </xf>
    <xf numFmtId="179" fontId="1" fillId="0" borderId="0" xfId="2" applyNumberFormat="1"/>
    <xf numFmtId="180" fontId="1" fillId="0" borderId="0" xfId="2" applyNumberFormat="1"/>
    <xf numFmtId="181" fontId="1" fillId="0" borderId="0" xfId="2" applyNumberFormat="1"/>
    <xf numFmtId="164" fontId="1" fillId="0" borderId="0" xfId="1" applyFont="1" applyAlignment="1">
      <alignment horizontal="right"/>
    </xf>
    <xf numFmtId="164" fontId="1" fillId="0" borderId="0" xfId="1" applyAlignment="1">
      <alignment horizontal="right"/>
    </xf>
    <xf numFmtId="164" fontId="7" fillId="0" borderId="0" xfId="1" applyFont="1" applyFill="1" applyBorder="1" applyAlignment="1" applyProtection="1">
      <alignment horizontal="right" vertical="center" wrapText="1"/>
    </xf>
    <xf numFmtId="177" fontId="1" fillId="0" borderId="0" xfId="1" applyNumberFormat="1" applyAlignment="1">
      <alignment horizontal="right"/>
    </xf>
    <xf numFmtId="177" fontId="2" fillId="0" borderId="1" xfId="1" applyNumberFormat="1" applyFont="1" applyFill="1" applyBorder="1" applyAlignment="1">
      <alignment horizontal="right"/>
    </xf>
    <xf numFmtId="165" fontId="1" fillId="0" borderId="0" xfId="2" applyNumberFormat="1" applyAlignment="1">
      <alignment horizontal="right"/>
    </xf>
    <xf numFmtId="165" fontId="0" fillId="0" borderId="0" xfId="0" applyNumberFormat="1" applyAlignment="1">
      <alignment horizontal="right"/>
    </xf>
    <xf numFmtId="177" fontId="2" fillId="0" borderId="0" xfId="3" applyNumberFormat="1" applyFont="1" applyBorder="1" applyAlignment="1">
      <alignment horizontal="right"/>
    </xf>
    <xf numFmtId="165" fontId="0" fillId="0" borderId="0" xfId="3" applyNumberFormat="1" applyFont="1" applyBorder="1" applyAlignment="1">
      <alignment horizontal="right"/>
    </xf>
    <xf numFmtId="177" fontId="0" fillId="0" borderId="0" xfId="3" applyNumberFormat="1" applyFont="1" applyFill="1" applyBorder="1" applyAlignment="1">
      <alignment horizontal="right"/>
    </xf>
    <xf numFmtId="177" fontId="8" fillId="4" borderId="5" xfId="3" applyNumberFormat="1" applyFont="1" applyFill="1" applyBorder="1" applyAlignment="1">
      <alignment horizontal="right" readingOrder="1"/>
    </xf>
    <xf numFmtId="177" fontId="8" fillId="3" borderId="6" xfId="3" applyNumberFormat="1" applyFont="1" applyFill="1" applyBorder="1" applyAlignment="1">
      <alignment horizontal="right" readingOrder="1"/>
    </xf>
    <xf numFmtId="165" fontId="8" fillId="4" borderId="5" xfId="3" applyNumberFormat="1" applyFont="1" applyFill="1" applyBorder="1" applyAlignment="1">
      <alignment horizontal="right" readingOrder="1"/>
    </xf>
    <xf numFmtId="167" fontId="8" fillId="3" borderId="6" xfId="3" applyNumberFormat="1" applyFont="1" applyFill="1" applyBorder="1" applyAlignment="1">
      <alignment horizontal="right" readingOrder="1"/>
    </xf>
    <xf numFmtId="165" fontId="7" fillId="0" borderId="0" xfId="1" applyNumberFormat="1" applyFont="1" applyFill="1" applyBorder="1" applyAlignment="1" applyProtection="1">
      <alignment horizontal="right"/>
    </xf>
    <xf numFmtId="165" fontId="7" fillId="0" borderId="0" xfId="3" applyNumberFormat="1" applyFont="1" applyFill="1" applyBorder="1" applyAlignment="1" applyProtection="1">
      <alignment horizontal="right"/>
    </xf>
    <xf numFmtId="177" fontId="7" fillId="0" borderId="0" xfId="3" applyNumberFormat="1" applyFont="1" applyFill="1" applyBorder="1" applyAlignment="1" applyProtection="1">
      <alignment horizontal="right"/>
    </xf>
    <xf numFmtId="177" fontId="1" fillId="2" borderId="0" xfId="2" applyNumberFormat="1" applyFill="1" applyAlignment="1">
      <alignment horizontal="right"/>
    </xf>
    <xf numFmtId="165" fontId="7" fillId="0" borderId="0" xfId="1" applyNumberFormat="1" applyFont="1" applyFill="1" applyBorder="1" applyAlignment="1">
      <alignment horizontal="right"/>
    </xf>
    <xf numFmtId="177" fontId="7" fillId="2" borderId="0" xfId="1" applyNumberFormat="1" applyFont="1" applyFill="1" applyBorder="1" applyAlignment="1">
      <alignment horizontal="right"/>
    </xf>
    <xf numFmtId="177" fontId="7" fillId="0" borderId="0" xfId="1" applyNumberFormat="1" applyFont="1" applyFill="1" applyBorder="1" applyAlignment="1">
      <alignment horizontal="right"/>
    </xf>
    <xf numFmtId="177" fontId="7" fillId="0" borderId="0" xfId="1" applyNumberFormat="1" applyFont="1" applyFill="1" applyBorder="1" applyAlignment="1" applyProtection="1">
      <alignment horizontal="right"/>
    </xf>
    <xf numFmtId="177" fontId="7" fillId="2" borderId="0" xfId="1" applyNumberFormat="1" applyFont="1" applyFill="1" applyBorder="1" applyAlignment="1" applyProtection="1">
      <alignment horizontal="right"/>
    </xf>
    <xf numFmtId="177" fontId="7" fillId="2" borderId="10" xfId="1" applyNumberFormat="1" applyFont="1" applyFill="1" applyBorder="1" applyAlignment="1" applyProtection="1">
      <alignment horizontal="right"/>
    </xf>
    <xf numFmtId="167" fontId="0" fillId="0" borderId="0" xfId="3" applyNumberFormat="1" applyFont="1" applyBorder="1" applyAlignment="1">
      <alignment horizontal="right"/>
    </xf>
    <xf numFmtId="167" fontId="8" fillId="4" borderId="5" xfId="3" applyNumberFormat="1" applyFont="1" applyFill="1" applyBorder="1" applyAlignment="1">
      <alignment horizontal="right" readingOrder="1"/>
    </xf>
    <xf numFmtId="177" fontId="6" fillId="2" borderId="12" xfId="3" applyNumberFormat="1" applyFont="1" applyFill="1" applyBorder="1" applyAlignment="1">
      <alignment horizontal="right"/>
    </xf>
    <xf numFmtId="167" fontId="7" fillId="0" borderId="0" xfId="1" applyNumberFormat="1" applyFont="1" applyFill="1" applyBorder="1" applyAlignment="1" applyProtection="1">
      <alignment horizontal="right"/>
    </xf>
    <xf numFmtId="167" fontId="7" fillId="0" borderId="0" xfId="3" applyNumberFormat="1" applyFont="1" applyFill="1" applyBorder="1" applyAlignment="1" applyProtection="1">
      <alignment horizontal="right"/>
    </xf>
    <xf numFmtId="167" fontId="1" fillId="0" borderId="0" xfId="2" applyNumberFormat="1" applyAlignment="1">
      <alignment horizontal="right"/>
    </xf>
    <xf numFmtId="0" fontId="15" fillId="7" borderId="7" xfId="0" applyFont="1" applyFill="1" applyBorder="1" applyAlignment="1">
      <alignment horizontal="left" vertical="center"/>
    </xf>
    <xf numFmtId="177" fontId="0" fillId="0" borderId="0" xfId="3" applyNumberFormat="1" applyFont="1" applyFill="1" applyAlignment="1">
      <alignment horizontal="right"/>
    </xf>
    <xf numFmtId="164" fontId="0" fillId="0" borderId="0" xfId="1" applyFont="1" applyFill="1" applyAlignment="1">
      <alignment horizontal="right"/>
    </xf>
    <xf numFmtId="174" fontId="15" fillId="8" borderId="5" xfId="10" applyNumberFormat="1" applyFont="1" applyFill="1" applyBorder="1" applyAlignment="1">
      <alignment horizontal="center" vertical="center" wrapText="1"/>
    </xf>
    <xf numFmtId="43" fontId="0" fillId="0" borderId="0" xfId="0" applyNumberFormat="1"/>
    <xf numFmtId="179" fontId="0" fillId="0" borderId="0" xfId="0" applyNumberFormat="1"/>
    <xf numFmtId="177" fontId="2" fillId="0" borderId="0" xfId="2" applyNumberFormat="1" applyFont="1" applyAlignment="1">
      <alignment horizontal="right"/>
    </xf>
    <xf numFmtId="167" fontId="6" fillId="2" borderId="0" xfId="3" applyNumberFormat="1" applyFont="1" applyFill="1" applyBorder="1" applyAlignment="1">
      <alignment horizontal="left" vertical="center" indent="1"/>
    </xf>
    <xf numFmtId="177" fontId="2" fillId="0" borderId="0" xfId="1" applyNumberFormat="1" applyFont="1" applyAlignment="1">
      <alignment horizontal="right"/>
    </xf>
    <xf numFmtId="177" fontId="0" fillId="0" borderId="0" xfId="0" applyNumberFormat="1"/>
    <xf numFmtId="0" fontId="11" fillId="0" borderId="9" xfId="2" applyFont="1" applyBorder="1" applyAlignment="1">
      <alignment horizontal="center" vertical="center" wrapText="1" readingOrder="1"/>
    </xf>
    <xf numFmtId="0" fontId="11" fillId="0" borderId="0" xfId="2" applyFont="1" applyAlignment="1">
      <alignment horizontal="center" vertical="center" wrapText="1" readingOrder="1"/>
    </xf>
    <xf numFmtId="0" fontId="10" fillId="0" borderId="9" xfId="2" applyFont="1" applyBorder="1" applyAlignment="1">
      <alignment horizontal="center" vertical="top" wrapText="1" readingOrder="1"/>
    </xf>
    <xf numFmtId="0" fontId="10" fillId="0" borderId="0" xfId="2" applyFont="1" applyAlignment="1">
      <alignment horizontal="center" vertical="top" wrapText="1" readingOrder="1"/>
    </xf>
    <xf numFmtId="0" fontId="9" fillId="0" borderId="9" xfId="2" applyFont="1" applyBorder="1" applyAlignment="1">
      <alignment horizontal="center" vertical="top" wrapText="1" readingOrder="1"/>
    </xf>
    <xf numFmtId="0" fontId="9" fillId="0" borderId="0" xfId="2" applyFont="1" applyAlignment="1">
      <alignment horizontal="center" vertical="top" wrapText="1" readingOrder="1"/>
    </xf>
    <xf numFmtId="49" fontId="2" fillId="0" borderId="9" xfId="2" applyNumberFormat="1" applyFont="1" applyBorder="1" applyAlignment="1">
      <alignment horizontal="center" wrapText="1" readingOrder="1"/>
    </xf>
    <xf numFmtId="49" fontId="2" fillId="0" borderId="0" xfId="2" applyNumberFormat="1" applyFont="1" applyAlignment="1">
      <alignment horizontal="center" wrapText="1" readingOrder="1"/>
    </xf>
    <xf numFmtId="0" fontId="4" fillId="0" borderId="0" xfId="2" applyFont="1" applyAlignment="1">
      <alignment horizontal="left" vertical="center" wrapText="1"/>
    </xf>
    <xf numFmtId="0" fontId="4" fillId="0" borderId="0" xfId="2" applyFont="1" applyAlignment="1">
      <alignment horizontal="left" vertical="center"/>
    </xf>
    <xf numFmtId="177" fontId="15" fillId="9" borderId="5" xfId="1" applyNumberFormat="1" applyFont="1" applyFill="1" applyBorder="1" applyAlignment="1">
      <alignment horizontal="center" vertical="center"/>
    </xf>
    <xf numFmtId="177" fontId="15" fillId="9" borderId="14" xfId="1" applyNumberFormat="1" applyFont="1" applyFill="1" applyBorder="1" applyAlignment="1">
      <alignment horizontal="center" vertical="center"/>
    </xf>
    <xf numFmtId="177" fontId="15" fillId="8" borderId="5" xfId="1" applyNumberFormat="1" applyFont="1" applyFill="1" applyBorder="1" applyAlignment="1">
      <alignment horizontal="center" vertical="center"/>
    </xf>
    <xf numFmtId="177" fontId="15" fillId="8" borderId="15" xfId="1" applyNumberFormat="1" applyFont="1" applyFill="1" applyBorder="1" applyAlignment="1">
      <alignment horizontal="center" vertical="center"/>
    </xf>
  </cellXfs>
  <cellStyles count="17">
    <cellStyle name="Comma" xfId="1" builtinId="3"/>
    <cellStyle name="Comma 2" xfId="9" xr:uid="{00000000-0005-0000-0000-000000000000}"/>
    <cellStyle name="Comma 3" xfId="15" xr:uid="{E7EF5EF6-91BE-4E94-BEEC-EADBC65A6174}"/>
    <cellStyle name="Comma 4" xfId="13" xr:uid="{641F474B-E8BF-4A60-A86E-8B2C8208CA9A}"/>
    <cellStyle name="Millares 16" xfId="3" xr:uid="{00000000-0005-0000-0000-000002000000}"/>
    <cellStyle name="Millares 2" xfId="6" xr:uid="{00000000-0005-0000-0000-000003000000}"/>
    <cellStyle name="Millares 2 2" xfId="10" xr:uid="{00000000-0005-0000-0000-000004000000}"/>
    <cellStyle name="Millares 3" xfId="7" xr:uid="{00000000-0005-0000-0000-000005000000}"/>
    <cellStyle name="Millares 4" xfId="5" xr:uid="{00000000-0005-0000-0000-000006000000}"/>
    <cellStyle name="Normal" xfId="0" builtinId="0"/>
    <cellStyle name="Normal 2" xfId="12" xr:uid="{AF532CF4-CBD6-4B95-B490-2ABA7F62020D}"/>
    <cellStyle name="Normal 2 2" xfId="8" xr:uid="{00000000-0005-0000-0000-000008000000}"/>
    <cellStyle name="Normal 3" xfId="14" xr:uid="{F80C5994-F5BC-4662-BF67-9E1559AB516D}"/>
    <cellStyle name="Normal 56" xfId="2" xr:uid="{00000000-0005-0000-0000-000009000000}"/>
    <cellStyle name="Percent" xfId="11" builtinId="5"/>
    <cellStyle name="Percent 2" xfId="16" xr:uid="{AECC0A2B-D8E0-4020-A282-D33C8A3BD0B5}"/>
    <cellStyle name="Porcentaje 5" xfId="4"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4.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6</xdr:row>
      <xdr:rowOff>9525</xdr:rowOff>
    </xdr:to>
    <xdr:pic>
      <xdr:nvPicPr>
        <xdr:cNvPr id="2" name="Picture 1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9525" y="0"/>
          <a:ext cx="243868" cy="1152525"/>
        </a:xfrm>
        <a:prstGeom prst="rect">
          <a:avLst/>
        </a:prstGeom>
      </xdr:spPr>
    </xdr:pic>
    <xdr:clientData/>
  </xdr:twoCellAnchor>
  <xdr:oneCellAnchor>
    <xdr:from>
      <xdr:col>15</xdr:col>
      <xdr:colOff>0</xdr:colOff>
      <xdr:row>0</xdr:row>
      <xdr:rowOff>179295</xdr:rowOff>
    </xdr:from>
    <xdr:ext cx="1362566" cy="698165"/>
    <xdr:pic>
      <xdr:nvPicPr>
        <xdr:cNvPr id="3" name="3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00" y="179295"/>
          <a:ext cx="1362566" cy="698165"/>
        </a:xfrm>
        <a:prstGeom prst="rect">
          <a:avLst/>
        </a:prstGeom>
      </xdr:spPr>
    </xdr:pic>
    <xdr:clientData/>
  </xdr:oneCellAnchor>
  <xdr:oneCellAnchor>
    <xdr:from>
      <xdr:col>1</xdr:col>
      <xdr:colOff>211791</xdr:colOff>
      <xdr:row>1</xdr:row>
      <xdr:rowOff>54909</xdr:rowOff>
    </xdr:from>
    <xdr:ext cx="819149" cy="813529"/>
    <xdr:pic>
      <xdr:nvPicPr>
        <xdr:cNvPr id="4" name="4 Imagen">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3791" y="245409"/>
          <a:ext cx="819149" cy="813529"/>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AA792470-803F-4131-A79F-E70BA77D68A8}"/>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11</xdr:col>
      <xdr:colOff>421482</xdr:colOff>
      <xdr:row>0</xdr:row>
      <xdr:rowOff>0</xdr:rowOff>
    </xdr:from>
    <xdr:to>
      <xdr:col>12</xdr:col>
      <xdr:colOff>1202195</xdr:colOff>
      <xdr:row>3</xdr:row>
      <xdr:rowOff>129802</xdr:rowOff>
    </xdr:to>
    <xdr:pic>
      <xdr:nvPicPr>
        <xdr:cNvPr id="4" name="Imagen 3">
          <a:extLst>
            <a:ext uri="{FF2B5EF4-FFF2-40B4-BE49-F238E27FC236}">
              <a16:creationId xmlns:a16="http://schemas.microsoft.com/office/drawing/2014/main" id="{6F9A7E74-9C7E-44D8-B866-C3D6EBA10426}"/>
            </a:ext>
            <a:ext uri="{147F2762-F138-4A5C-976F-8EAC2B608ADB}">
              <a16:predDERef xmlns:a16="http://schemas.microsoft.com/office/drawing/2014/main" pred="{CA8BBFA2-48E0-4D81-B4D8-270FF5AE9F69}"/>
            </a:ext>
          </a:extLst>
        </xdr:cNvPr>
        <xdr:cNvPicPr>
          <a:picLocks noChangeAspect="1"/>
        </xdr:cNvPicPr>
      </xdr:nvPicPr>
      <xdr:blipFill>
        <a:blip xmlns:r="http://schemas.openxmlformats.org/officeDocument/2006/relationships" r:embed="rId2"/>
        <a:stretch>
          <a:fillRect/>
        </a:stretch>
      </xdr:blipFill>
      <xdr:spPr>
        <a:xfrm>
          <a:off x="17864138" y="0"/>
          <a:ext cx="1709083" cy="875610"/>
        </a:xfrm>
        <a:prstGeom prst="rect">
          <a:avLst/>
        </a:prstGeom>
      </xdr:spPr>
    </xdr:pic>
    <xdr:clientData/>
  </xdr:twoCellAnchor>
  <xdr:twoCellAnchor editAs="oneCell">
    <xdr:from>
      <xdr:col>0</xdr:col>
      <xdr:colOff>1197748</xdr:colOff>
      <xdr:row>0</xdr:row>
      <xdr:rowOff>0</xdr:rowOff>
    </xdr:from>
    <xdr:to>
      <xdr:col>1</xdr:col>
      <xdr:colOff>1845469</xdr:colOff>
      <xdr:row>4</xdr:row>
      <xdr:rowOff>58947</xdr:rowOff>
    </xdr:to>
    <xdr:pic>
      <xdr:nvPicPr>
        <xdr:cNvPr id="8" name="Imagen 7">
          <a:extLst>
            <a:ext uri="{FF2B5EF4-FFF2-40B4-BE49-F238E27FC236}">
              <a16:creationId xmlns:a16="http://schemas.microsoft.com/office/drawing/2014/main" id="{05DFD59A-4563-FECC-D2D6-3EE061C2BD9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7748" y="0"/>
          <a:ext cx="1897877" cy="104383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715ACD8C-D4E4-4FB4-8B8A-1AD1376C3D6B}"/>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11</xdr:col>
      <xdr:colOff>421482</xdr:colOff>
      <xdr:row>0</xdr:row>
      <xdr:rowOff>0</xdr:rowOff>
    </xdr:from>
    <xdr:to>
      <xdr:col>17</xdr:col>
      <xdr:colOff>551795</xdr:colOff>
      <xdr:row>3</xdr:row>
      <xdr:rowOff>129802</xdr:rowOff>
    </xdr:to>
    <xdr:pic>
      <xdr:nvPicPr>
        <xdr:cNvPr id="3" name="Imagen 3">
          <a:extLst>
            <a:ext uri="{FF2B5EF4-FFF2-40B4-BE49-F238E27FC236}">
              <a16:creationId xmlns:a16="http://schemas.microsoft.com/office/drawing/2014/main" id="{87CB4AFD-92E2-4486-81ED-A002DCDE1004}"/>
            </a:ext>
            <a:ext uri="{147F2762-F138-4A5C-976F-8EAC2B608ADB}">
              <a16:predDERef xmlns:a16="http://schemas.microsoft.com/office/drawing/2014/main" pred="{715ACD8C-D4E4-4FB4-8B8A-1AD1376C3D6B}"/>
            </a:ext>
          </a:extLst>
        </xdr:cNvPr>
        <xdr:cNvPicPr>
          <a:picLocks noChangeAspect="1"/>
        </xdr:cNvPicPr>
      </xdr:nvPicPr>
      <xdr:blipFill>
        <a:blip xmlns:r="http://schemas.openxmlformats.org/officeDocument/2006/relationships" r:embed="rId2"/>
        <a:stretch>
          <a:fillRect/>
        </a:stretch>
      </xdr:blipFill>
      <xdr:spPr>
        <a:xfrm>
          <a:off x="17871282" y="0"/>
          <a:ext cx="1709083" cy="880372"/>
        </a:xfrm>
        <a:prstGeom prst="rect">
          <a:avLst/>
        </a:prstGeom>
      </xdr:spPr>
    </xdr:pic>
    <xdr:clientData/>
  </xdr:twoCellAnchor>
  <xdr:twoCellAnchor editAs="oneCell">
    <xdr:from>
      <xdr:col>0</xdr:col>
      <xdr:colOff>1197748</xdr:colOff>
      <xdr:row>0</xdr:row>
      <xdr:rowOff>0</xdr:rowOff>
    </xdr:from>
    <xdr:to>
      <xdr:col>1</xdr:col>
      <xdr:colOff>1845469</xdr:colOff>
      <xdr:row>4</xdr:row>
      <xdr:rowOff>58947</xdr:rowOff>
    </xdr:to>
    <xdr:pic>
      <xdr:nvPicPr>
        <xdr:cNvPr id="4" name="Imagen 7">
          <a:extLst>
            <a:ext uri="{FF2B5EF4-FFF2-40B4-BE49-F238E27FC236}">
              <a16:creationId xmlns:a16="http://schemas.microsoft.com/office/drawing/2014/main" id="{6C231294-2410-4285-8FF4-B57609E9084E}"/>
            </a:ext>
            <a:ext uri="{147F2762-F138-4A5C-976F-8EAC2B608ADB}">
              <a16:predDERef xmlns:a16="http://schemas.microsoft.com/office/drawing/2014/main" pred="{87CB4AFD-92E2-4486-81ED-A002DCDE100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97748" y="0"/>
          <a:ext cx="1895496" cy="1053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6</xdr:row>
      <xdr:rowOff>9525</xdr:rowOff>
    </xdr:to>
    <xdr:pic>
      <xdr:nvPicPr>
        <xdr:cNvPr id="2" name="Picture 10">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9525" y="0"/>
          <a:ext cx="243868" cy="1152525"/>
        </a:xfrm>
        <a:prstGeom prst="rect">
          <a:avLst/>
        </a:prstGeom>
      </xdr:spPr>
    </xdr:pic>
    <xdr:clientData/>
  </xdr:twoCellAnchor>
  <xdr:oneCellAnchor>
    <xdr:from>
      <xdr:col>15</xdr:col>
      <xdr:colOff>0</xdr:colOff>
      <xdr:row>0</xdr:row>
      <xdr:rowOff>179295</xdr:rowOff>
    </xdr:from>
    <xdr:ext cx="1362566" cy="698165"/>
    <xdr:pic>
      <xdr:nvPicPr>
        <xdr:cNvPr id="3" name="3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00" y="179295"/>
          <a:ext cx="1362566" cy="698165"/>
        </a:xfrm>
        <a:prstGeom prst="rect">
          <a:avLst/>
        </a:prstGeom>
      </xdr:spPr>
    </xdr:pic>
    <xdr:clientData/>
  </xdr:oneCellAnchor>
  <xdr:oneCellAnchor>
    <xdr:from>
      <xdr:col>1</xdr:col>
      <xdr:colOff>211791</xdr:colOff>
      <xdr:row>1</xdr:row>
      <xdr:rowOff>54909</xdr:rowOff>
    </xdr:from>
    <xdr:ext cx="819149" cy="813529"/>
    <xdr:pic>
      <xdr:nvPicPr>
        <xdr:cNvPr id="4" name="4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3791" y="245409"/>
          <a:ext cx="819149" cy="813529"/>
        </a:xfrm>
        <a:prstGeom prst="rect">
          <a:avLst/>
        </a:prstGeom>
      </xdr:spPr>
    </xdr:pic>
    <xdr:clientData/>
  </xdr:oneCellAnchor>
  <xdr:twoCellAnchor>
    <xdr:from>
      <xdr:col>0</xdr:col>
      <xdr:colOff>9525</xdr:colOff>
      <xdr:row>0</xdr:row>
      <xdr:rowOff>0</xdr:rowOff>
    </xdr:from>
    <xdr:to>
      <xdr:col>0</xdr:col>
      <xdr:colOff>253393</xdr:colOff>
      <xdr:row>6</xdr:row>
      <xdr:rowOff>9525</xdr:rowOff>
    </xdr:to>
    <xdr:pic>
      <xdr:nvPicPr>
        <xdr:cNvPr id="5" name="Picture 10">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cstate="print"/>
        <a:stretch>
          <a:fillRect/>
        </a:stretch>
      </xdr:blipFill>
      <xdr:spPr>
        <a:xfrm>
          <a:off x="9525" y="0"/>
          <a:ext cx="243868" cy="1152525"/>
        </a:xfrm>
        <a:prstGeom prst="rect">
          <a:avLst/>
        </a:prstGeom>
      </xdr:spPr>
    </xdr:pic>
    <xdr:clientData/>
  </xdr:twoCellAnchor>
  <xdr:oneCellAnchor>
    <xdr:from>
      <xdr:col>15</xdr:col>
      <xdr:colOff>0</xdr:colOff>
      <xdr:row>0</xdr:row>
      <xdr:rowOff>179295</xdr:rowOff>
    </xdr:from>
    <xdr:ext cx="1362566" cy="698165"/>
    <xdr:pic>
      <xdr:nvPicPr>
        <xdr:cNvPr id="6" name="3 Imagen">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430000" y="179295"/>
          <a:ext cx="1362566" cy="698165"/>
        </a:xfrm>
        <a:prstGeom prst="rect">
          <a:avLst/>
        </a:prstGeom>
      </xdr:spPr>
    </xdr:pic>
    <xdr:clientData/>
  </xdr:oneCellAnchor>
  <xdr:oneCellAnchor>
    <xdr:from>
      <xdr:col>1</xdr:col>
      <xdr:colOff>211791</xdr:colOff>
      <xdr:row>1</xdr:row>
      <xdr:rowOff>54909</xdr:rowOff>
    </xdr:from>
    <xdr:ext cx="819149" cy="813529"/>
    <xdr:pic>
      <xdr:nvPicPr>
        <xdr:cNvPr id="7" name="4 Imagen">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73791" y="245409"/>
          <a:ext cx="819149" cy="813529"/>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xfrm>
          <a:off x="9525" y="0"/>
          <a:ext cx="243868" cy="1343025"/>
        </a:xfrm>
        <a:prstGeom prst="rect">
          <a:avLst/>
        </a:prstGeom>
      </xdr:spPr>
    </xdr:pic>
    <xdr:clientData/>
  </xdr:twoCellAnchor>
  <xdr:oneCellAnchor>
    <xdr:from>
      <xdr:col>7</xdr:col>
      <xdr:colOff>435666</xdr:colOff>
      <xdr:row>1</xdr:row>
      <xdr:rowOff>43046</xdr:rowOff>
    </xdr:from>
    <xdr:ext cx="1100051" cy="563655"/>
    <xdr:pic>
      <xdr:nvPicPr>
        <xdr:cNvPr id="3" name="3 Imagen">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769666"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83950" y="302973"/>
          <a:ext cx="597420" cy="593321"/>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9525" y="0"/>
          <a:ext cx="243868" cy="1600200"/>
        </a:xfrm>
        <a:prstGeom prst="rect">
          <a:avLst/>
        </a:prstGeom>
      </xdr:spPr>
    </xdr:pic>
    <xdr:clientData/>
  </xdr:twoCellAnchor>
  <xdr:oneCellAnchor>
    <xdr:from>
      <xdr:col>16</xdr:col>
      <xdr:colOff>0</xdr:colOff>
      <xdr:row>1</xdr:row>
      <xdr:rowOff>43046</xdr:rowOff>
    </xdr:from>
    <xdr:ext cx="1100051" cy="563655"/>
    <xdr:pic>
      <xdr:nvPicPr>
        <xdr:cNvPr id="3" name="3 Imagen">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002125" y="233546"/>
          <a:ext cx="1100051" cy="563655"/>
        </a:xfrm>
        <a:prstGeom prst="rect">
          <a:avLst/>
        </a:prstGeom>
      </xdr:spPr>
    </xdr:pic>
    <xdr:clientData/>
  </xdr:oneCellAnchor>
  <xdr:oneCellAnchor>
    <xdr:from>
      <xdr:col>1</xdr:col>
      <xdr:colOff>321950</xdr:colOff>
      <xdr:row>1</xdr:row>
      <xdr:rowOff>112473</xdr:rowOff>
    </xdr:from>
    <xdr:ext cx="597420" cy="593321"/>
    <xdr:pic>
      <xdr:nvPicPr>
        <xdr:cNvPr id="4" name="4 Imagen">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1050" y="302973"/>
          <a:ext cx="597420" cy="593321"/>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253393</xdr:colOff>
      <xdr:row>7</xdr:row>
      <xdr:rowOff>9525</xdr:rowOff>
    </xdr:to>
    <xdr:pic>
      <xdr:nvPicPr>
        <xdr:cNvPr id="2" name="Picture 10">
          <a:extLst>
            <a:ext uri="{FF2B5EF4-FFF2-40B4-BE49-F238E27FC236}">
              <a16:creationId xmlns:a16="http://schemas.microsoft.com/office/drawing/2014/main" id="{89758306-7B1C-174B-874E-B1D8362AE2BB}"/>
            </a:ext>
          </a:extLst>
        </xdr:cNvPr>
        <xdr:cNvPicPr/>
      </xdr:nvPicPr>
      <xdr:blipFill>
        <a:blip xmlns:r="http://schemas.openxmlformats.org/officeDocument/2006/relationships" r:embed="rId1" cstate="print"/>
        <a:stretch>
          <a:fillRect/>
        </a:stretch>
      </xdr:blipFill>
      <xdr:spPr>
        <a:xfrm>
          <a:off x="9525" y="0"/>
          <a:ext cx="243868" cy="1597025"/>
        </a:xfrm>
        <a:prstGeom prst="rect">
          <a:avLst/>
        </a:prstGeom>
      </xdr:spPr>
    </xdr:pic>
    <xdr:clientData/>
  </xdr:twoCellAnchor>
  <xdr:twoCellAnchor editAs="oneCell">
    <xdr:from>
      <xdr:col>1</xdr:col>
      <xdr:colOff>22865</xdr:colOff>
      <xdr:row>1</xdr:row>
      <xdr:rowOff>83051</xdr:rowOff>
    </xdr:from>
    <xdr:to>
      <xdr:col>1</xdr:col>
      <xdr:colOff>1807197</xdr:colOff>
      <xdr:row>4</xdr:row>
      <xdr:rowOff>46683</xdr:rowOff>
    </xdr:to>
    <xdr:pic>
      <xdr:nvPicPr>
        <xdr:cNvPr id="3" name="Imagen 4">
          <a:extLst>
            <a:ext uri="{FF2B5EF4-FFF2-40B4-BE49-F238E27FC236}">
              <a16:creationId xmlns:a16="http://schemas.microsoft.com/office/drawing/2014/main" id="{E87DD7EF-C24C-0945-81F8-BCEA3AE99ED2}"/>
            </a:ext>
          </a:extLst>
        </xdr:cNvPr>
        <xdr:cNvPicPr>
          <a:picLocks noChangeAspect="1"/>
        </xdr:cNvPicPr>
      </xdr:nvPicPr>
      <xdr:blipFill>
        <a:blip xmlns:r="http://schemas.openxmlformats.org/officeDocument/2006/relationships" r:embed="rId2"/>
        <a:stretch>
          <a:fillRect/>
        </a:stretch>
      </xdr:blipFill>
      <xdr:spPr>
        <a:xfrm>
          <a:off x="340365" y="273551"/>
          <a:ext cx="1784332" cy="789132"/>
        </a:xfrm>
        <a:prstGeom prst="rect">
          <a:avLst/>
        </a:prstGeom>
      </xdr:spPr>
    </xdr:pic>
    <xdr:clientData/>
  </xdr:twoCellAnchor>
  <xdr:twoCellAnchor editAs="oneCell">
    <xdr:from>
      <xdr:col>15</xdr:col>
      <xdr:colOff>112053</xdr:colOff>
      <xdr:row>0</xdr:row>
      <xdr:rowOff>122883</xdr:rowOff>
    </xdr:from>
    <xdr:to>
      <xdr:col>16</xdr:col>
      <xdr:colOff>1014587</xdr:colOff>
      <xdr:row>3</xdr:row>
      <xdr:rowOff>241311</xdr:rowOff>
    </xdr:to>
    <xdr:pic>
      <xdr:nvPicPr>
        <xdr:cNvPr id="4" name="Imagen 3">
          <a:extLst>
            <a:ext uri="{FF2B5EF4-FFF2-40B4-BE49-F238E27FC236}">
              <a16:creationId xmlns:a16="http://schemas.microsoft.com/office/drawing/2014/main" id="{97BE998E-CF33-F143-A148-B71A9B4BA139}"/>
            </a:ext>
          </a:extLst>
        </xdr:cNvPr>
        <xdr:cNvPicPr>
          <a:picLocks noChangeAspect="1"/>
        </xdr:cNvPicPr>
      </xdr:nvPicPr>
      <xdr:blipFill>
        <a:blip xmlns:r="http://schemas.openxmlformats.org/officeDocument/2006/relationships" r:embed="rId3"/>
        <a:stretch>
          <a:fillRect/>
        </a:stretch>
      </xdr:blipFill>
      <xdr:spPr>
        <a:xfrm>
          <a:off x="18768353" y="122883"/>
          <a:ext cx="2007434" cy="86772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839951B9-4F78-4F07-978B-D3F90A7B3F4C}"/>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0</xdr:col>
      <xdr:colOff>473243</xdr:colOff>
      <xdr:row>2</xdr:row>
      <xdr:rowOff>70351</xdr:rowOff>
    </xdr:from>
    <xdr:to>
      <xdr:col>1</xdr:col>
      <xdr:colOff>1765503</xdr:colOff>
      <xdr:row>5</xdr:row>
      <xdr:rowOff>85726</xdr:rowOff>
    </xdr:to>
    <xdr:pic>
      <xdr:nvPicPr>
        <xdr:cNvPr id="3" name="Imagen 2">
          <a:extLst>
            <a:ext uri="{FF2B5EF4-FFF2-40B4-BE49-F238E27FC236}">
              <a16:creationId xmlns:a16="http://schemas.microsoft.com/office/drawing/2014/main" id="{B019827C-73C4-41E7-9735-8C9BB6467702}"/>
            </a:ext>
          </a:extLst>
        </xdr:cNvPr>
        <xdr:cNvPicPr>
          <a:picLocks noChangeAspect="1"/>
        </xdr:cNvPicPr>
      </xdr:nvPicPr>
      <xdr:blipFill>
        <a:blip xmlns:r="http://schemas.openxmlformats.org/officeDocument/2006/relationships" r:embed="rId2"/>
        <a:stretch>
          <a:fillRect/>
        </a:stretch>
      </xdr:blipFill>
      <xdr:spPr>
        <a:xfrm>
          <a:off x="473243" y="451351"/>
          <a:ext cx="1778035" cy="844050"/>
        </a:xfrm>
        <a:prstGeom prst="rect">
          <a:avLst/>
        </a:prstGeom>
      </xdr:spPr>
    </xdr:pic>
    <xdr:clientData/>
  </xdr:twoCellAnchor>
  <xdr:twoCellAnchor editAs="oneCell">
    <xdr:from>
      <xdr:col>13</xdr:col>
      <xdr:colOff>409575</xdr:colOff>
      <xdr:row>1</xdr:row>
      <xdr:rowOff>28575</xdr:rowOff>
    </xdr:from>
    <xdr:to>
      <xdr:col>16</xdr:col>
      <xdr:colOff>6350</xdr:colOff>
      <xdr:row>4</xdr:row>
      <xdr:rowOff>104775</xdr:rowOff>
    </xdr:to>
    <xdr:pic>
      <xdr:nvPicPr>
        <xdr:cNvPr id="4" name="Imagen 3">
          <a:extLst>
            <a:ext uri="{FF2B5EF4-FFF2-40B4-BE49-F238E27FC236}">
              <a16:creationId xmlns:a16="http://schemas.microsoft.com/office/drawing/2014/main" id="{0D741AD1-0FB5-4919-B4B4-77F9494CB787}"/>
            </a:ext>
            <a:ext uri="{147F2762-F138-4A5C-976F-8EAC2B608ADB}">
              <a16:predDERef xmlns:a16="http://schemas.microsoft.com/office/drawing/2014/main" pred="{94A9FFFB-6E58-4D41-8A91-B6F8F2133CAC}"/>
            </a:ext>
          </a:extLst>
        </xdr:cNvPr>
        <xdr:cNvPicPr>
          <a:picLocks noChangeAspect="1"/>
        </xdr:cNvPicPr>
      </xdr:nvPicPr>
      <xdr:blipFill>
        <a:blip xmlns:r="http://schemas.openxmlformats.org/officeDocument/2006/relationships" r:embed="rId3"/>
        <a:stretch>
          <a:fillRect/>
        </a:stretch>
      </xdr:blipFill>
      <xdr:spPr>
        <a:xfrm>
          <a:off x="17659350" y="219075"/>
          <a:ext cx="1711325" cy="895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EF7FDCCE-6C15-44C3-A078-BCE5B403249A}"/>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0</xdr:col>
      <xdr:colOff>1201096</xdr:colOff>
      <xdr:row>1</xdr:row>
      <xdr:rowOff>107829</xdr:rowOff>
    </xdr:from>
    <xdr:to>
      <xdr:col>1</xdr:col>
      <xdr:colOff>1737179</xdr:colOff>
      <xdr:row>4</xdr:row>
      <xdr:rowOff>132190</xdr:rowOff>
    </xdr:to>
    <xdr:pic>
      <xdr:nvPicPr>
        <xdr:cNvPr id="3" name="Imagen 2">
          <a:extLst>
            <a:ext uri="{FF2B5EF4-FFF2-40B4-BE49-F238E27FC236}">
              <a16:creationId xmlns:a16="http://schemas.microsoft.com/office/drawing/2014/main" id="{656A3148-F7D4-4AFB-A827-0133DF733E28}"/>
            </a:ext>
          </a:extLst>
        </xdr:cNvPr>
        <xdr:cNvPicPr>
          <a:picLocks noChangeAspect="1"/>
        </xdr:cNvPicPr>
      </xdr:nvPicPr>
      <xdr:blipFill>
        <a:blip xmlns:r="http://schemas.openxmlformats.org/officeDocument/2006/relationships" r:embed="rId2"/>
        <a:stretch>
          <a:fillRect/>
        </a:stretch>
      </xdr:blipFill>
      <xdr:spPr>
        <a:xfrm>
          <a:off x="1201096" y="296532"/>
          <a:ext cx="1777496" cy="842073"/>
        </a:xfrm>
        <a:prstGeom prst="rect">
          <a:avLst/>
        </a:prstGeom>
      </xdr:spPr>
    </xdr:pic>
    <xdr:clientData/>
  </xdr:twoCellAnchor>
  <xdr:twoCellAnchor editAs="oneCell">
    <xdr:from>
      <xdr:col>13</xdr:col>
      <xdr:colOff>342862</xdr:colOff>
      <xdr:row>1</xdr:row>
      <xdr:rowOff>182372</xdr:rowOff>
    </xdr:from>
    <xdr:to>
      <xdr:col>16</xdr:col>
      <xdr:colOff>67630</xdr:colOff>
      <xdr:row>5</xdr:row>
      <xdr:rowOff>59286</xdr:rowOff>
    </xdr:to>
    <xdr:pic>
      <xdr:nvPicPr>
        <xdr:cNvPr id="4" name="Imagen 3">
          <a:extLst>
            <a:ext uri="{FF2B5EF4-FFF2-40B4-BE49-F238E27FC236}">
              <a16:creationId xmlns:a16="http://schemas.microsoft.com/office/drawing/2014/main" id="{33A1F4C6-4CD9-44E2-9ED6-40C579E4FEB4}"/>
            </a:ext>
            <a:ext uri="{147F2762-F138-4A5C-976F-8EAC2B608ADB}">
              <a16:predDERef xmlns:a16="http://schemas.microsoft.com/office/drawing/2014/main" pred="{94A9FFFB-6E58-4D41-8A91-B6F8F2133CAC}"/>
            </a:ext>
          </a:extLst>
        </xdr:cNvPr>
        <xdr:cNvPicPr>
          <a:picLocks noChangeAspect="1"/>
        </xdr:cNvPicPr>
      </xdr:nvPicPr>
      <xdr:blipFill>
        <a:blip xmlns:r="http://schemas.openxmlformats.org/officeDocument/2006/relationships" r:embed="rId3"/>
        <a:stretch>
          <a:fillRect/>
        </a:stretch>
      </xdr:blipFill>
      <xdr:spPr>
        <a:xfrm>
          <a:off x="17424362" y="372872"/>
          <a:ext cx="1710247" cy="89291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348B2101-7B1B-4AD1-AAB2-B6894455B894}"/>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0</xdr:col>
      <xdr:colOff>410521</xdr:colOff>
      <xdr:row>1</xdr:row>
      <xdr:rowOff>145929</xdr:rowOff>
    </xdr:from>
    <xdr:to>
      <xdr:col>1</xdr:col>
      <xdr:colOff>938984</xdr:colOff>
      <xdr:row>4</xdr:row>
      <xdr:rowOff>170290</xdr:rowOff>
    </xdr:to>
    <xdr:pic>
      <xdr:nvPicPr>
        <xdr:cNvPr id="3" name="Imagen 2">
          <a:extLst>
            <a:ext uri="{FF2B5EF4-FFF2-40B4-BE49-F238E27FC236}">
              <a16:creationId xmlns:a16="http://schemas.microsoft.com/office/drawing/2014/main" id="{ED7EE93D-BEB8-4AA4-BF78-B123639C214F}"/>
            </a:ext>
            <a:ext uri="{147F2762-F138-4A5C-976F-8EAC2B608ADB}">
              <a16:predDERef xmlns:a16="http://schemas.microsoft.com/office/drawing/2014/main" pred="{08A84B70-6D84-4A5C-9A4B-689B5BDF14C3}"/>
            </a:ext>
          </a:extLst>
        </xdr:cNvPr>
        <xdr:cNvPicPr>
          <a:picLocks noChangeAspect="1"/>
        </xdr:cNvPicPr>
      </xdr:nvPicPr>
      <xdr:blipFill>
        <a:blip xmlns:r="http://schemas.openxmlformats.org/officeDocument/2006/relationships" r:embed="rId2"/>
        <a:stretch>
          <a:fillRect/>
        </a:stretch>
      </xdr:blipFill>
      <xdr:spPr>
        <a:xfrm>
          <a:off x="410521" y="336429"/>
          <a:ext cx="1776238" cy="843511"/>
        </a:xfrm>
        <a:prstGeom prst="rect">
          <a:avLst/>
        </a:prstGeom>
      </xdr:spPr>
    </xdr:pic>
    <xdr:clientData/>
  </xdr:twoCellAnchor>
  <xdr:twoCellAnchor editAs="oneCell">
    <xdr:from>
      <xdr:col>16</xdr:col>
      <xdr:colOff>504825</xdr:colOff>
      <xdr:row>1</xdr:row>
      <xdr:rowOff>153797</xdr:rowOff>
    </xdr:from>
    <xdr:to>
      <xdr:col>17</xdr:col>
      <xdr:colOff>1050905</xdr:colOff>
      <xdr:row>5</xdr:row>
      <xdr:rowOff>30711</xdr:rowOff>
    </xdr:to>
    <xdr:pic>
      <xdr:nvPicPr>
        <xdr:cNvPr id="4" name="Imagen 3">
          <a:extLst>
            <a:ext uri="{FF2B5EF4-FFF2-40B4-BE49-F238E27FC236}">
              <a16:creationId xmlns:a16="http://schemas.microsoft.com/office/drawing/2014/main" id="{EC1CA322-BF78-4B90-B9AF-E95D5F702715}"/>
            </a:ext>
            <a:ext uri="{147F2762-F138-4A5C-976F-8EAC2B608ADB}">
              <a16:predDERef xmlns:a16="http://schemas.microsoft.com/office/drawing/2014/main" pred="{CA8BBFA2-48E0-4D81-B4D8-270FF5AE9F69}"/>
            </a:ext>
          </a:extLst>
        </xdr:cNvPr>
        <xdr:cNvPicPr>
          <a:picLocks noChangeAspect="1"/>
        </xdr:cNvPicPr>
      </xdr:nvPicPr>
      <xdr:blipFill>
        <a:blip xmlns:r="http://schemas.openxmlformats.org/officeDocument/2006/relationships" r:embed="rId3"/>
        <a:stretch>
          <a:fillRect/>
        </a:stretch>
      </xdr:blipFill>
      <xdr:spPr>
        <a:xfrm>
          <a:off x="21516975" y="344297"/>
          <a:ext cx="1708130" cy="89608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9524</xdr:colOff>
      <xdr:row>0</xdr:row>
      <xdr:rowOff>0</xdr:rowOff>
    </xdr:from>
    <xdr:to>
      <xdr:col>0</xdr:col>
      <xdr:colOff>266699</xdr:colOff>
      <xdr:row>8</xdr:row>
      <xdr:rowOff>317500</xdr:rowOff>
    </xdr:to>
    <xdr:pic>
      <xdr:nvPicPr>
        <xdr:cNvPr id="2" name="Picture 10">
          <a:extLst>
            <a:ext uri="{FF2B5EF4-FFF2-40B4-BE49-F238E27FC236}">
              <a16:creationId xmlns:a16="http://schemas.microsoft.com/office/drawing/2014/main" id="{354AEEA2-9DA9-45C0-8E95-1EBA4E5DE8EE}"/>
            </a:ext>
          </a:extLst>
        </xdr:cNvPr>
        <xdr:cNvPicPr/>
      </xdr:nvPicPr>
      <xdr:blipFill>
        <a:blip xmlns:r="http://schemas.openxmlformats.org/officeDocument/2006/relationships" r:embed="rId1" cstate="print"/>
        <a:stretch>
          <a:fillRect/>
        </a:stretch>
      </xdr:blipFill>
      <xdr:spPr>
        <a:xfrm>
          <a:off x="9524" y="0"/>
          <a:ext cx="257175" cy="2098675"/>
        </a:xfrm>
        <a:prstGeom prst="rect">
          <a:avLst/>
        </a:prstGeom>
      </xdr:spPr>
    </xdr:pic>
    <xdr:clientData/>
  </xdr:twoCellAnchor>
  <xdr:twoCellAnchor editAs="oneCell">
    <xdr:from>
      <xdr:col>0</xdr:col>
      <xdr:colOff>410521</xdr:colOff>
      <xdr:row>1</xdr:row>
      <xdr:rowOff>145929</xdr:rowOff>
    </xdr:from>
    <xdr:to>
      <xdr:col>1</xdr:col>
      <xdr:colOff>935174</xdr:colOff>
      <xdr:row>4</xdr:row>
      <xdr:rowOff>174100</xdr:rowOff>
    </xdr:to>
    <xdr:pic>
      <xdr:nvPicPr>
        <xdr:cNvPr id="3" name="Imagen 2">
          <a:extLst>
            <a:ext uri="{FF2B5EF4-FFF2-40B4-BE49-F238E27FC236}">
              <a16:creationId xmlns:a16="http://schemas.microsoft.com/office/drawing/2014/main" id="{EB7E28E7-B065-4188-AD34-F42D26D2A7A1}"/>
            </a:ext>
            <a:ext uri="{147F2762-F138-4A5C-976F-8EAC2B608ADB}">
              <a16:predDERef xmlns:a16="http://schemas.microsoft.com/office/drawing/2014/main" pred="{08A84B70-6D84-4A5C-9A4B-689B5BDF14C3}"/>
            </a:ext>
          </a:extLst>
        </xdr:cNvPr>
        <xdr:cNvPicPr>
          <a:picLocks noChangeAspect="1"/>
        </xdr:cNvPicPr>
      </xdr:nvPicPr>
      <xdr:blipFill>
        <a:blip xmlns:r="http://schemas.openxmlformats.org/officeDocument/2006/relationships" r:embed="rId2"/>
        <a:stretch>
          <a:fillRect/>
        </a:stretch>
      </xdr:blipFill>
      <xdr:spPr>
        <a:xfrm>
          <a:off x="410521" y="336429"/>
          <a:ext cx="1776238" cy="843511"/>
        </a:xfrm>
        <a:prstGeom prst="rect">
          <a:avLst/>
        </a:prstGeom>
      </xdr:spPr>
    </xdr:pic>
    <xdr:clientData/>
  </xdr:twoCellAnchor>
  <xdr:twoCellAnchor editAs="oneCell">
    <xdr:from>
      <xdr:col>16</xdr:col>
      <xdr:colOff>504825</xdr:colOff>
      <xdr:row>1</xdr:row>
      <xdr:rowOff>153797</xdr:rowOff>
    </xdr:from>
    <xdr:to>
      <xdr:col>17</xdr:col>
      <xdr:colOff>1047095</xdr:colOff>
      <xdr:row>5</xdr:row>
      <xdr:rowOff>17376</xdr:rowOff>
    </xdr:to>
    <xdr:pic>
      <xdr:nvPicPr>
        <xdr:cNvPr id="4" name="Imagen 3">
          <a:extLst>
            <a:ext uri="{FF2B5EF4-FFF2-40B4-BE49-F238E27FC236}">
              <a16:creationId xmlns:a16="http://schemas.microsoft.com/office/drawing/2014/main" id="{3AEECAE1-6FBA-46BB-8B72-36EFA2F482E2}"/>
            </a:ext>
            <a:ext uri="{147F2762-F138-4A5C-976F-8EAC2B608ADB}">
              <a16:predDERef xmlns:a16="http://schemas.microsoft.com/office/drawing/2014/main" pred="{CA8BBFA2-48E0-4D81-B4D8-270FF5AE9F69}"/>
            </a:ext>
          </a:extLst>
        </xdr:cNvPr>
        <xdr:cNvPicPr>
          <a:picLocks noChangeAspect="1"/>
        </xdr:cNvPicPr>
      </xdr:nvPicPr>
      <xdr:blipFill>
        <a:blip xmlns:r="http://schemas.openxmlformats.org/officeDocument/2006/relationships" r:embed="rId3"/>
        <a:stretch>
          <a:fillRect/>
        </a:stretch>
      </xdr:blipFill>
      <xdr:spPr>
        <a:xfrm>
          <a:off x="19469100" y="344297"/>
          <a:ext cx="1708130" cy="89608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ersonal/aerodriguez_digepres_gob_do/Documents/Escritorio/Trabajo/Dept%20Gesti&#243;n/Estadisticas/2026/Abril/Balances/BBDD%20Ingreso%20Diciembre%202024.xlsx" TargetMode="External"/><Relationship Id="rId2" Type="http://schemas.openxmlformats.org/officeDocument/2006/relationships/externalLinkPath" Target="https://dgprd.sharepoint.com/sites/DGF/Documentos%20compartidos/Estad&#237;sticas/2024/Diciembre/Balances/BBDD%20Ingreso%20Diciembre%202024.xlsx" TargetMode="External"/><Relationship Id="rId1" Type="http://schemas.openxmlformats.org/officeDocument/2006/relationships/externalLinkPath" Target="/personal/aerodriguez_digepres_gob_do/Documents/Escritorio/Trabajo/Dept%20Gesti&#243;n/Estadisticas/2026/Abril/Balances/BBDD%20Ingreso%20Diciem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g Social"/>
      <sheetName val="Desc Economica"/>
      <sheetName val="AC Economica"/>
    </sheetNames>
    <sheetDataSet>
      <sheetData sheetId="0"/>
      <sheetData sheetId="1"/>
      <sheetData sheetId="2">
        <row r="8">
          <cell r="A8" t="str">
            <v>1.1.1 - Impuestos</v>
          </cell>
          <cell r="B8">
            <v>93437836939.440018</v>
          </cell>
          <cell r="C8">
            <v>81940521401.329987</v>
          </cell>
          <cell r="D8">
            <v>81804383820.239914</v>
          </cell>
          <cell r="E8">
            <v>113770013823.41998</v>
          </cell>
          <cell r="F8">
            <v>87610310811.550034</v>
          </cell>
          <cell r="G8">
            <v>80860371125.429947</v>
          </cell>
          <cell r="H8">
            <v>90407933643.38002</v>
          </cell>
          <cell r="I8">
            <v>87665568004.139984</v>
          </cell>
          <cell r="J8">
            <v>85017188947.35997</v>
          </cell>
          <cell r="K8">
            <v>96512977128.38002</v>
          </cell>
          <cell r="L8">
            <v>93283741949.649994</v>
          </cell>
          <cell r="M8">
            <v>90149681427.270004</v>
          </cell>
        </row>
        <row r="9">
          <cell r="A9" t="str">
            <v>1.1.2 - Contribuciones a la seguridad social</v>
          </cell>
          <cell r="B9">
            <v>323159842.69</v>
          </cell>
          <cell r="C9">
            <v>307961358.09000003</v>
          </cell>
          <cell r="D9">
            <v>1067530827.4299999</v>
          </cell>
          <cell r="E9">
            <v>1180366182.4600003</v>
          </cell>
          <cell r="F9">
            <v>764944009.76999998</v>
          </cell>
          <cell r="G9">
            <v>302965028.44</v>
          </cell>
          <cell r="H9">
            <v>616828039.12</v>
          </cell>
          <cell r="I9">
            <v>883899113.71999991</v>
          </cell>
          <cell r="J9">
            <v>309772629.78000003</v>
          </cell>
          <cell r="K9">
            <v>568573782.61000001</v>
          </cell>
          <cell r="L9">
            <v>551145002.43000007</v>
          </cell>
          <cell r="M9">
            <v>495119177.44000006</v>
          </cell>
        </row>
        <row r="10">
          <cell r="A10" t="str">
            <v>1.1.3 - Ventas de bienes y servicios</v>
          </cell>
          <cell r="B10">
            <v>3994194204.1000009</v>
          </cell>
          <cell r="C10">
            <v>3856673535.2799988</v>
          </cell>
          <cell r="D10">
            <v>2815771250.5700006</v>
          </cell>
          <cell r="E10">
            <v>3531571526.4700003</v>
          </cell>
          <cell r="F10">
            <v>3336542867.7000012</v>
          </cell>
          <cell r="G10">
            <v>2555739885.3299999</v>
          </cell>
          <cell r="H10">
            <v>3298359595.0500002</v>
          </cell>
          <cell r="I10">
            <v>4149720373.0300012</v>
          </cell>
          <cell r="J10">
            <v>3101251050.059999</v>
          </cell>
          <cell r="K10">
            <v>3259289441.7700005</v>
          </cell>
          <cell r="L10">
            <v>3412209440.54</v>
          </cell>
          <cell r="M10">
            <v>4351663854.3799992</v>
          </cell>
        </row>
        <row r="11">
          <cell r="A11" t="str">
            <v>1.1.4 - Rentas de la propiedad</v>
          </cell>
          <cell r="B11">
            <v>137883833.37</v>
          </cell>
          <cell r="C11">
            <v>46243258.139999993</v>
          </cell>
          <cell r="D11">
            <v>42743470.159999989</v>
          </cell>
          <cell r="E11">
            <v>140442122.25999999</v>
          </cell>
          <cell r="F11">
            <v>61650303.759999998</v>
          </cell>
          <cell r="G11">
            <v>77992060.949999988</v>
          </cell>
          <cell r="H11">
            <v>290735033.60000008</v>
          </cell>
          <cell r="I11">
            <v>9084771353.210001</v>
          </cell>
          <cell r="J11">
            <v>261836353.76000002</v>
          </cell>
          <cell r="K11">
            <v>450680140.70999998</v>
          </cell>
          <cell r="L11">
            <v>376357615.97999996</v>
          </cell>
          <cell r="M11">
            <v>562863531.51999998</v>
          </cell>
        </row>
        <row r="12">
          <cell r="A12" t="str">
            <v>1.1.6 - Transferencias y donaciones corrientes recibidas</v>
          </cell>
          <cell r="B12">
            <v>17418354999.049999</v>
          </cell>
          <cell r="C12">
            <v>11441788.960000001</v>
          </cell>
          <cell r="D12">
            <v>33041005.66</v>
          </cell>
          <cell r="E12">
            <v>13651092.32</v>
          </cell>
          <cell r="F12">
            <v>102212808.24000001</v>
          </cell>
          <cell r="G12">
            <v>1086358408.3600001</v>
          </cell>
          <cell r="H12">
            <v>28003693409.610001</v>
          </cell>
          <cell r="I12">
            <v>502203740</v>
          </cell>
          <cell r="J12">
            <v>3750027000</v>
          </cell>
          <cell r="K12">
            <v>2253076872</v>
          </cell>
          <cell r="L12">
            <v>284791242.59000003</v>
          </cell>
          <cell r="M12">
            <v>1077138746.3099999</v>
          </cell>
        </row>
        <row r="13">
          <cell r="A13" t="str">
            <v>1.1.7 - Multas y sanciones pecuniarias</v>
          </cell>
          <cell r="B13">
            <v>165137984.55000001</v>
          </cell>
          <cell r="C13">
            <v>122075138.95999999</v>
          </cell>
          <cell r="D13">
            <v>82506002.810000017</v>
          </cell>
          <cell r="E13">
            <v>116086050.57999998</v>
          </cell>
          <cell r="F13">
            <v>112147189.13999999</v>
          </cell>
          <cell r="G13">
            <v>80201796</v>
          </cell>
          <cell r="H13">
            <v>104980085.05999999</v>
          </cell>
          <cell r="I13">
            <v>88051312.329999998</v>
          </cell>
          <cell r="J13">
            <v>97160420.989999995</v>
          </cell>
          <cell r="K13">
            <v>100020900.21999998</v>
          </cell>
          <cell r="L13">
            <v>82807080.719999984</v>
          </cell>
          <cell r="M13">
            <v>101704981.41</v>
          </cell>
        </row>
        <row r="14">
          <cell r="A14" t="str">
            <v>1.1.9 - Otros ingresos corrientes</v>
          </cell>
          <cell r="B14">
            <v>846440126.32999992</v>
          </cell>
          <cell r="C14">
            <v>1101066986.47</v>
          </cell>
          <cell r="D14">
            <v>1002761880.2100003</v>
          </cell>
          <cell r="E14">
            <v>1359683076.7199998</v>
          </cell>
          <cell r="F14">
            <v>1024593894.99</v>
          </cell>
          <cell r="G14">
            <v>800733065.12999976</v>
          </cell>
          <cell r="H14">
            <v>894513267.23000014</v>
          </cell>
          <cell r="I14">
            <v>1728729033.6799998</v>
          </cell>
          <cell r="J14">
            <v>856099748.00999975</v>
          </cell>
          <cell r="K14">
            <v>955432809.61000013</v>
          </cell>
          <cell r="L14">
            <v>857171403.31000018</v>
          </cell>
          <cell r="M14">
            <v>944732201.02000022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3:Z68"/>
  <sheetViews>
    <sheetView showGridLines="0" zoomScale="90" zoomScaleNormal="90" workbookViewId="0">
      <selection activeCell="Q25" sqref="Q25"/>
    </sheetView>
  </sheetViews>
  <sheetFormatPr defaultColWidth="11.42578125" defaultRowHeight="15" x14ac:dyDescent="0.25"/>
  <cols>
    <col min="1" max="1" width="6.28515625" style="6" customWidth="1"/>
    <col min="2" max="2" width="63" style="6" customWidth="1"/>
    <col min="3" max="3" width="16.42578125" style="8" customWidth="1"/>
    <col min="4" max="15" width="12.140625" style="6" customWidth="1"/>
    <col min="16" max="16" width="14" style="7" customWidth="1"/>
    <col min="17" max="17" width="18.85546875" style="7" bestFit="1" customWidth="1"/>
    <col min="18" max="18" width="14.140625" style="7" bestFit="1" customWidth="1"/>
    <col min="19" max="19" width="13.140625" style="7" bestFit="1" customWidth="1"/>
    <col min="20" max="25" width="11.42578125" style="7"/>
    <col min="26" max="26" width="12.7109375" style="7" bestFit="1" customWidth="1"/>
    <col min="27" max="16384" width="11.42578125" style="6"/>
  </cols>
  <sheetData>
    <row r="3" spans="1:26" ht="28.5" x14ac:dyDescent="0.25">
      <c r="A3" s="47"/>
      <c r="B3" s="189" t="s">
        <v>0</v>
      </c>
      <c r="C3" s="190"/>
      <c r="D3" s="190"/>
      <c r="E3" s="190"/>
      <c r="F3" s="190"/>
      <c r="G3" s="190"/>
      <c r="H3" s="190"/>
      <c r="I3" s="190"/>
      <c r="J3" s="190"/>
      <c r="K3" s="190"/>
      <c r="L3" s="190"/>
      <c r="M3" s="190"/>
      <c r="N3" s="190"/>
      <c r="O3" s="190"/>
      <c r="P3" s="190"/>
    </row>
    <row r="4" spans="1:26" ht="21" x14ac:dyDescent="0.25">
      <c r="A4" s="47"/>
      <c r="B4" s="191" t="s">
        <v>1</v>
      </c>
      <c r="C4" s="192"/>
      <c r="D4" s="192"/>
      <c r="E4" s="192"/>
      <c r="F4" s="192"/>
      <c r="G4" s="192"/>
      <c r="H4" s="192"/>
      <c r="I4" s="192"/>
      <c r="J4" s="192"/>
      <c r="K4" s="192"/>
      <c r="L4" s="192"/>
      <c r="M4" s="192"/>
      <c r="N4" s="192"/>
      <c r="O4" s="192"/>
      <c r="P4" s="192"/>
    </row>
    <row r="5" spans="1:26" ht="15.75" customHeight="1" x14ac:dyDescent="0.25">
      <c r="A5" s="47"/>
      <c r="B5" s="193" t="s">
        <v>2</v>
      </c>
      <c r="C5" s="194"/>
      <c r="D5" s="194"/>
      <c r="E5" s="194"/>
      <c r="F5" s="194"/>
      <c r="G5" s="194"/>
      <c r="H5" s="194"/>
      <c r="I5" s="194"/>
      <c r="J5" s="194"/>
      <c r="K5" s="194"/>
      <c r="L5" s="194"/>
      <c r="M5" s="194"/>
      <c r="N5" s="194"/>
      <c r="O5" s="194"/>
      <c r="P5" s="194"/>
    </row>
    <row r="6" spans="1:26" x14ac:dyDescent="0.25">
      <c r="A6" s="47"/>
      <c r="B6" s="69"/>
      <c r="C6" s="68"/>
      <c r="D6" s="67"/>
      <c r="E6" s="67"/>
      <c r="F6" s="67"/>
      <c r="G6" s="67"/>
      <c r="H6" s="67"/>
      <c r="I6" s="67"/>
      <c r="J6" s="67"/>
      <c r="K6" s="67"/>
      <c r="L6" s="67"/>
      <c r="M6" s="67"/>
      <c r="N6" s="67"/>
      <c r="O6" s="67"/>
    </row>
    <row r="7" spans="1:26" x14ac:dyDescent="0.25">
      <c r="A7" s="47"/>
      <c r="B7" s="66" t="s">
        <v>3</v>
      </c>
      <c r="C7" s="46"/>
      <c r="P7" s="65" t="s">
        <v>4</v>
      </c>
    </row>
    <row r="8" spans="1:26" ht="30.75" customHeight="1" x14ac:dyDescent="0.25">
      <c r="B8" s="43" t="s">
        <v>5</v>
      </c>
      <c r="C8" s="42" t="s">
        <v>6</v>
      </c>
      <c r="D8" s="41" t="s">
        <v>7</v>
      </c>
      <c r="E8" s="41" t="s">
        <v>8</v>
      </c>
      <c r="F8" s="41" t="s">
        <v>9</v>
      </c>
      <c r="G8" s="41" t="s">
        <v>10</v>
      </c>
      <c r="H8" s="41" t="s">
        <v>11</v>
      </c>
      <c r="I8" s="41" t="s">
        <v>12</v>
      </c>
      <c r="J8" s="41" t="s">
        <v>13</v>
      </c>
      <c r="K8" s="41" t="s">
        <v>14</v>
      </c>
      <c r="L8" s="41" t="s">
        <v>15</v>
      </c>
      <c r="M8" s="41" t="s">
        <v>16</v>
      </c>
      <c r="N8" s="41" t="s">
        <v>17</v>
      </c>
      <c r="O8" s="41" t="s">
        <v>18</v>
      </c>
      <c r="P8" s="41" t="s">
        <v>19</v>
      </c>
      <c r="Q8" s="6"/>
      <c r="R8" s="40"/>
      <c r="S8" s="6"/>
      <c r="T8" s="6"/>
      <c r="U8" s="6"/>
      <c r="V8" s="6"/>
      <c r="W8" s="6"/>
      <c r="X8" s="6"/>
      <c r="Y8" s="6"/>
      <c r="Z8" s="6"/>
    </row>
    <row r="9" spans="1:26" x14ac:dyDescent="0.25">
      <c r="B9" s="39"/>
      <c r="C9" s="38"/>
      <c r="D9" s="37"/>
      <c r="E9" s="37"/>
      <c r="F9" s="37"/>
      <c r="G9" s="37"/>
      <c r="H9" s="37"/>
      <c r="I9" s="37"/>
      <c r="J9" s="37"/>
      <c r="K9" s="37"/>
      <c r="L9" s="37"/>
      <c r="M9" s="37"/>
      <c r="N9" s="37"/>
      <c r="O9" s="37"/>
      <c r="P9" s="37"/>
      <c r="Q9" s="6"/>
      <c r="R9" s="6"/>
      <c r="S9" s="6"/>
      <c r="T9" s="6"/>
      <c r="U9" s="6"/>
      <c r="V9" s="6"/>
      <c r="W9" s="6"/>
      <c r="X9" s="6"/>
      <c r="Y9" s="6"/>
      <c r="Z9" s="6"/>
    </row>
    <row r="10" spans="1:26" ht="17.25" customHeight="1" x14ac:dyDescent="0.25">
      <c r="B10" s="26" t="s">
        <v>20</v>
      </c>
      <c r="C10" s="159">
        <f t="shared" ref="C10:P10" si="0">+C11+C19</f>
        <v>539513193018</v>
      </c>
      <c r="D10" s="160">
        <f t="shared" si="0"/>
        <v>46969302458.67997</v>
      </c>
      <c r="E10" s="160">
        <f t="shared" si="0"/>
        <v>37413233682.699974</v>
      </c>
      <c r="F10" s="160">
        <f t="shared" si="0"/>
        <v>41163799146.500015</v>
      </c>
      <c r="G10" s="160">
        <f t="shared" si="0"/>
        <v>47563798780.090012</v>
      </c>
      <c r="H10" s="160">
        <f t="shared" si="0"/>
        <v>49809105197.620018</v>
      </c>
      <c r="I10" s="160">
        <f t="shared" si="0"/>
        <v>48711955908.260017</v>
      </c>
      <c r="J10" s="160">
        <f t="shared" si="0"/>
        <v>41216091957.680031</v>
      </c>
      <c r="K10" s="160">
        <f t="shared" si="0"/>
        <v>45564641523.85997</v>
      </c>
      <c r="L10" s="160">
        <f t="shared" si="0"/>
        <v>41450018661.549988</v>
      </c>
      <c r="M10" s="160">
        <f t="shared" si="0"/>
        <v>45464935986.439949</v>
      </c>
      <c r="N10" s="160">
        <f t="shared" si="0"/>
        <v>44589102481.609985</v>
      </c>
      <c r="O10" s="160">
        <f t="shared" si="0"/>
        <v>48985875957.240028</v>
      </c>
      <c r="P10" s="160">
        <f t="shared" si="0"/>
        <v>538901861742.23004</v>
      </c>
      <c r="Q10" s="6"/>
      <c r="R10" s="6"/>
      <c r="S10" s="6"/>
      <c r="T10" s="6"/>
      <c r="U10" s="6"/>
      <c r="V10" s="6"/>
      <c r="W10" s="6"/>
      <c r="X10" s="6"/>
      <c r="Y10" s="6"/>
      <c r="Z10" s="6"/>
    </row>
    <row r="11" spans="1:26" x14ac:dyDescent="0.25">
      <c r="B11" s="24" t="s">
        <v>21</v>
      </c>
      <c r="C11" s="116">
        <f t="shared" ref="C11:P11" si="1">SUM(C12:C18)</f>
        <v>537886883163</v>
      </c>
      <c r="D11" s="116">
        <f t="shared" si="1"/>
        <v>46963475812.379967</v>
      </c>
      <c r="E11" s="116">
        <f t="shared" si="1"/>
        <v>37120865022.109978</v>
      </c>
      <c r="F11" s="116">
        <f t="shared" si="1"/>
        <v>41012060297.230019</v>
      </c>
      <c r="G11" s="116">
        <f t="shared" si="1"/>
        <v>47529052636.630013</v>
      </c>
      <c r="H11" s="116">
        <f t="shared" si="1"/>
        <v>49806947298.680016</v>
      </c>
      <c r="I11" s="116">
        <f t="shared" si="1"/>
        <v>48704693543.850014</v>
      </c>
      <c r="J11" s="116">
        <f t="shared" si="1"/>
        <v>41208925376.880028</v>
      </c>
      <c r="K11" s="116">
        <f t="shared" si="1"/>
        <v>45349614152.719971</v>
      </c>
      <c r="L11" s="116">
        <f t="shared" si="1"/>
        <v>41425953471.37999</v>
      </c>
      <c r="M11" s="116">
        <f t="shared" si="1"/>
        <v>45309748811.439949</v>
      </c>
      <c r="N11" s="116">
        <f t="shared" si="1"/>
        <v>44193141979.009987</v>
      </c>
      <c r="O11" s="116">
        <f t="shared" si="1"/>
        <v>48542349903.46003</v>
      </c>
      <c r="P11" s="116">
        <f t="shared" si="1"/>
        <v>537166828305.77002</v>
      </c>
      <c r="Q11" s="18"/>
      <c r="R11" s="18"/>
      <c r="S11" s="18"/>
      <c r="T11" s="18"/>
      <c r="U11" s="18"/>
      <c r="V11" s="18"/>
      <c r="W11" s="18"/>
      <c r="X11" s="18"/>
      <c r="Y11" s="18"/>
      <c r="Z11" s="6"/>
    </row>
    <row r="12" spans="1:26" x14ac:dyDescent="0.25">
      <c r="B12" s="34" t="s">
        <v>22</v>
      </c>
      <c r="C12" s="169">
        <v>501608729607</v>
      </c>
      <c r="D12" s="128">
        <v>45102580628.599968</v>
      </c>
      <c r="E12" s="128">
        <v>35109741737.339981</v>
      </c>
      <c r="F12" s="128">
        <v>38799895620.050011</v>
      </c>
      <c r="G12" s="128">
        <v>45017082359.540009</v>
      </c>
      <c r="H12" s="128">
        <v>46955998521.230026</v>
      </c>
      <c r="I12" s="128">
        <v>41539525346.870018</v>
      </c>
      <c r="J12" s="128">
        <v>38715089207.400032</v>
      </c>
      <c r="K12" s="128">
        <v>40864417399.049965</v>
      </c>
      <c r="L12" s="128">
        <v>37733537833.359993</v>
      </c>
      <c r="M12" s="128">
        <v>42128798142.149948</v>
      </c>
      <c r="N12" s="128">
        <v>41678843010.639984</v>
      </c>
      <c r="O12" s="128">
        <v>44292189831.96003</v>
      </c>
      <c r="P12" s="128">
        <f t="shared" ref="P12:P18" si="2">SUM(D12:O12)</f>
        <v>497937699638.19</v>
      </c>
      <c r="Q12" s="18"/>
      <c r="R12" s="19"/>
      <c r="S12" s="19"/>
      <c r="T12" s="19"/>
      <c r="U12" s="19"/>
      <c r="V12" s="19"/>
      <c r="W12" s="19"/>
      <c r="X12" s="19"/>
      <c r="Y12" s="19"/>
      <c r="Z12" s="6"/>
    </row>
    <row r="13" spans="1:26" x14ac:dyDescent="0.25">
      <c r="B13" s="34" t="s">
        <v>23</v>
      </c>
      <c r="C13" s="169">
        <v>2342428120</v>
      </c>
      <c r="D13" s="128">
        <v>103591549.64</v>
      </c>
      <c r="E13" s="128">
        <v>166169977.52000001</v>
      </c>
      <c r="F13" s="128">
        <v>176568366.44</v>
      </c>
      <c r="G13" s="128">
        <v>172461487.69</v>
      </c>
      <c r="H13" s="128">
        <v>220009490.88</v>
      </c>
      <c r="I13" s="128">
        <v>176411801.24000001</v>
      </c>
      <c r="J13" s="128">
        <v>225155655.97000003</v>
      </c>
      <c r="K13" s="128">
        <v>271545030.06999999</v>
      </c>
      <c r="L13" s="128">
        <v>286001729.49000001</v>
      </c>
      <c r="M13" s="128">
        <v>178397797.25</v>
      </c>
      <c r="N13" s="128">
        <v>435054427</v>
      </c>
      <c r="O13" s="128">
        <v>223570618.63</v>
      </c>
      <c r="P13" s="128">
        <f t="shared" si="2"/>
        <v>2634937931.8200002</v>
      </c>
      <c r="Q13" s="18"/>
      <c r="R13" s="6"/>
      <c r="S13" s="6"/>
      <c r="T13" s="6"/>
      <c r="U13" s="6"/>
      <c r="V13" s="6"/>
      <c r="W13" s="6"/>
      <c r="X13" s="6"/>
      <c r="Y13" s="6"/>
      <c r="Z13" s="6"/>
    </row>
    <row r="14" spans="1:26" x14ac:dyDescent="0.25">
      <c r="B14" s="34" t="s">
        <v>24</v>
      </c>
      <c r="C14" s="169">
        <v>21044909552</v>
      </c>
      <c r="D14" s="128">
        <v>1534581925.5499995</v>
      </c>
      <c r="E14" s="128">
        <v>1552298648.3899999</v>
      </c>
      <c r="F14" s="128">
        <v>1587432671.4399998</v>
      </c>
      <c r="G14" s="128">
        <v>1456729458.5500004</v>
      </c>
      <c r="H14" s="128">
        <v>1565749011.4499998</v>
      </c>
      <c r="I14" s="128">
        <v>1842898847.5299997</v>
      </c>
      <c r="J14" s="128">
        <v>1870165308.1500003</v>
      </c>
      <c r="K14" s="128">
        <v>1933174289.3100002</v>
      </c>
      <c r="L14" s="128">
        <v>1641116330.1300001</v>
      </c>
      <c r="M14" s="128">
        <v>1481021740.5699997</v>
      </c>
      <c r="N14" s="128">
        <v>1608588122.5200007</v>
      </c>
      <c r="O14" s="128">
        <v>1767538631.8899999</v>
      </c>
      <c r="P14" s="128">
        <f t="shared" si="2"/>
        <v>19841294985.48</v>
      </c>
      <c r="Q14" s="18"/>
      <c r="R14" s="36"/>
      <c r="S14" s="36"/>
      <c r="T14" s="36"/>
      <c r="U14" s="36"/>
      <c r="V14" s="36"/>
      <c r="W14" s="36"/>
      <c r="X14" s="36"/>
      <c r="Y14" s="36"/>
      <c r="Z14" s="19"/>
    </row>
    <row r="15" spans="1:26" s="35" customFormat="1" x14ac:dyDescent="0.25">
      <c r="B15" s="34" t="s">
        <v>25</v>
      </c>
      <c r="C15" s="169">
        <v>12444105408</v>
      </c>
      <c r="D15" s="128">
        <v>188253740.78</v>
      </c>
      <c r="E15" s="128">
        <v>276194671.17000002</v>
      </c>
      <c r="F15" s="128">
        <v>399672956.46999997</v>
      </c>
      <c r="G15" s="128">
        <v>756781295.82000005</v>
      </c>
      <c r="H15" s="128">
        <v>1047358825.09</v>
      </c>
      <c r="I15" s="128">
        <v>5115941277.5900011</v>
      </c>
      <c r="J15" s="128">
        <v>313719990.80000001</v>
      </c>
      <c r="K15" s="128">
        <v>2224291794.2199998</v>
      </c>
      <c r="L15" s="128">
        <v>661471777.07000005</v>
      </c>
      <c r="M15" s="128">
        <v>1459946063.9800003</v>
      </c>
      <c r="N15" s="128">
        <v>404230492.95000005</v>
      </c>
      <c r="O15" s="128">
        <v>2051455569.1299996</v>
      </c>
      <c r="P15" s="128">
        <f t="shared" si="2"/>
        <v>14899318455.070002</v>
      </c>
      <c r="Q15" s="18"/>
      <c r="T15" s="64"/>
    </row>
    <row r="16" spans="1:26" s="35" customFormat="1" x14ac:dyDescent="0.25">
      <c r="B16" s="34" t="s">
        <v>26</v>
      </c>
      <c r="C16" s="169">
        <v>289329120</v>
      </c>
      <c r="D16" s="128">
        <v>22609037.309999999</v>
      </c>
      <c r="E16" s="128">
        <v>398500</v>
      </c>
      <c r="F16" s="128">
        <v>10733192.93</v>
      </c>
      <c r="G16" s="128">
        <v>75333792.670000002</v>
      </c>
      <c r="H16" s="128">
        <v>2751903.31</v>
      </c>
      <c r="I16" s="128">
        <v>1010739.2</v>
      </c>
      <c r="J16" s="128">
        <v>61629094.839999996</v>
      </c>
      <c r="K16" s="128">
        <v>2848022.9</v>
      </c>
      <c r="L16" s="128">
        <v>1062712664.95</v>
      </c>
      <c r="M16" s="128">
        <v>6890775</v>
      </c>
      <c r="N16" s="128">
        <v>292000</v>
      </c>
      <c r="O16" s="128">
        <v>65736755.290000007</v>
      </c>
      <c r="P16" s="128">
        <f t="shared" si="2"/>
        <v>1312946478.4000001</v>
      </c>
      <c r="Q16" s="18"/>
    </row>
    <row r="17" spans="1:26" s="35" customFormat="1" x14ac:dyDescent="0.25">
      <c r="B17" s="34" t="s">
        <v>27</v>
      </c>
      <c r="C17" s="169">
        <v>103718822</v>
      </c>
      <c r="D17" s="128">
        <v>7186051.5999999996</v>
      </c>
      <c r="E17" s="128">
        <v>8181560.709999999</v>
      </c>
      <c r="F17" s="128">
        <v>15058779.289999999</v>
      </c>
      <c r="G17" s="128">
        <v>39642077.909999996</v>
      </c>
      <c r="H17" s="128">
        <v>7902742.5700000003</v>
      </c>
      <c r="I17" s="128">
        <v>10975972.42</v>
      </c>
      <c r="J17" s="128">
        <v>8603429.5899999999</v>
      </c>
      <c r="K17" s="128">
        <v>17200313.16</v>
      </c>
      <c r="L17" s="128">
        <v>16215304.410000002</v>
      </c>
      <c r="M17" s="128">
        <v>30593452.559999999</v>
      </c>
      <c r="N17" s="128">
        <v>29307876.259999998</v>
      </c>
      <c r="O17" s="128">
        <v>15654458.48</v>
      </c>
      <c r="P17" s="128">
        <f t="shared" si="2"/>
        <v>206522018.95999995</v>
      </c>
      <c r="Q17" s="18"/>
    </row>
    <row r="18" spans="1:26" x14ac:dyDescent="0.25">
      <c r="B18" s="34" t="s">
        <v>28</v>
      </c>
      <c r="C18" s="169">
        <v>53662534</v>
      </c>
      <c r="D18" s="128">
        <v>4672878.9000000721</v>
      </c>
      <c r="E18" s="128">
        <v>7879926.9800000386</v>
      </c>
      <c r="F18" s="128">
        <v>22698710.609999988</v>
      </c>
      <c r="G18" s="128">
        <v>11022164.450000105</v>
      </c>
      <c r="H18" s="128">
        <v>7176804.150000114</v>
      </c>
      <c r="I18" s="128">
        <v>17929559.000000007</v>
      </c>
      <c r="J18" s="128">
        <v>14562690.129999971</v>
      </c>
      <c r="K18" s="128">
        <v>36137304.009999931</v>
      </c>
      <c r="L18" s="128">
        <v>24897831.970000252</v>
      </c>
      <c r="M18" s="128">
        <v>24100839.929999772</v>
      </c>
      <c r="N18" s="128">
        <v>36826049.640000015</v>
      </c>
      <c r="O18" s="128">
        <v>126204038.07999992</v>
      </c>
      <c r="P18" s="128">
        <f t="shared" si="2"/>
        <v>334108797.85000014</v>
      </c>
      <c r="Q18" s="18"/>
      <c r="R18" s="6"/>
      <c r="S18" s="6"/>
      <c r="T18" s="6"/>
      <c r="U18" s="6"/>
      <c r="V18" s="6"/>
      <c r="W18" s="6"/>
      <c r="X18" s="6"/>
      <c r="Y18" s="6"/>
      <c r="Z18" s="6"/>
    </row>
    <row r="19" spans="1:26" x14ac:dyDescent="0.25">
      <c r="B19" s="24" t="s">
        <v>29</v>
      </c>
      <c r="C19" s="116">
        <f t="shared" ref="C19:P19" si="3">SUM(C20:C22)</f>
        <v>1626309855</v>
      </c>
      <c r="D19" s="116">
        <f t="shared" si="3"/>
        <v>5826646.2999999998</v>
      </c>
      <c r="E19" s="116">
        <f t="shared" si="3"/>
        <v>292368660.58999997</v>
      </c>
      <c r="F19" s="116">
        <f t="shared" si="3"/>
        <v>151738849.27000001</v>
      </c>
      <c r="G19" s="116">
        <f t="shared" si="3"/>
        <v>34746143.460000001</v>
      </c>
      <c r="H19" s="116">
        <f t="shared" si="3"/>
        <v>2157898.94</v>
      </c>
      <c r="I19" s="116">
        <f t="shared" si="3"/>
        <v>7262364.4100000001</v>
      </c>
      <c r="J19" s="116">
        <f t="shared" si="3"/>
        <v>7166580.7999999998</v>
      </c>
      <c r="K19" s="116">
        <f t="shared" si="3"/>
        <v>215027371.13999999</v>
      </c>
      <c r="L19" s="116">
        <f t="shared" si="3"/>
        <v>24065190.170000002</v>
      </c>
      <c r="M19" s="116">
        <f t="shared" si="3"/>
        <v>155187175</v>
      </c>
      <c r="N19" s="116">
        <f t="shared" si="3"/>
        <v>395960502.59999996</v>
      </c>
      <c r="O19" s="116">
        <f t="shared" si="3"/>
        <v>443526053.77999997</v>
      </c>
      <c r="P19" s="116">
        <f t="shared" si="3"/>
        <v>1735033436.4599998</v>
      </c>
      <c r="Q19" s="18"/>
      <c r="R19" s="6"/>
      <c r="S19" s="6"/>
      <c r="T19" s="6"/>
      <c r="U19" s="6"/>
      <c r="V19" s="6"/>
      <c r="W19" s="6"/>
      <c r="X19" s="6"/>
      <c r="Y19" s="6"/>
      <c r="Z19" s="6"/>
    </row>
    <row r="20" spans="1:26" x14ac:dyDescent="0.25">
      <c r="B20" s="34" t="s">
        <v>30</v>
      </c>
      <c r="C20" s="169">
        <v>17173902</v>
      </c>
      <c r="D20" s="178">
        <v>0</v>
      </c>
      <c r="E20" s="178">
        <v>0</v>
      </c>
      <c r="F20" s="178">
        <v>0</v>
      </c>
      <c r="G20" s="178">
        <v>0</v>
      </c>
      <c r="H20" s="178">
        <v>0</v>
      </c>
      <c r="I20" s="178">
        <v>0</v>
      </c>
      <c r="J20" s="178">
        <v>0</v>
      </c>
      <c r="K20" s="121">
        <v>20289000</v>
      </c>
      <c r="L20" s="121">
        <v>191000</v>
      </c>
      <c r="M20" s="178">
        <v>0</v>
      </c>
      <c r="N20" s="178">
        <v>0</v>
      </c>
      <c r="O20" s="178">
        <v>0</v>
      </c>
      <c r="P20" s="128">
        <f>SUM(D20:O20)</f>
        <v>20480000</v>
      </c>
      <c r="Q20" s="18"/>
      <c r="R20" s="6"/>
      <c r="S20" s="6"/>
      <c r="T20" s="6"/>
      <c r="U20" s="6"/>
      <c r="V20" s="6"/>
      <c r="W20" s="6"/>
      <c r="X20" s="6"/>
      <c r="Y20" s="6"/>
      <c r="Z20" s="6"/>
    </row>
    <row r="21" spans="1:26" x14ac:dyDescent="0.25">
      <c r="B21" s="34" t="s">
        <v>31</v>
      </c>
      <c r="C21" s="169">
        <v>1609135953</v>
      </c>
      <c r="D21" s="121">
        <v>5826646.2999999998</v>
      </c>
      <c r="E21" s="121">
        <v>262531665.19</v>
      </c>
      <c r="F21" s="121">
        <v>151738849.27000001</v>
      </c>
      <c r="G21" s="178">
        <v>0</v>
      </c>
      <c r="H21" s="121">
        <v>2157898.94</v>
      </c>
      <c r="I21" s="121">
        <v>7262364.4100000001</v>
      </c>
      <c r="J21" s="121">
        <v>7166580.7999999998</v>
      </c>
      <c r="K21" s="121">
        <v>164260297.13</v>
      </c>
      <c r="L21" s="121">
        <v>23874190.170000002</v>
      </c>
      <c r="M21" s="121">
        <v>155187175</v>
      </c>
      <c r="N21" s="121">
        <v>369541642.63999999</v>
      </c>
      <c r="O21" s="121">
        <v>443526053.77999997</v>
      </c>
      <c r="P21" s="128">
        <f>SUM(D21:O21)</f>
        <v>1593073363.6299999</v>
      </c>
      <c r="Q21" s="18"/>
      <c r="R21" s="6"/>
      <c r="S21" s="6"/>
      <c r="T21" s="6"/>
      <c r="U21" s="6"/>
      <c r="V21" s="6"/>
      <c r="W21" s="6"/>
      <c r="X21" s="6"/>
      <c r="Y21" s="6"/>
      <c r="Z21" s="6"/>
    </row>
    <row r="22" spans="1:26" x14ac:dyDescent="0.25">
      <c r="B22" s="34" t="s">
        <v>32</v>
      </c>
      <c r="C22" s="167">
        <v>0</v>
      </c>
      <c r="D22" s="178">
        <v>0</v>
      </c>
      <c r="E22" s="121">
        <v>29836995.399999999</v>
      </c>
      <c r="F22" s="178">
        <v>0</v>
      </c>
      <c r="G22" s="121">
        <v>34746143.460000001</v>
      </c>
      <c r="H22" s="178">
        <v>0</v>
      </c>
      <c r="I22" s="178">
        <v>0</v>
      </c>
      <c r="J22" s="178">
        <v>0</v>
      </c>
      <c r="K22" s="121">
        <v>30478074.010000002</v>
      </c>
      <c r="L22" s="178">
        <v>0</v>
      </c>
      <c r="M22" s="178">
        <v>0</v>
      </c>
      <c r="N22" s="121">
        <v>26418859.960000001</v>
      </c>
      <c r="O22" s="178">
        <v>0</v>
      </c>
      <c r="P22" s="128">
        <f>SUM(D22:O22)</f>
        <v>121480072.83000001</v>
      </c>
      <c r="Q22" s="18"/>
      <c r="R22" s="6"/>
      <c r="S22" s="6"/>
      <c r="T22" s="6"/>
      <c r="U22" s="6"/>
      <c r="V22" s="6"/>
      <c r="W22" s="6"/>
      <c r="X22" s="6"/>
      <c r="Y22" s="6"/>
      <c r="Z22" s="6"/>
    </row>
    <row r="23" spans="1:26" x14ac:dyDescent="0.25">
      <c r="B23" s="26" t="s">
        <v>33</v>
      </c>
      <c r="C23" s="159">
        <f t="shared" ref="C23:P23" si="4">+C24+C33</f>
        <v>624407045081</v>
      </c>
      <c r="D23" s="160">
        <f t="shared" si="4"/>
        <v>44799598998.290009</v>
      </c>
      <c r="E23" s="160">
        <f t="shared" si="4"/>
        <v>47710616734.659996</v>
      </c>
      <c r="F23" s="160">
        <f t="shared" si="4"/>
        <v>48815907559.359993</v>
      </c>
      <c r="G23" s="160">
        <f t="shared" si="4"/>
        <v>40570546511.230003</v>
      </c>
      <c r="H23" s="160">
        <f t="shared" si="4"/>
        <v>42993941973.600006</v>
      </c>
      <c r="I23" s="160">
        <f t="shared" si="4"/>
        <v>57213550184.200005</v>
      </c>
      <c r="J23" s="160">
        <f t="shared" si="4"/>
        <v>40437343820.410004</v>
      </c>
      <c r="K23" s="160">
        <f t="shared" si="4"/>
        <v>44252810300.630005</v>
      </c>
      <c r="L23" s="160">
        <f t="shared" si="4"/>
        <v>44394940088.749985</v>
      </c>
      <c r="M23" s="160">
        <f t="shared" si="4"/>
        <v>40930087881.770004</v>
      </c>
      <c r="N23" s="160">
        <f t="shared" si="4"/>
        <v>48015387529.669998</v>
      </c>
      <c r="O23" s="160">
        <f t="shared" si="4"/>
        <v>112195747531.89999</v>
      </c>
      <c r="P23" s="160">
        <f t="shared" si="4"/>
        <v>612330479114.46997</v>
      </c>
      <c r="Q23" s="18"/>
      <c r="R23" s="63"/>
      <c r="S23" s="6"/>
      <c r="T23" s="6"/>
      <c r="U23" s="6"/>
      <c r="V23" s="6"/>
      <c r="W23" s="6"/>
      <c r="X23" s="6"/>
      <c r="Y23" s="6"/>
      <c r="Z23" s="6"/>
    </row>
    <row r="24" spans="1:26" x14ac:dyDescent="0.25">
      <c r="A24" s="33"/>
      <c r="B24" s="22" t="s">
        <v>34</v>
      </c>
      <c r="C24" s="113">
        <f t="shared" ref="C24:P24" si="5">+SUM(C25:C27,C31:C32)</f>
        <v>526377193392</v>
      </c>
      <c r="D24" s="113">
        <f t="shared" si="5"/>
        <v>42045950513.150009</v>
      </c>
      <c r="E24" s="113">
        <f t="shared" si="5"/>
        <v>34008499779.379997</v>
      </c>
      <c r="F24" s="113">
        <f t="shared" si="5"/>
        <v>41388861762.839996</v>
      </c>
      <c r="G24" s="113">
        <f t="shared" si="5"/>
        <v>36815933732.75</v>
      </c>
      <c r="H24" s="113">
        <f t="shared" si="5"/>
        <v>35856597263.340004</v>
      </c>
      <c r="I24" s="113">
        <f t="shared" si="5"/>
        <v>50448860313.190002</v>
      </c>
      <c r="J24" s="113">
        <f t="shared" si="5"/>
        <v>36377673072.200005</v>
      </c>
      <c r="K24" s="113">
        <f t="shared" si="5"/>
        <v>39065313938.350006</v>
      </c>
      <c r="L24" s="113">
        <f t="shared" si="5"/>
        <v>39192059430.959984</v>
      </c>
      <c r="M24" s="113">
        <f t="shared" si="5"/>
        <v>36883456023.660004</v>
      </c>
      <c r="N24" s="113">
        <f t="shared" si="5"/>
        <v>41808324238.379997</v>
      </c>
      <c r="O24" s="113">
        <f t="shared" si="5"/>
        <v>64284825004.359993</v>
      </c>
      <c r="P24" s="113">
        <f t="shared" si="5"/>
        <v>498176355072.55994</v>
      </c>
      <c r="Q24" s="18"/>
      <c r="R24" s="6"/>
      <c r="S24" s="6"/>
      <c r="T24" s="6"/>
      <c r="U24" s="6"/>
      <c r="V24" s="6"/>
      <c r="W24" s="6"/>
      <c r="X24" s="6"/>
      <c r="Y24" s="6"/>
      <c r="Z24" s="6"/>
    </row>
    <row r="25" spans="1:26" x14ac:dyDescent="0.25">
      <c r="B25" s="29" t="s">
        <v>35</v>
      </c>
      <c r="C25" s="168">
        <v>239054087050</v>
      </c>
      <c r="D25" s="121">
        <v>15123759383.450005</v>
      </c>
      <c r="E25" s="121">
        <v>17562252918.529999</v>
      </c>
      <c r="F25" s="121">
        <v>18769353656.249992</v>
      </c>
      <c r="G25" s="121">
        <v>16359805738.389997</v>
      </c>
      <c r="H25" s="121">
        <v>17885659719.699997</v>
      </c>
      <c r="I25" s="121">
        <v>19771622823.990009</v>
      </c>
      <c r="J25" s="121">
        <v>17242170603.27</v>
      </c>
      <c r="K25" s="121">
        <v>19921244991.740002</v>
      </c>
      <c r="L25" s="121">
        <v>18375401013.619987</v>
      </c>
      <c r="M25" s="121">
        <v>17286403099.230003</v>
      </c>
      <c r="N25" s="121">
        <v>19618925720.009995</v>
      </c>
      <c r="O25" s="121">
        <v>36312258789.859993</v>
      </c>
      <c r="P25" s="128">
        <f>SUM(D25:O25)</f>
        <v>234228858458.03998</v>
      </c>
      <c r="R25" s="6"/>
      <c r="S25" s="6"/>
      <c r="T25" s="6"/>
      <c r="U25" s="6"/>
      <c r="V25" s="6"/>
      <c r="W25" s="6"/>
      <c r="X25" s="6"/>
      <c r="Y25" s="6"/>
      <c r="Z25" s="6"/>
    </row>
    <row r="26" spans="1:26" x14ac:dyDescent="0.25">
      <c r="B26" s="29" t="s">
        <v>36</v>
      </c>
      <c r="C26" s="168">
        <v>27155365522</v>
      </c>
      <c r="D26" s="121">
        <v>2256454964.6100001</v>
      </c>
      <c r="E26" s="121">
        <v>2273557439.9099998</v>
      </c>
      <c r="F26" s="121">
        <v>2423982041.7199998</v>
      </c>
      <c r="G26" s="121">
        <v>2371547910.0599999</v>
      </c>
      <c r="H26" s="121">
        <v>2363383538.3299999</v>
      </c>
      <c r="I26" s="121">
        <v>2375798724.8200002</v>
      </c>
      <c r="J26" s="121">
        <v>2522694798.9499998</v>
      </c>
      <c r="K26" s="121">
        <v>2501699113.25</v>
      </c>
      <c r="L26" s="121">
        <v>2539697156.6599998</v>
      </c>
      <c r="M26" s="121">
        <v>2721717457.9099998</v>
      </c>
      <c r="N26" s="121">
        <v>3228630884.8899999</v>
      </c>
      <c r="O26" s="121">
        <v>4621483930.1199999</v>
      </c>
      <c r="P26" s="128">
        <f>SUM(D26:O26)</f>
        <v>32200647961.229996</v>
      </c>
      <c r="R26" s="6"/>
      <c r="S26" s="6"/>
      <c r="T26" s="6"/>
      <c r="U26" s="6"/>
      <c r="V26" s="6"/>
      <c r="W26" s="6"/>
      <c r="X26" s="6"/>
      <c r="Y26" s="6"/>
      <c r="Z26" s="6"/>
    </row>
    <row r="27" spans="1:26" x14ac:dyDescent="0.25">
      <c r="B27" s="29" t="s">
        <v>37</v>
      </c>
      <c r="C27" s="168">
        <f t="shared" ref="C27:P27" si="6">+C28+C29+C30</f>
        <v>114865424715</v>
      </c>
      <c r="D27" s="168">
        <f t="shared" si="6"/>
        <v>14945065215.370001</v>
      </c>
      <c r="E27" s="168">
        <f t="shared" si="6"/>
        <v>2670926698.1199999</v>
      </c>
      <c r="F27" s="168">
        <f t="shared" si="6"/>
        <v>5999816856.0200005</v>
      </c>
      <c r="G27" s="168">
        <f t="shared" si="6"/>
        <v>7122239417.8599987</v>
      </c>
      <c r="H27" s="168">
        <f t="shared" si="6"/>
        <v>4097692738.1300001</v>
      </c>
      <c r="I27" s="168">
        <f t="shared" si="6"/>
        <v>16380402769.649998</v>
      </c>
      <c r="J27" s="168">
        <f t="shared" si="6"/>
        <v>5613392871.4899988</v>
      </c>
      <c r="K27" s="168">
        <f t="shared" si="6"/>
        <v>4410010555.6700001</v>
      </c>
      <c r="L27" s="168">
        <f t="shared" si="6"/>
        <v>6750000342.5999994</v>
      </c>
      <c r="M27" s="168">
        <f t="shared" si="6"/>
        <v>7168884140.6499996</v>
      </c>
      <c r="N27" s="168">
        <f t="shared" si="6"/>
        <v>4339494483.6599998</v>
      </c>
      <c r="O27" s="168">
        <f t="shared" si="6"/>
        <v>6969040069.5699997</v>
      </c>
      <c r="P27" s="168">
        <f t="shared" si="6"/>
        <v>86466966158.789993</v>
      </c>
      <c r="R27" s="6"/>
      <c r="S27" s="6"/>
      <c r="T27" s="6"/>
      <c r="U27" s="6"/>
      <c r="V27" s="6"/>
      <c r="W27" s="6"/>
      <c r="X27" s="6"/>
      <c r="Y27" s="6"/>
      <c r="Z27" s="6"/>
    </row>
    <row r="28" spans="1:26" s="31" customFormat="1" x14ac:dyDescent="0.25">
      <c r="B28" s="32" t="s">
        <v>38</v>
      </c>
      <c r="C28" s="168">
        <v>61740124715</v>
      </c>
      <c r="D28" s="121">
        <v>5084444414.4800005</v>
      </c>
      <c r="E28" s="121">
        <v>1681272547.3800001</v>
      </c>
      <c r="F28" s="121">
        <v>582355625.63</v>
      </c>
      <c r="G28" s="121">
        <v>2986317643.0899997</v>
      </c>
      <c r="H28" s="121">
        <v>2588932171.3499999</v>
      </c>
      <c r="I28" s="121">
        <v>4642035558</v>
      </c>
      <c r="J28" s="121">
        <v>4667588414.2699995</v>
      </c>
      <c r="K28" s="121">
        <v>3593375901.5099998</v>
      </c>
      <c r="L28" s="166">
        <v>1487727755.3699999</v>
      </c>
      <c r="M28" s="166">
        <v>3164259235.5799999</v>
      </c>
      <c r="N28" s="166">
        <v>2633192174.6999998</v>
      </c>
      <c r="O28" s="166">
        <v>5151199012.2399998</v>
      </c>
      <c r="P28" s="128">
        <f>SUM(D28:O28)</f>
        <v>38262700453.599998</v>
      </c>
    </row>
    <row r="29" spans="1:26" s="31" customFormat="1" x14ac:dyDescent="0.25">
      <c r="B29" s="32" t="s">
        <v>39</v>
      </c>
      <c r="C29" s="168">
        <v>51573610000</v>
      </c>
      <c r="D29" s="166">
        <v>9828965816.5100002</v>
      </c>
      <c r="E29" s="166">
        <v>896385150.55999994</v>
      </c>
      <c r="F29" s="166">
        <v>5355265818.0900002</v>
      </c>
      <c r="G29" s="166">
        <v>4115685302.6599994</v>
      </c>
      <c r="H29" s="166">
        <v>1480174974.5400002</v>
      </c>
      <c r="I29" s="166">
        <v>11663583866.429998</v>
      </c>
      <c r="J29" s="166">
        <v>929849261.76999998</v>
      </c>
      <c r="K29" s="166">
        <v>769298102.11000001</v>
      </c>
      <c r="L29" s="121">
        <v>5257655551.5599995</v>
      </c>
      <c r="M29" s="121">
        <v>3967447559.1700001</v>
      </c>
      <c r="N29" s="121">
        <v>1660235488.1199999</v>
      </c>
      <c r="O29" s="121">
        <v>1743109785.0500002</v>
      </c>
      <c r="P29" s="128">
        <f>SUM(D29:O29)</f>
        <v>47667656676.57</v>
      </c>
      <c r="Q29" s="18"/>
    </row>
    <row r="30" spans="1:26" s="31" customFormat="1" x14ac:dyDescent="0.25">
      <c r="B30" s="32" t="s">
        <v>40</v>
      </c>
      <c r="C30" s="168">
        <v>1551690000</v>
      </c>
      <c r="D30" s="166">
        <v>31654984.379999999</v>
      </c>
      <c r="E30" s="166">
        <v>93269000.179999992</v>
      </c>
      <c r="F30" s="166">
        <v>62195412.300000004</v>
      </c>
      <c r="G30" s="166">
        <v>20236472.109999999</v>
      </c>
      <c r="H30" s="166">
        <v>28585592.240000002</v>
      </c>
      <c r="I30" s="166">
        <v>74783345.219999999</v>
      </c>
      <c r="J30" s="166">
        <v>15955195.450000003</v>
      </c>
      <c r="K30" s="166">
        <v>47336552.049999997</v>
      </c>
      <c r="L30" s="166">
        <v>4617035.67</v>
      </c>
      <c r="M30" s="166">
        <v>37177345.899999999</v>
      </c>
      <c r="N30" s="166">
        <v>46066820.840000004</v>
      </c>
      <c r="O30" s="166">
        <v>74731272.280000001</v>
      </c>
      <c r="P30" s="128">
        <f>SUM(D30:O30)</f>
        <v>536609028.61999989</v>
      </c>
      <c r="Q30" s="18"/>
    </row>
    <row r="31" spans="1:26" x14ac:dyDescent="0.25">
      <c r="B31" s="29" t="s">
        <v>41</v>
      </c>
      <c r="C31" s="168">
        <v>145274205842</v>
      </c>
      <c r="D31" s="121">
        <v>9707134715.3800011</v>
      </c>
      <c r="E31" s="121">
        <v>11497517323.82</v>
      </c>
      <c r="F31" s="121">
        <v>14191883179.18</v>
      </c>
      <c r="G31" s="121">
        <v>10956238928.889999</v>
      </c>
      <c r="H31" s="121">
        <v>11503767500.110001</v>
      </c>
      <c r="I31" s="121">
        <v>11915953909.059998</v>
      </c>
      <c r="J31" s="121">
        <v>10997396131.580002</v>
      </c>
      <c r="K31" s="121">
        <v>12229235827.279997</v>
      </c>
      <c r="L31" s="121">
        <v>11511319035.509998</v>
      </c>
      <c r="M31" s="121">
        <v>9684679204.75</v>
      </c>
      <c r="N31" s="121">
        <v>14555753332.880001</v>
      </c>
      <c r="O31" s="121">
        <v>16352551583.939999</v>
      </c>
      <c r="P31" s="128">
        <f>SUM(D31:O31)</f>
        <v>145103430672.38</v>
      </c>
      <c r="Q31" s="18"/>
      <c r="R31" s="6"/>
      <c r="S31" s="6"/>
      <c r="T31" s="6"/>
      <c r="U31" s="6"/>
      <c r="V31" s="6"/>
      <c r="W31" s="6"/>
      <c r="X31" s="6"/>
      <c r="Y31" s="6"/>
      <c r="Z31" s="6"/>
    </row>
    <row r="32" spans="1:26" x14ac:dyDescent="0.25">
      <c r="B32" s="29" t="s">
        <v>42</v>
      </c>
      <c r="C32" s="168">
        <v>28110263</v>
      </c>
      <c r="D32" s="121">
        <v>13536234.34</v>
      </c>
      <c r="E32" s="121">
        <v>4245399</v>
      </c>
      <c r="F32" s="121">
        <v>3826029.67</v>
      </c>
      <c r="G32" s="121">
        <v>6101737.5499999998</v>
      </c>
      <c r="H32" s="121">
        <v>6093767.0700000003</v>
      </c>
      <c r="I32" s="121">
        <v>5082085.67</v>
      </c>
      <c r="J32" s="121">
        <v>2018666.91</v>
      </c>
      <c r="K32" s="121">
        <v>3123450.4099999997</v>
      </c>
      <c r="L32" s="121">
        <v>15641882.57</v>
      </c>
      <c r="M32" s="121">
        <v>21772121.120000001</v>
      </c>
      <c r="N32" s="121">
        <v>65519816.939999998</v>
      </c>
      <c r="O32" s="121">
        <v>29490630.869999997</v>
      </c>
      <c r="P32" s="128">
        <f>SUM(D32:O32)</f>
        <v>176451822.12</v>
      </c>
      <c r="Q32" s="18"/>
      <c r="R32" s="6"/>
      <c r="S32" s="6"/>
      <c r="T32" s="6"/>
      <c r="U32" s="6"/>
      <c r="V32" s="6"/>
      <c r="W32" s="6"/>
      <c r="X32" s="6"/>
      <c r="Y32" s="6"/>
      <c r="Z32" s="6"/>
    </row>
    <row r="33" spans="2:26" x14ac:dyDescent="0.25">
      <c r="B33" s="22" t="s">
        <v>43</v>
      </c>
      <c r="C33" s="113">
        <f t="shared" ref="C33:P33" si="7">SUM(C34:C39)</f>
        <v>98029851689</v>
      </c>
      <c r="D33" s="113">
        <f t="shared" si="7"/>
        <v>2753648485.1399999</v>
      </c>
      <c r="E33" s="113">
        <f t="shared" si="7"/>
        <v>13702116955.280001</v>
      </c>
      <c r="F33" s="113">
        <f t="shared" si="7"/>
        <v>7427045796.5199986</v>
      </c>
      <c r="G33" s="113">
        <f t="shared" si="7"/>
        <v>3754612778.48</v>
      </c>
      <c r="H33" s="113">
        <f t="shared" si="7"/>
        <v>7137344710.2600002</v>
      </c>
      <c r="I33" s="113">
        <f t="shared" si="7"/>
        <v>6764689871.0100002</v>
      </c>
      <c r="J33" s="113">
        <f t="shared" si="7"/>
        <v>4059670748.21</v>
      </c>
      <c r="K33" s="113">
        <f t="shared" si="7"/>
        <v>5187496362.2800007</v>
      </c>
      <c r="L33" s="113">
        <f t="shared" si="7"/>
        <v>5202880657.79</v>
      </c>
      <c r="M33" s="113">
        <f t="shared" si="7"/>
        <v>4046631858.1099997</v>
      </c>
      <c r="N33" s="113">
        <f t="shared" si="7"/>
        <v>6207063291.29</v>
      </c>
      <c r="O33" s="113">
        <f t="shared" si="7"/>
        <v>47910922527.540009</v>
      </c>
      <c r="P33" s="113">
        <f t="shared" si="7"/>
        <v>114154124041.91</v>
      </c>
      <c r="Q33" s="18"/>
      <c r="R33" s="6"/>
      <c r="S33" s="6"/>
      <c r="T33" s="6"/>
      <c r="U33" s="6"/>
      <c r="V33" s="6"/>
      <c r="W33" s="6"/>
      <c r="X33" s="6"/>
      <c r="Y33" s="6"/>
      <c r="Z33" s="6"/>
    </row>
    <row r="34" spans="2:26" x14ac:dyDescent="0.25">
      <c r="B34" s="5" t="s">
        <v>44</v>
      </c>
      <c r="C34" s="169">
        <v>22182239772</v>
      </c>
      <c r="D34" s="123">
        <v>1097245631.74</v>
      </c>
      <c r="E34" s="123">
        <v>3725309499.0200005</v>
      </c>
      <c r="F34" s="123">
        <v>378961683.81</v>
      </c>
      <c r="G34" s="123">
        <v>707783762.07000005</v>
      </c>
      <c r="H34" s="123">
        <v>1258977517.4699998</v>
      </c>
      <c r="I34" s="123">
        <v>898529812.40999985</v>
      </c>
      <c r="J34" s="123">
        <v>705221989.84999979</v>
      </c>
      <c r="K34" s="123">
        <v>683924197.85000002</v>
      </c>
      <c r="L34" s="123">
        <v>735614112.34000015</v>
      </c>
      <c r="M34" s="123">
        <v>640540195.99000013</v>
      </c>
      <c r="N34" s="123">
        <v>1218150253.48</v>
      </c>
      <c r="O34" s="123">
        <v>6179520527.9800014</v>
      </c>
      <c r="P34" s="128">
        <f t="shared" ref="P34:P39" si="8">SUM(D34:O34)</f>
        <v>18229779184.010002</v>
      </c>
      <c r="Q34" s="18"/>
      <c r="R34" s="6"/>
      <c r="S34" s="6"/>
      <c r="T34" s="6"/>
      <c r="U34" s="6"/>
      <c r="V34" s="6"/>
      <c r="W34" s="6"/>
      <c r="X34" s="6"/>
      <c r="Y34" s="6"/>
      <c r="Z34" s="6"/>
    </row>
    <row r="35" spans="2:26" x14ac:dyDescent="0.25">
      <c r="B35" s="5" t="s">
        <v>45</v>
      </c>
      <c r="C35" s="169">
        <v>39182226555</v>
      </c>
      <c r="D35" s="123">
        <v>986430848.98000002</v>
      </c>
      <c r="E35" s="123">
        <v>2698040054.2200003</v>
      </c>
      <c r="F35" s="123">
        <v>2603643500.2199998</v>
      </c>
      <c r="G35" s="123">
        <v>1453164108.8599997</v>
      </c>
      <c r="H35" s="123">
        <v>1914629276.6600001</v>
      </c>
      <c r="I35" s="123">
        <v>2196170515.5</v>
      </c>
      <c r="J35" s="123">
        <v>2058854081.3599999</v>
      </c>
      <c r="K35" s="123">
        <v>2349987717.7700005</v>
      </c>
      <c r="L35" s="123">
        <v>2186278040.8899999</v>
      </c>
      <c r="M35" s="123">
        <v>1766358858.3299997</v>
      </c>
      <c r="N35" s="123">
        <v>2965541237.8599997</v>
      </c>
      <c r="O35" s="123">
        <v>10279051029.11001</v>
      </c>
      <c r="P35" s="128">
        <f t="shared" si="8"/>
        <v>33458149269.76001</v>
      </c>
      <c r="Q35" s="18"/>
      <c r="R35" s="6"/>
      <c r="S35" s="6"/>
      <c r="T35" s="6"/>
      <c r="U35" s="6"/>
      <c r="V35" s="6"/>
      <c r="W35" s="6"/>
      <c r="X35" s="6"/>
      <c r="Y35" s="6"/>
      <c r="Z35" s="6"/>
    </row>
    <row r="36" spans="2:26" x14ac:dyDescent="0.25">
      <c r="B36" s="5" t="s">
        <v>46</v>
      </c>
      <c r="C36" s="169">
        <v>17713305</v>
      </c>
      <c r="D36" s="155">
        <v>0</v>
      </c>
      <c r="E36" s="123">
        <v>171387.73</v>
      </c>
      <c r="F36" s="123">
        <v>2937300.13</v>
      </c>
      <c r="G36" s="123">
        <v>367361.53</v>
      </c>
      <c r="H36" s="123">
        <v>16555.54</v>
      </c>
      <c r="I36" s="123">
        <v>247552.61</v>
      </c>
      <c r="J36" s="155">
        <v>0</v>
      </c>
      <c r="K36" s="123">
        <v>3481000</v>
      </c>
      <c r="L36" s="123">
        <v>34220</v>
      </c>
      <c r="M36" s="123">
        <v>392356</v>
      </c>
      <c r="N36" s="123">
        <v>637200</v>
      </c>
      <c r="O36" s="123">
        <v>1376254.57</v>
      </c>
      <c r="P36" s="128">
        <f t="shared" si="8"/>
        <v>9661188.1099999994</v>
      </c>
      <c r="Q36" s="18"/>
      <c r="R36" s="6"/>
      <c r="S36" s="6"/>
      <c r="T36" s="6"/>
      <c r="U36" s="6"/>
      <c r="V36" s="6"/>
      <c r="W36" s="6"/>
      <c r="X36" s="6"/>
      <c r="Y36" s="6"/>
      <c r="Z36" s="6"/>
    </row>
    <row r="37" spans="2:26" x14ac:dyDescent="0.25">
      <c r="B37" s="5" t="s">
        <v>47</v>
      </c>
      <c r="C37" s="169">
        <v>1165575570</v>
      </c>
      <c r="D37" s="123">
        <v>65379067.420000002</v>
      </c>
      <c r="E37" s="123">
        <v>524694002.54999995</v>
      </c>
      <c r="F37" s="123">
        <v>214120550.27999997</v>
      </c>
      <c r="G37" s="123">
        <v>109769682.98</v>
      </c>
      <c r="H37" s="123">
        <v>178197586.79000002</v>
      </c>
      <c r="I37" s="123">
        <v>194756363.22</v>
      </c>
      <c r="J37" s="123">
        <v>75890594.99000001</v>
      </c>
      <c r="K37" s="123">
        <v>223311754.93000001</v>
      </c>
      <c r="L37" s="123">
        <v>478900134.94999993</v>
      </c>
      <c r="M37" s="123">
        <v>482318960.68000001</v>
      </c>
      <c r="N37" s="123">
        <v>139554332.69999999</v>
      </c>
      <c r="O37" s="123">
        <v>476718630.30000001</v>
      </c>
      <c r="P37" s="128">
        <f t="shared" si="8"/>
        <v>3163611661.79</v>
      </c>
      <c r="Q37" s="18"/>
      <c r="R37" s="6"/>
      <c r="S37" s="6"/>
      <c r="T37" s="6"/>
      <c r="U37" s="6"/>
      <c r="V37" s="6"/>
      <c r="W37" s="6"/>
      <c r="X37" s="6"/>
      <c r="Y37" s="6"/>
      <c r="Z37" s="6"/>
    </row>
    <row r="38" spans="2:26" x14ac:dyDescent="0.25">
      <c r="B38" s="5" t="s">
        <v>48</v>
      </c>
      <c r="C38" s="169">
        <v>34035812211.999996</v>
      </c>
      <c r="D38" s="123">
        <v>604592937</v>
      </c>
      <c r="E38" s="123">
        <v>6753902011.7600002</v>
      </c>
      <c r="F38" s="123">
        <v>4227382762.0799994</v>
      </c>
      <c r="G38" s="123">
        <v>1483527863.04</v>
      </c>
      <c r="H38" s="123">
        <v>3785523773.7999997</v>
      </c>
      <c r="I38" s="123">
        <v>3474985627.2700005</v>
      </c>
      <c r="J38" s="123">
        <v>1219704082.01</v>
      </c>
      <c r="K38" s="123">
        <v>1926791691.73</v>
      </c>
      <c r="L38" s="123">
        <v>1802054149.6099999</v>
      </c>
      <c r="M38" s="123">
        <v>1157021487.1100001</v>
      </c>
      <c r="N38" s="123">
        <v>1883180267.25</v>
      </c>
      <c r="O38" s="123">
        <v>30974256085.579998</v>
      </c>
      <c r="P38" s="128">
        <f t="shared" si="8"/>
        <v>59292922738.239998</v>
      </c>
      <c r="Q38" s="18"/>
      <c r="R38" s="6"/>
      <c r="S38" s="6"/>
      <c r="T38" s="6"/>
      <c r="U38" s="6"/>
      <c r="V38" s="6"/>
      <c r="W38" s="6"/>
      <c r="X38" s="6"/>
      <c r="Y38" s="6"/>
      <c r="Z38" s="6"/>
    </row>
    <row r="39" spans="2:26" x14ac:dyDescent="0.25">
      <c r="B39" s="5" t="s">
        <v>49</v>
      </c>
      <c r="C39" s="169">
        <v>1446284275</v>
      </c>
      <c r="D39" s="155">
        <v>0</v>
      </c>
      <c r="E39" s="155">
        <v>0</v>
      </c>
      <c r="F39" s="155">
        <v>0</v>
      </c>
      <c r="G39" s="155">
        <v>0</v>
      </c>
      <c r="H39" s="155">
        <v>0</v>
      </c>
      <c r="I39" s="155">
        <v>0</v>
      </c>
      <c r="J39" s="155">
        <v>0</v>
      </c>
      <c r="K39" s="155">
        <v>0</v>
      </c>
      <c r="L39" s="155">
        <v>0</v>
      </c>
      <c r="M39" s="155">
        <v>0</v>
      </c>
      <c r="N39" s="155">
        <v>0</v>
      </c>
      <c r="O39" s="155">
        <v>0</v>
      </c>
      <c r="P39" s="157">
        <f t="shared" si="8"/>
        <v>0</v>
      </c>
      <c r="Q39" s="18"/>
      <c r="R39" s="30"/>
      <c r="S39" s="6"/>
      <c r="T39" s="6"/>
      <c r="U39" s="6"/>
      <c r="V39" s="6"/>
      <c r="W39" s="6"/>
      <c r="X39" s="6"/>
      <c r="Y39" s="6"/>
      <c r="Z39" s="6"/>
    </row>
    <row r="40" spans="2:26" ht="17.25" customHeight="1" x14ac:dyDescent="0.25">
      <c r="B40" s="26" t="s">
        <v>50</v>
      </c>
      <c r="C40" s="161"/>
      <c r="D40" s="162"/>
      <c r="E40" s="162"/>
      <c r="F40" s="162"/>
      <c r="G40" s="162"/>
      <c r="H40" s="162"/>
      <c r="I40" s="162"/>
      <c r="J40" s="162"/>
      <c r="K40" s="162"/>
      <c r="L40" s="162"/>
      <c r="M40" s="162"/>
      <c r="N40" s="162"/>
      <c r="O40" s="162"/>
      <c r="P40" s="162"/>
      <c r="Q40" s="18"/>
      <c r="R40" s="6"/>
      <c r="S40" s="6"/>
      <c r="T40" s="6"/>
      <c r="U40" s="6"/>
      <c r="V40" s="6"/>
      <c r="W40" s="6"/>
      <c r="X40" s="6"/>
      <c r="Y40" s="6"/>
      <c r="Z40" s="6"/>
    </row>
    <row r="41" spans="2:26" ht="17.25" customHeight="1" x14ac:dyDescent="0.25">
      <c r="B41" s="28" t="s">
        <v>51</v>
      </c>
      <c r="C41" s="156">
        <f t="shared" ref="C41:P41" si="9">+C11-C24</f>
        <v>11509689771</v>
      </c>
      <c r="D41" s="156">
        <f t="shared" si="9"/>
        <v>4917525299.2299576</v>
      </c>
      <c r="E41" s="156">
        <f t="shared" si="9"/>
        <v>3112365242.7299805</v>
      </c>
      <c r="F41" s="156">
        <f t="shared" si="9"/>
        <v>-376801465.60997772</v>
      </c>
      <c r="G41" s="156">
        <f t="shared" si="9"/>
        <v>10713118903.880013</v>
      </c>
      <c r="H41" s="156">
        <f t="shared" si="9"/>
        <v>13950350035.340012</v>
      </c>
      <c r="I41" s="156">
        <f t="shared" si="9"/>
        <v>-1744166769.3399887</v>
      </c>
      <c r="J41" s="156">
        <f t="shared" si="9"/>
        <v>4831252304.6800232</v>
      </c>
      <c r="K41" s="156">
        <f t="shared" si="9"/>
        <v>6284300214.3699646</v>
      </c>
      <c r="L41" s="156">
        <f t="shared" si="9"/>
        <v>2233894040.4200058</v>
      </c>
      <c r="M41" s="156">
        <f t="shared" si="9"/>
        <v>8426292787.7799454</v>
      </c>
      <c r="N41" s="156">
        <f t="shared" si="9"/>
        <v>2384817740.6299896</v>
      </c>
      <c r="O41" s="156">
        <f t="shared" si="9"/>
        <v>-15742475100.899963</v>
      </c>
      <c r="P41" s="156">
        <f t="shared" si="9"/>
        <v>38990473233.210083</v>
      </c>
      <c r="Q41" s="18"/>
      <c r="R41" s="6"/>
      <c r="S41" s="6"/>
      <c r="T41" s="6"/>
      <c r="U41" s="6"/>
      <c r="V41" s="6"/>
      <c r="W41" s="6"/>
      <c r="X41" s="6"/>
      <c r="Y41" s="6"/>
      <c r="Z41" s="6"/>
    </row>
    <row r="42" spans="2:26" x14ac:dyDescent="0.25">
      <c r="B42" s="28" t="s">
        <v>52</v>
      </c>
      <c r="C42" s="156">
        <f t="shared" ref="C42:P42" si="10">+C19-C33</f>
        <v>-96403541834</v>
      </c>
      <c r="D42" s="156">
        <f t="shared" si="10"/>
        <v>-2747821838.8399997</v>
      </c>
      <c r="E42" s="156">
        <f t="shared" si="10"/>
        <v>-13409748294.690001</v>
      </c>
      <c r="F42" s="156">
        <f t="shared" si="10"/>
        <v>-7275306947.2499981</v>
      </c>
      <c r="G42" s="156">
        <f t="shared" si="10"/>
        <v>-3719866635.02</v>
      </c>
      <c r="H42" s="156">
        <f t="shared" si="10"/>
        <v>-7135186811.3200006</v>
      </c>
      <c r="I42" s="156">
        <f t="shared" si="10"/>
        <v>-6757427506.6000004</v>
      </c>
      <c r="J42" s="156">
        <f t="shared" si="10"/>
        <v>-4052504167.4099998</v>
      </c>
      <c r="K42" s="156">
        <f t="shared" si="10"/>
        <v>-4972468991.1400003</v>
      </c>
      <c r="L42" s="156">
        <f t="shared" si="10"/>
        <v>-5178815467.6199999</v>
      </c>
      <c r="M42" s="156">
        <f t="shared" si="10"/>
        <v>-3891444683.1099997</v>
      </c>
      <c r="N42" s="156">
        <f t="shared" si="10"/>
        <v>-5811102788.6899996</v>
      </c>
      <c r="O42" s="156">
        <f t="shared" si="10"/>
        <v>-47467396473.76001</v>
      </c>
      <c r="P42" s="156">
        <f t="shared" si="10"/>
        <v>-112419090605.45</v>
      </c>
      <c r="Q42" s="18"/>
      <c r="R42" s="6"/>
      <c r="S42" s="6"/>
      <c r="T42" s="6"/>
      <c r="U42" s="6"/>
      <c r="V42" s="6"/>
      <c r="W42" s="6"/>
      <c r="X42" s="6"/>
      <c r="Y42" s="6"/>
      <c r="Z42" s="6"/>
    </row>
    <row r="43" spans="2:26" x14ac:dyDescent="0.25">
      <c r="B43" s="28" t="s">
        <v>53</v>
      </c>
      <c r="C43" s="156">
        <f t="shared" ref="C43:P43" si="11">+(C11+C19)-(C24+C33)</f>
        <v>-84893852063</v>
      </c>
      <c r="D43" s="156">
        <f t="shared" si="11"/>
        <v>2169703460.3899612</v>
      </c>
      <c r="E43" s="156">
        <f t="shared" si="11"/>
        <v>-10297383051.960022</v>
      </c>
      <c r="F43" s="156">
        <f t="shared" si="11"/>
        <v>-7652108412.8599777</v>
      </c>
      <c r="G43" s="156">
        <f t="shared" si="11"/>
        <v>6993252268.8600082</v>
      </c>
      <c r="H43" s="156">
        <f t="shared" si="11"/>
        <v>6815163224.0200119</v>
      </c>
      <c r="I43" s="156">
        <f t="shared" si="11"/>
        <v>-8501594275.9399872</v>
      </c>
      <c r="J43" s="156">
        <f t="shared" si="11"/>
        <v>778748137.27002716</v>
      </c>
      <c r="K43" s="156">
        <f t="shared" si="11"/>
        <v>1311831223.2299652</v>
      </c>
      <c r="L43" s="156">
        <f t="shared" si="11"/>
        <v>-2944921427.1999969</v>
      </c>
      <c r="M43" s="156">
        <f t="shared" si="11"/>
        <v>4534848104.6699448</v>
      </c>
      <c r="N43" s="156">
        <f t="shared" si="11"/>
        <v>-3426285048.0600128</v>
      </c>
      <c r="O43" s="156">
        <f t="shared" si="11"/>
        <v>-63209871574.659966</v>
      </c>
      <c r="P43" s="156">
        <f t="shared" si="11"/>
        <v>-73428617372.239929</v>
      </c>
      <c r="Q43" s="18"/>
      <c r="R43" s="6"/>
      <c r="S43" s="6"/>
      <c r="T43" s="6"/>
      <c r="U43" s="6"/>
      <c r="V43" s="6"/>
      <c r="W43" s="6"/>
      <c r="X43" s="6"/>
      <c r="Y43" s="6"/>
      <c r="Z43" s="6"/>
    </row>
    <row r="44" spans="2:26" x14ac:dyDescent="0.25">
      <c r="B44" s="28" t="s">
        <v>54</v>
      </c>
      <c r="C44" s="156">
        <f t="shared" ref="C44:P44" si="12">+C43+C27</f>
        <v>29971572652</v>
      </c>
      <c r="D44" s="156">
        <f t="shared" si="12"/>
        <v>17114768675.759962</v>
      </c>
      <c r="E44" s="156">
        <f t="shared" si="12"/>
        <v>-7626456353.8400221</v>
      </c>
      <c r="F44" s="156">
        <f t="shared" si="12"/>
        <v>-1652291556.8399773</v>
      </c>
      <c r="G44" s="156">
        <f t="shared" si="12"/>
        <v>14115491686.720007</v>
      </c>
      <c r="H44" s="156">
        <f t="shared" si="12"/>
        <v>10912855962.150013</v>
      </c>
      <c r="I44" s="156">
        <f t="shared" si="12"/>
        <v>7878808493.7100105</v>
      </c>
      <c r="J44" s="156">
        <f t="shared" si="12"/>
        <v>6392141008.760026</v>
      </c>
      <c r="K44" s="156">
        <f t="shared" si="12"/>
        <v>5721841778.8999653</v>
      </c>
      <c r="L44" s="156">
        <f t="shared" si="12"/>
        <v>3805078915.4000025</v>
      </c>
      <c r="M44" s="156">
        <f t="shared" si="12"/>
        <v>11703732245.319944</v>
      </c>
      <c r="N44" s="156">
        <f t="shared" si="12"/>
        <v>913209435.59998703</v>
      </c>
      <c r="O44" s="156">
        <f t="shared" si="12"/>
        <v>-56240831505.089966</v>
      </c>
      <c r="P44" s="156">
        <f t="shared" si="12"/>
        <v>13038348786.550064</v>
      </c>
      <c r="Q44" s="18"/>
      <c r="R44" s="6"/>
      <c r="S44" s="6"/>
      <c r="T44" s="6"/>
      <c r="U44" s="6"/>
      <c r="V44" s="6"/>
      <c r="W44" s="6"/>
      <c r="X44" s="6"/>
      <c r="Y44" s="6"/>
      <c r="Z44" s="6"/>
    </row>
    <row r="45" spans="2:26" ht="17.25" customHeight="1" x14ac:dyDescent="0.25">
      <c r="B45" s="26" t="s">
        <v>55</v>
      </c>
      <c r="C45" s="161"/>
      <c r="D45" s="162"/>
      <c r="E45" s="162"/>
      <c r="F45" s="162"/>
      <c r="G45" s="162"/>
      <c r="H45" s="162"/>
      <c r="I45" s="162"/>
      <c r="J45" s="162"/>
      <c r="K45" s="162"/>
      <c r="L45" s="162"/>
      <c r="M45" s="162"/>
      <c r="N45" s="162"/>
      <c r="O45" s="162"/>
      <c r="P45" s="162"/>
      <c r="Q45" s="18"/>
      <c r="R45" s="6"/>
      <c r="S45" s="6"/>
      <c r="T45" s="6"/>
      <c r="U45" s="6"/>
      <c r="V45" s="6"/>
      <c r="W45" s="6"/>
      <c r="X45" s="6"/>
      <c r="Y45" s="6"/>
      <c r="Z45" s="6"/>
    </row>
    <row r="46" spans="2:26" x14ac:dyDescent="0.25">
      <c r="B46" s="24" t="s">
        <v>56</v>
      </c>
      <c r="C46" s="116">
        <f t="shared" ref="C46:P46" si="13">SUM(C47:C48)</f>
        <v>171886178118</v>
      </c>
      <c r="D46" s="116">
        <f t="shared" si="13"/>
        <v>56092164419.900002</v>
      </c>
      <c r="E46" s="116">
        <f t="shared" si="13"/>
        <v>8597804029.7000008</v>
      </c>
      <c r="F46" s="116">
        <f t="shared" si="13"/>
        <v>16829520377.73</v>
      </c>
      <c r="G46" s="116">
        <f t="shared" si="13"/>
        <v>20653681807.02</v>
      </c>
      <c r="H46" s="116">
        <f t="shared" si="13"/>
        <v>16454874996.66</v>
      </c>
      <c r="I46" s="116">
        <f t="shared" si="13"/>
        <v>29986152382.840004</v>
      </c>
      <c r="J46" s="116">
        <f t="shared" si="13"/>
        <v>151915454.59</v>
      </c>
      <c r="K46" s="116">
        <f t="shared" si="13"/>
        <v>8870789418.5699997</v>
      </c>
      <c r="L46" s="116">
        <f t="shared" si="13"/>
        <v>6095691324.6400003</v>
      </c>
      <c r="M46" s="116">
        <f t="shared" si="13"/>
        <v>5350025595.5200005</v>
      </c>
      <c r="N46" s="116">
        <f t="shared" si="13"/>
        <v>1945503141.9200001</v>
      </c>
      <c r="O46" s="116">
        <f t="shared" si="13"/>
        <v>17886026797.580002</v>
      </c>
      <c r="P46" s="116">
        <f t="shared" si="13"/>
        <v>188914149746.67004</v>
      </c>
      <c r="Q46" s="19"/>
      <c r="R46" s="30"/>
      <c r="S46" s="6"/>
      <c r="T46" s="6"/>
      <c r="U46" s="6"/>
      <c r="V46" s="6"/>
      <c r="W46" s="6"/>
      <c r="X46" s="6"/>
      <c r="Y46" s="6"/>
      <c r="Z46" s="6"/>
    </row>
    <row r="47" spans="2:26" x14ac:dyDescent="0.25">
      <c r="B47" s="23" t="s">
        <v>57</v>
      </c>
      <c r="C47" s="163">
        <v>0</v>
      </c>
      <c r="D47" s="177">
        <v>0</v>
      </c>
      <c r="E47" s="165">
        <v>2000000000</v>
      </c>
      <c r="F47" s="165">
        <v>1500000000</v>
      </c>
      <c r="G47" s="165">
        <v>150000000</v>
      </c>
      <c r="H47" s="177">
        <v>0</v>
      </c>
      <c r="I47" s="165">
        <v>2750000000</v>
      </c>
      <c r="J47" s="177">
        <v>0</v>
      </c>
      <c r="K47" s="177">
        <v>0</v>
      </c>
      <c r="L47" s="177">
        <v>0</v>
      </c>
      <c r="M47" s="177">
        <v>0</v>
      </c>
      <c r="N47" s="177">
        <v>0</v>
      </c>
      <c r="O47" s="177">
        <v>0</v>
      </c>
      <c r="P47" s="165">
        <f>SUM(D47:O47)</f>
        <v>6400000000</v>
      </c>
      <c r="Q47" s="18"/>
      <c r="R47" s="6"/>
      <c r="S47" s="6"/>
      <c r="T47" s="6"/>
      <c r="U47" s="6"/>
      <c r="V47" s="6"/>
      <c r="W47" s="6"/>
      <c r="X47" s="6"/>
      <c r="Y47" s="6"/>
      <c r="Z47" s="6"/>
    </row>
    <row r="48" spans="2:26" x14ac:dyDescent="0.25">
      <c r="B48" s="23" t="s">
        <v>58</v>
      </c>
      <c r="C48" s="170">
        <v>171886178118</v>
      </c>
      <c r="D48" s="158">
        <v>56092164419.900002</v>
      </c>
      <c r="E48" s="158">
        <v>6597804029.6999998</v>
      </c>
      <c r="F48" s="158">
        <v>15329520377.73</v>
      </c>
      <c r="G48" s="158">
        <v>20503681807.02</v>
      </c>
      <c r="H48" s="158">
        <v>16454874996.66</v>
      </c>
      <c r="I48" s="158">
        <v>27236152382.840004</v>
      </c>
      <c r="J48" s="158">
        <v>151915454.59</v>
      </c>
      <c r="K48" s="158">
        <v>8870789418.5699997</v>
      </c>
      <c r="L48" s="158">
        <v>6095691324.6400003</v>
      </c>
      <c r="M48" s="158">
        <v>5350025595.5200005</v>
      </c>
      <c r="N48" s="158">
        <v>1945503141.9200001</v>
      </c>
      <c r="O48" s="158">
        <v>17886026797.580002</v>
      </c>
      <c r="P48" s="165">
        <f>SUM(D48:O48)</f>
        <v>182514149746.67004</v>
      </c>
      <c r="Q48" s="18"/>
      <c r="R48" s="6"/>
      <c r="S48" s="6"/>
      <c r="T48" s="6"/>
      <c r="U48" s="6"/>
      <c r="V48" s="6"/>
      <c r="W48" s="6"/>
      <c r="X48" s="6"/>
      <c r="Y48" s="6"/>
      <c r="Z48" s="6"/>
    </row>
    <row r="49" spans="2:26" x14ac:dyDescent="0.25">
      <c r="B49" s="22" t="s">
        <v>59</v>
      </c>
      <c r="C49" s="116">
        <f t="shared" ref="C49:P49" si="14">SUM(C50:C51)</f>
        <v>86992326055</v>
      </c>
      <c r="D49" s="116">
        <f t="shared" si="14"/>
        <v>12208843903.07</v>
      </c>
      <c r="E49" s="116">
        <f t="shared" si="14"/>
        <v>10151204146.080002</v>
      </c>
      <c r="F49" s="116">
        <f t="shared" si="14"/>
        <v>7881572004.3699999</v>
      </c>
      <c r="G49" s="116">
        <f t="shared" si="14"/>
        <v>5513446037.46</v>
      </c>
      <c r="H49" s="116">
        <f t="shared" si="14"/>
        <v>6947330592.1899986</v>
      </c>
      <c r="I49" s="116">
        <f t="shared" si="14"/>
        <v>7860776947.4899998</v>
      </c>
      <c r="J49" s="116">
        <f t="shared" si="14"/>
        <v>8999260345.3099995</v>
      </c>
      <c r="K49" s="116">
        <f t="shared" si="14"/>
        <v>4242601329.6299996</v>
      </c>
      <c r="L49" s="116">
        <f t="shared" si="14"/>
        <v>5084445679.0200005</v>
      </c>
      <c r="M49" s="116">
        <f t="shared" si="14"/>
        <v>1430439724.2700002</v>
      </c>
      <c r="N49" s="116">
        <f t="shared" si="14"/>
        <v>6471432825.0100002</v>
      </c>
      <c r="O49" s="116">
        <f t="shared" si="14"/>
        <v>9775724326.8600006</v>
      </c>
      <c r="P49" s="116">
        <f t="shared" si="14"/>
        <v>86567077860.759995</v>
      </c>
      <c r="Q49" s="19"/>
      <c r="R49" s="6"/>
      <c r="S49" s="6"/>
      <c r="T49" s="6"/>
      <c r="U49" s="6"/>
      <c r="V49" s="6"/>
      <c r="W49" s="6"/>
      <c r="X49" s="6"/>
      <c r="Y49" s="6"/>
      <c r="Z49" s="6"/>
    </row>
    <row r="50" spans="2:26" x14ac:dyDescent="0.25">
      <c r="B50" s="21" t="s">
        <v>60</v>
      </c>
      <c r="C50" s="171">
        <v>5040059952</v>
      </c>
      <c r="D50" s="173">
        <v>0</v>
      </c>
      <c r="E50" s="128">
        <v>166666666</v>
      </c>
      <c r="F50" s="128">
        <v>827377349.96000004</v>
      </c>
      <c r="G50" s="128">
        <v>1340841674.53</v>
      </c>
      <c r="H50" s="128">
        <v>749999999</v>
      </c>
      <c r="I50" s="128">
        <v>83333333</v>
      </c>
      <c r="J50" s="128">
        <v>333333332</v>
      </c>
      <c r="K50" s="128">
        <v>166666666</v>
      </c>
      <c r="L50" s="128">
        <v>166666666</v>
      </c>
      <c r="M50" s="128">
        <v>166666666</v>
      </c>
      <c r="N50" s="128">
        <v>840188128.62</v>
      </c>
      <c r="O50" s="128">
        <v>166666666</v>
      </c>
      <c r="P50" s="165">
        <f>SUM(D50:O50)</f>
        <v>5008407147.1099997</v>
      </c>
      <c r="Q50" s="18"/>
      <c r="R50" s="6"/>
      <c r="S50" s="6"/>
      <c r="T50" s="6"/>
      <c r="U50" s="6"/>
      <c r="V50" s="6"/>
      <c r="W50" s="6"/>
      <c r="X50" s="6"/>
      <c r="Y50" s="6"/>
      <c r="Z50" s="6"/>
    </row>
    <row r="51" spans="2:26" x14ac:dyDescent="0.25">
      <c r="B51" s="21" t="s">
        <v>61</v>
      </c>
      <c r="C51" s="171">
        <v>81952266103</v>
      </c>
      <c r="D51" s="128">
        <v>12208843903.07</v>
      </c>
      <c r="E51" s="128">
        <v>9984537480.0800018</v>
      </c>
      <c r="F51" s="128">
        <v>7054194654.4099998</v>
      </c>
      <c r="G51" s="128">
        <v>4172604362.9300003</v>
      </c>
      <c r="H51" s="128">
        <v>6197330593.1899986</v>
      </c>
      <c r="I51" s="128">
        <v>7777443614.4899998</v>
      </c>
      <c r="J51" s="128">
        <v>8665927013.3099995</v>
      </c>
      <c r="K51" s="128">
        <v>4075934663.6299996</v>
      </c>
      <c r="L51" s="128">
        <v>4917779013.0200005</v>
      </c>
      <c r="M51" s="128">
        <v>1263773058.2700002</v>
      </c>
      <c r="N51" s="128">
        <v>5631244696.3900003</v>
      </c>
      <c r="O51" s="128">
        <v>9609057660.8600006</v>
      </c>
      <c r="P51" s="165">
        <f>SUM(D51:O51)</f>
        <v>81558670713.649994</v>
      </c>
      <c r="Q51" s="18"/>
      <c r="R51" s="6"/>
      <c r="S51" s="6"/>
      <c r="T51" s="6"/>
      <c r="U51" s="6"/>
      <c r="V51" s="6"/>
      <c r="W51" s="6"/>
      <c r="X51" s="6"/>
      <c r="Y51" s="6"/>
      <c r="Z51" s="6"/>
    </row>
    <row r="52" spans="2:26" ht="15.75" thickBot="1" x14ac:dyDescent="0.3">
      <c r="B52" s="60" t="s">
        <v>55</v>
      </c>
      <c r="C52" s="175">
        <f t="shared" ref="C52:P52" si="15">+C46-C49</f>
        <v>84893852063</v>
      </c>
      <c r="D52" s="175">
        <f t="shared" si="15"/>
        <v>43883320516.830002</v>
      </c>
      <c r="E52" s="175">
        <f t="shared" si="15"/>
        <v>-1553400116.3800011</v>
      </c>
      <c r="F52" s="175">
        <f t="shared" si="15"/>
        <v>8947948373.3600006</v>
      </c>
      <c r="G52" s="175">
        <f t="shared" si="15"/>
        <v>15140235769.560001</v>
      </c>
      <c r="H52" s="175">
        <f t="shared" si="15"/>
        <v>9507544404.4700012</v>
      </c>
      <c r="I52" s="175">
        <f t="shared" si="15"/>
        <v>22125375435.350006</v>
      </c>
      <c r="J52" s="175">
        <f t="shared" si="15"/>
        <v>-8847344890.7199993</v>
      </c>
      <c r="K52" s="175">
        <f t="shared" si="15"/>
        <v>4628188088.9400005</v>
      </c>
      <c r="L52" s="175">
        <f t="shared" si="15"/>
        <v>1011245645.6199999</v>
      </c>
      <c r="M52" s="175">
        <f t="shared" si="15"/>
        <v>3919585871.25</v>
      </c>
      <c r="N52" s="175">
        <f t="shared" si="15"/>
        <v>-4525929683.0900002</v>
      </c>
      <c r="O52" s="175">
        <f t="shared" si="15"/>
        <v>8110302470.7200012</v>
      </c>
      <c r="P52" s="175">
        <f t="shared" si="15"/>
        <v>102347071885.91005</v>
      </c>
      <c r="Q52" s="18"/>
      <c r="R52" s="6"/>
      <c r="S52" s="6"/>
      <c r="T52" s="6"/>
      <c r="U52" s="6"/>
      <c r="V52" s="6"/>
      <c r="W52" s="6"/>
      <c r="X52" s="6"/>
      <c r="Y52" s="6"/>
      <c r="Z52" s="6"/>
    </row>
    <row r="53" spans="2:26" x14ac:dyDescent="0.25">
      <c r="B53" s="59" t="s">
        <v>62</v>
      </c>
      <c r="C53" s="59"/>
      <c r="D53" s="59"/>
      <c r="E53" s="59"/>
      <c r="F53" s="59"/>
      <c r="G53" s="59"/>
      <c r="H53" s="59"/>
      <c r="I53" s="59"/>
      <c r="J53" s="59"/>
      <c r="K53" s="59"/>
      <c r="L53" s="59"/>
      <c r="M53" s="59"/>
      <c r="N53" s="59"/>
      <c r="O53" s="59"/>
      <c r="P53" s="19"/>
      <c r="Q53" s="18"/>
      <c r="R53" s="6"/>
      <c r="S53" s="6"/>
      <c r="T53" s="6"/>
      <c r="U53" s="6"/>
      <c r="V53" s="6"/>
      <c r="W53" s="6"/>
      <c r="X53" s="6"/>
      <c r="Y53" s="6"/>
      <c r="Z53" s="6"/>
    </row>
    <row r="54" spans="2:26" x14ac:dyDescent="0.25">
      <c r="B54" s="59" t="s">
        <v>63</v>
      </c>
      <c r="C54" s="59"/>
      <c r="D54" s="59"/>
      <c r="E54" s="59"/>
      <c r="F54" s="59"/>
      <c r="G54" s="59"/>
      <c r="H54" s="59"/>
      <c r="I54" s="59"/>
      <c r="J54" s="59"/>
      <c r="K54" s="59"/>
      <c r="L54" s="59"/>
      <c r="M54" s="59"/>
      <c r="N54" s="59"/>
      <c r="O54" s="59"/>
      <c r="P54" s="6"/>
      <c r="Q54" s="6"/>
      <c r="R54" s="6"/>
      <c r="S54" s="6"/>
      <c r="T54" s="6"/>
      <c r="U54" s="6"/>
      <c r="V54" s="6"/>
      <c r="W54" s="6"/>
      <c r="X54" s="6"/>
      <c r="Y54" s="6"/>
      <c r="Z54" s="6"/>
    </row>
    <row r="55" spans="2:26" ht="30" customHeight="1" x14ac:dyDescent="0.25">
      <c r="B55" s="197" t="s">
        <v>64</v>
      </c>
      <c r="C55" s="197"/>
      <c r="D55" s="197"/>
      <c r="E55" s="99"/>
      <c r="F55" s="99"/>
      <c r="G55" s="99"/>
      <c r="H55" s="99"/>
      <c r="I55" s="99"/>
      <c r="J55" s="99"/>
      <c r="K55" s="99"/>
      <c r="L55" s="99"/>
      <c r="M55" s="99"/>
      <c r="N55" s="99"/>
      <c r="O55" s="99"/>
      <c r="P55" s="6"/>
      <c r="Q55" s="6"/>
      <c r="R55" s="6"/>
      <c r="S55" s="6"/>
      <c r="T55" s="6"/>
      <c r="U55" s="6"/>
      <c r="V55" s="6"/>
      <c r="W55" s="6"/>
      <c r="X55" s="6"/>
      <c r="Y55" s="6"/>
      <c r="Z55" s="6"/>
    </row>
    <row r="56" spans="2:26" ht="54.75" customHeight="1" x14ac:dyDescent="0.25">
      <c r="B56" s="16" t="s">
        <v>65</v>
      </c>
      <c r="C56" s="17"/>
      <c r="D56" s="16"/>
      <c r="E56" s="16"/>
      <c r="F56" s="16"/>
      <c r="G56" s="16"/>
      <c r="H56" s="16"/>
      <c r="I56" s="16"/>
      <c r="J56" s="16"/>
      <c r="K56" s="16"/>
      <c r="L56" s="16"/>
      <c r="M56" s="16"/>
      <c r="N56" s="16"/>
      <c r="O56" s="16"/>
      <c r="P56" s="6"/>
      <c r="Q56" s="6"/>
      <c r="R56" s="6"/>
      <c r="S56" s="6"/>
      <c r="T56" s="6"/>
      <c r="U56" s="6"/>
      <c r="V56" s="6"/>
      <c r="W56" s="6"/>
      <c r="X56" s="6"/>
      <c r="Y56" s="6"/>
      <c r="Z56" s="6"/>
    </row>
    <row r="57" spans="2:26" x14ac:dyDescent="0.25">
      <c r="B57" s="12"/>
      <c r="C57" s="11"/>
      <c r="D57" s="15"/>
      <c r="E57" s="15"/>
      <c r="F57" s="15"/>
      <c r="G57" s="15"/>
      <c r="H57" s="15"/>
      <c r="I57" s="15"/>
      <c r="J57" s="15"/>
      <c r="K57" s="15"/>
      <c r="L57" s="15"/>
      <c r="M57" s="15"/>
      <c r="N57" s="15"/>
      <c r="O57" s="15"/>
      <c r="P57" s="13"/>
      <c r="Q57" s="6"/>
      <c r="R57" s="6"/>
      <c r="S57" s="6"/>
      <c r="T57" s="6"/>
      <c r="U57" s="6"/>
      <c r="V57" s="6"/>
      <c r="W57" s="6"/>
      <c r="X57" s="6"/>
      <c r="Y57" s="6"/>
      <c r="Z57" s="6"/>
    </row>
    <row r="58" spans="2:26" x14ac:dyDescent="0.25">
      <c r="B58" s="12"/>
      <c r="C58" s="11"/>
      <c r="D58" s="14"/>
      <c r="E58" s="14"/>
      <c r="F58" s="14"/>
      <c r="G58" s="14"/>
      <c r="H58" s="14"/>
      <c r="I58" s="14"/>
      <c r="J58" s="14"/>
      <c r="K58" s="14"/>
      <c r="L58" s="14"/>
      <c r="M58" s="14"/>
      <c r="N58" s="14"/>
      <c r="O58" s="14"/>
      <c r="P58" s="6"/>
      <c r="Q58" s="6"/>
      <c r="R58" s="6"/>
      <c r="S58" s="6"/>
      <c r="T58" s="6"/>
      <c r="U58" s="6"/>
      <c r="V58" s="6"/>
      <c r="W58" s="6"/>
      <c r="X58" s="6"/>
      <c r="Y58" s="6"/>
      <c r="Z58" s="6"/>
    </row>
    <row r="59" spans="2:26" x14ac:dyDescent="0.25">
      <c r="B59" s="12"/>
      <c r="C59" s="11"/>
      <c r="D59" s="10"/>
      <c r="E59" s="10"/>
      <c r="F59" s="10"/>
      <c r="G59" s="10"/>
      <c r="H59" s="10"/>
      <c r="I59" s="10"/>
      <c r="J59" s="10"/>
      <c r="K59" s="10"/>
      <c r="L59" s="10"/>
      <c r="M59" s="10"/>
      <c r="N59" s="10"/>
      <c r="O59" s="10"/>
      <c r="P59" s="6"/>
      <c r="Q59" s="6"/>
      <c r="R59" s="6"/>
      <c r="S59" s="6"/>
      <c r="T59" s="6"/>
      <c r="U59" s="6"/>
      <c r="V59" s="6"/>
      <c r="W59" s="6"/>
      <c r="X59" s="6"/>
      <c r="Y59" s="6"/>
      <c r="Z59" s="6"/>
    </row>
    <row r="60" spans="2:26" x14ac:dyDescent="0.25">
      <c r="B60" s="12"/>
      <c r="C60" s="11"/>
      <c r="D60" s="13"/>
      <c r="E60" s="13"/>
      <c r="F60" s="13"/>
      <c r="G60" s="13"/>
      <c r="H60" s="13"/>
      <c r="I60" s="13"/>
      <c r="J60" s="13"/>
      <c r="K60" s="13"/>
      <c r="L60" s="13"/>
      <c r="M60" s="13"/>
      <c r="N60" s="13"/>
      <c r="O60" s="13"/>
      <c r="P60" s="6"/>
      <c r="Q60" s="6"/>
      <c r="R60" s="6"/>
      <c r="S60" s="6"/>
      <c r="T60" s="6"/>
      <c r="U60" s="6"/>
      <c r="V60" s="6"/>
      <c r="W60" s="6"/>
      <c r="X60" s="6"/>
      <c r="Y60" s="6"/>
      <c r="Z60" s="6"/>
    </row>
    <row r="61" spans="2:26" x14ac:dyDescent="0.25">
      <c r="B61" s="12"/>
      <c r="C61" s="11"/>
      <c r="D61" s="10"/>
      <c r="E61" s="10"/>
      <c r="F61" s="10"/>
      <c r="G61" s="10"/>
      <c r="H61" s="10"/>
      <c r="I61" s="10"/>
      <c r="J61" s="10"/>
      <c r="K61" s="10"/>
      <c r="L61" s="10"/>
      <c r="M61" s="10"/>
      <c r="N61" s="10"/>
      <c r="O61" s="10"/>
      <c r="P61" s="6"/>
      <c r="Q61" s="6"/>
      <c r="R61" s="6"/>
      <c r="S61" s="6"/>
      <c r="T61" s="6"/>
      <c r="U61" s="6"/>
      <c r="V61" s="6"/>
      <c r="W61" s="6"/>
      <c r="X61" s="6"/>
      <c r="Y61" s="6"/>
      <c r="Z61" s="6"/>
    </row>
    <row r="62" spans="2:26" x14ac:dyDescent="0.25">
      <c r="P62" s="6"/>
      <c r="Q62" s="6"/>
      <c r="R62" s="6"/>
      <c r="S62" s="6"/>
      <c r="T62" s="6"/>
      <c r="U62" s="6"/>
      <c r="V62" s="6"/>
      <c r="W62" s="6"/>
      <c r="X62" s="6"/>
      <c r="Y62" s="6"/>
      <c r="Z62" s="6"/>
    </row>
    <row r="63" spans="2:26" x14ac:dyDescent="0.25">
      <c r="P63" s="6"/>
      <c r="Q63" s="6"/>
      <c r="R63" s="6"/>
      <c r="S63" s="6"/>
      <c r="T63" s="6"/>
      <c r="U63" s="6"/>
      <c r="V63" s="6"/>
      <c r="W63" s="6"/>
      <c r="X63" s="6"/>
      <c r="Y63" s="6"/>
      <c r="Z63" s="6"/>
    </row>
    <row r="64" spans="2:26" x14ac:dyDescent="0.25">
      <c r="P64" s="6"/>
      <c r="Q64" s="6"/>
      <c r="R64" s="6"/>
      <c r="S64" s="6"/>
      <c r="T64" s="6"/>
      <c r="U64" s="6"/>
      <c r="V64" s="6"/>
      <c r="W64" s="6"/>
      <c r="X64" s="6"/>
      <c r="Y64" s="6"/>
      <c r="Z64" s="6"/>
    </row>
    <row r="65" spans="3:26" x14ac:dyDescent="0.25">
      <c r="C65" s="6"/>
      <c r="D65" s="9"/>
      <c r="E65" s="9"/>
      <c r="F65" s="9"/>
      <c r="G65" s="9"/>
      <c r="H65" s="9"/>
      <c r="I65" s="9"/>
      <c r="J65" s="9"/>
      <c r="K65" s="9"/>
      <c r="L65" s="9"/>
      <c r="M65" s="9"/>
      <c r="N65" s="9"/>
      <c r="O65" s="9"/>
      <c r="P65" s="6"/>
      <c r="Q65" s="6"/>
      <c r="R65" s="6"/>
      <c r="S65" s="6"/>
      <c r="T65" s="6"/>
      <c r="U65" s="6"/>
      <c r="V65" s="6"/>
      <c r="W65" s="6"/>
      <c r="X65" s="6"/>
      <c r="Y65" s="6"/>
      <c r="Z65" s="6"/>
    </row>
    <row r="66" spans="3:26" s="6" customFormat="1" x14ac:dyDescent="0.25"/>
    <row r="67" spans="3:26" s="6" customFormat="1" x14ac:dyDescent="0.25"/>
    <row r="68" spans="3:26" s="6" customFormat="1" x14ac:dyDescent="0.25"/>
  </sheetData>
  <mergeCells count="4">
    <mergeCell ref="B3:P3"/>
    <mergeCell ref="B4:P4"/>
    <mergeCell ref="B5:P5"/>
    <mergeCell ref="B55:D55"/>
  </mergeCells>
  <pageMargins left="0.7" right="0.7" top="0.75" bottom="0.75" header="0.3" footer="0.3"/>
  <pageSetup orientation="portrait" horizontalDpi="4294967295" verticalDpi="4294967295" r:id="rId1"/>
  <ignoredErrors>
    <ignoredError sqref="P12:P18 P25:P26 C24:O24 Q24 P20:P24 P28:P32 P34:P39 P47:P48 P50:P51" formulaRange="1"/>
    <ignoredError sqref="P19 P27 P33 P49" formula="1" formulaRange="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B5076-1FDD-4113-99E1-9760C6394250}">
  <dimension ref="A3:AK71"/>
  <sheetViews>
    <sheetView showGridLines="0" zoomScale="70" zoomScaleNormal="70" workbookViewId="0">
      <selection activeCell="B62" sqref="B62"/>
    </sheetView>
  </sheetViews>
  <sheetFormatPr defaultColWidth="11.42578125" defaultRowHeight="15" x14ac:dyDescent="0.25"/>
  <cols>
    <col min="1" max="1" width="18.7109375" style="6" customWidth="1"/>
    <col min="2" max="2" width="82.85546875" style="6" bestFit="1" customWidth="1"/>
    <col min="3" max="3" width="20.5703125" style="108" customWidth="1"/>
    <col min="4" max="4" width="19.140625" style="108" customWidth="1"/>
    <col min="5" max="5" width="19" style="102" bestFit="1" customWidth="1"/>
    <col min="6" max="6" width="17.140625" style="102" customWidth="1"/>
    <col min="7" max="8" width="16.42578125" style="102" customWidth="1"/>
    <col min="9" max="11" width="17.140625" style="102" customWidth="1"/>
    <col min="12" max="12" width="14.28515625" style="102" customWidth="1"/>
    <col min="13" max="13" width="19" style="102" customWidth="1"/>
    <col min="14" max="14" width="15.85546875" style="102" customWidth="1"/>
    <col min="15" max="15" width="17.5703125" style="102" customWidth="1"/>
    <col min="16" max="16" width="19.42578125" style="102" customWidth="1"/>
    <col min="17" max="17" width="17.42578125" style="108" customWidth="1"/>
    <col min="18" max="18" width="21.5703125" style="6" bestFit="1" customWidth="1"/>
    <col min="19" max="19" width="20.42578125" style="6" customWidth="1"/>
    <col min="20" max="20" width="11.42578125" style="6"/>
    <col min="21" max="21" width="25.7109375" style="6" bestFit="1" customWidth="1"/>
    <col min="22" max="22" width="18.85546875" style="6" bestFit="1" customWidth="1"/>
    <col min="23" max="23" width="23.28515625" style="6" bestFit="1" customWidth="1"/>
    <col min="24" max="24" width="11.42578125" style="6"/>
    <col min="25" max="25" width="20.140625" style="6" bestFit="1" customWidth="1"/>
    <col min="26" max="27" width="11.42578125" style="6"/>
    <col min="28" max="28" width="17.42578125" style="6" bestFit="1" customWidth="1"/>
    <col min="29" max="16384" width="11.42578125" style="6"/>
  </cols>
  <sheetData>
    <row r="3" spans="1:37" ht="28.5" x14ac:dyDescent="0.25">
      <c r="A3" s="47"/>
      <c r="B3" s="189" t="s">
        <v>0</v>
      </c>
      <c r="C3" s="190"/>
      <c r="D3" s="190"/>
      <c r="E3" s="190"/>
      <c r="F3" s="190"/>
      <c r="G3" s="190"/>
      <c r="H3" s="190"/>
      <c r="I3" s="190"/>
      <c r="J3" s="190"/>
      <c r="K3" s="190"/>
      <c r="L3" s="190"/>
      <c r="M3" s="190"/>
      <c r="N3" s="190"/>
      <c r="O3" s="190"/>
      <c r="P3" s="190"/>
      <c r="Q3" s="190"/>
    </row>
    <row r="4" spans="1:37" ht="21" x14ac:dyDescent="0.25">
      <c r="A4" s="47"/>
      <c r="B4" s="191" t="s">
        <v>1</v>
      </c>
      <c r="C4" s="192"/>
      <c r="D4" s="192"/>
      <c r="E4" s="192"/>
      <c r="F4" s="192"/>
      <c r="G4" s="192"/>
      <c r="H4" s="192"/>
      <c r="I4" s="192"/>
      <c r="J4" s="192"/>
      <c r="K4" s="192"/>
      <c r="L4" s="192"/>
      <c r="M4" s="192"/>
      <c r="N4" s="192"/>
      <c r="O4" s="192"/>
      <c r="P4" s="192"/>
      <c r="Q4" s="192"/>
    </row>
    <row r="5" spans="1:37" ht="15.75" customHeight="1" x14ac:dyDescent="0.25">
      <c r="A5" s="47"/>
      <c r="B5" s="193" t="s">
        <v>2</v>
      </c>
      <c r="C5" s="194"/>
      <c r="D5" s="194"/>
      <c r="E5" s="194"/>
      <c r="F5" s="194"/>
      <c r="G5" s="194"/>
      <c r="H5" s="194"/>
      <c r="I5" s="194"/>
      <c r="J5" s="194"/>
      <c r="K5" s="194"/>
      <c r="L5" s="194"/>
      <c r="M5" s="194"/>
      <c r="N5" s="194"/>
      <c r="O5" s="194"/>
      <c r="P5" s="194"/>
      <c r="Q5" s="194"/>
    </row>
    <row r="6" spans="1:37" x14ac:dyDescent="0.25">
      <c r="A6" s="47"/>
      <c r="B6" s="195"/>
      <c r="C6" s="196"/>
      <c r="D6" s="196"/>
      <c r="E6" s="196"/>
      <c r="F6" s="196"/>
      <c r="G6" s="196"/>
      <c r="H6" s="196"/>
      <c r="I6" s="196"/>
      <c r="J6" s="196"/>
      <c r="K6" s="196"/>
      <c r="L6" s="196"/>
      <c r="M6" s="196"/>
      <c r="N6" s="196"/>
      <c r="O6" s="196"/>
      <c r="P6" s="196"/>
      <c r="Q6" s="196"/>
    </row>
    <row r="7" spans="1:37" x14ac:dyDescent="0.25">
      <c r="A7" s="47"/>
      <c r="B7" s="51"/>
      <c r="C7" s="100"/>
      <c r="D7" s="100"/>
      <c r="E7" s="100"/>
      <c r="F7" s="100"/>
      <c r="G7" s="100"/>
      <c r="H7" s="100"/>
      <c r="I7" s="100"/>
      <c r="J7" s="100"/>
      <c r="K7" s="100"/>
      <c r="L7" s="100"/>
      <c r="M7" s="100"/>
      <c r="N7" s="100"/>
      <c r="O7" s="100"/>
      <c r="P7" s="100"/>
      <c r="Q7" s="100"/>
    </row>
    <row r="8" spans="1:37" x14ac:dyDescent="0.25">
      <c r="A8" s="47"/>
      <c r="B8" s="66" t="s">
        <v>130</v>
      </c>
      <c r="C8" s="101"/>
      <c r="D8" s="101"/>
      <c r="Q8" s="103" t="s">
        <v>4</v>
      </c>
    </row>
    <row r="9" spans="1:37" ht="43.15" customHeight="1" x14ac:dyDescent="0.25">
      <c r="B9" s="93" t="s">
        <v>68</v>
      </c>
      <c r="C9" s="182" t="s">
        <v>131</v>
      </c>
      <c r="D9" s="182" t="s">
        <v>101</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37" x14ac:dyDescent="0.25">
      <c r="B10" s="39"/>
      <c r="C10" s="106"/>
      <c r="D10" s="106"/>
      <c r="E10" s="107"/>
      <c r="F10" s="107"/>
      <c r="G10" s="107"/>
      <c r="H10" s="107"/>
      <c r="I10" s="107"/>
      <c r="J10" s="107"/>
      <c r="K10" s="107"/>
      <c r="L10" s="107"/>
      <c r="M10" s="107"/>
      <c r="N10" s="107"/>
      <c r="O10" s="107"/>
      <c r="P10" s="107"/>
      <c r="Q10" s="107"/>
      <c r="R10" s="136"/>
    </row>
    <row r="11" spans="1:37" x14ac:dyDescent="0.25">
      <c r="B11" s="93" t="s">
        <v>20</v>
      </c>
      <c r="C11" s="118">
        <f>C12+C20</f>
        <v>1241364731494</v>
      </c>
      <c r="D11" s="118">
        <f>D12+D20</f>
        <v>1281063678497.9502</v>
      </c>
      <c r="E11" s="122">
        <f t="shared" ref="E11:P11" si="0">E12+E20</f>
        <v>109207582917.53998</v>
      </c>
      <c r="F11" s="122">
        <f t="shared" si="0"/>
        <v>91162794256.64003</v>
      </c>
      <c r="G11" s="122">
        <f t="shared" si="0"/>
        <v>93105789460.449936</v>
      </c>
      <c r="H11" s="122">
        <f t="shared" si="0"/>
        <v>127549964178.17998</v>
      </c>
      <c r="I11" s="122">
        <f t="shared" si="0"/>
        <v>106022189253.12003</v>
      </c>
      <c r="J11" s="122">
        <f t="shared" si="0"/>
        <v>95951347861.840057</v>
      </c>
      <c r="K11" s="122">
        <f t="shared" si="0"/>
        <v>113654948006.23993</v>
      </c>
      <c r="L11" s="122">
        <f t="shared" si="0"/>
        <v>96936804531.139954</v>
      </c>
      <c r="M11" s="122">
        <f t="shared" si="0"/>
        <v>95404151466.919998</v>
      </c>
      <c r="N11" s="122">
        <f t="shared" si="0"/>
        <v>107808403032.85001</v>
      </c>
      <c r="O11" s="122">
        <f t="shared" si="0"/>
        <v>92916760296.340012</v>
      </c>
      <c r="P11" s="122">
        <f t="shared" si="0"/>
        <v>118465577964.44005</v>
      </c>
      <c r="Q11" s="122">
        <f>+Q12+Q20</f>
        <v>1248186313225.7</v>
      </c>
      <c r="R11" s="143"/>
      <c r="S11" s="143"/>
      <c r="U11" s="18"/>
      <c r="V11" s="18"/>
      <c r="W11" s="18"/>
      <c r="X11" s="18"/>
      <c r="Y11" s="18"/>
      <c r="Z11" s="146"/>
      <c r="AA11" s="146"/>
      <c r="AB11" s="146"/>
      <c r="AC11" s="146"/>
      <c r="AD11" s="146"/>
      <c r="AE11" s="146"/>
      <c r="AF11" s="146"/>
      <c r="AG11" s="146"/>
      <c r="AH11" s="146"/>
      <c r="AI11" s="146"/>
      <c r="AJ11" s="146"/>
      <c r="AK11" s="146"/>
    </row>
    <row r="12" spans="1:37" x14ac:dyDescent="0.25">
      <c r="B12" s="24" t="s">
        <v>21</v>
      </c>
      <c r="C12" s="113">
        <f>SUM(C13:C19)</f>
        <v>1240428372056</v>
      </c>
      <c r="D12" s="113">
        <f>SUM(D13:D19)</f>
        <v>1279623899432.4202</v>
      </c>
      <c r="E12" s="113">
        <f t="shared" ref="E12:P12" si="1">SUM(E13:E19)</f>
        <v>109147735942.37997</v>
      </c>
      <c r="F12" s="113">
        <f t="shared" si="1"/>
        <v>91102728175.930023</v>
      </c>
      <c r="G12" s="113">
        <f t="shared" si="1"/>
        <v>93054969848.689941</v>
      </c>
      <c r="H12" s="113">
        <f t="shared" si="1"/>
        <v>127535587585.22998</v>
      </c>
      <c r="I12" s="113">
        <f t="shared" si="1"/>
        <v>105902023128.28003</v>
      </c>
      <c r="J12" s="113">
        <f t="shared" si="1"/>
        <v>95764774170.240051</v>
      </c>
      <c r="K12" s="113">
        <f t="shared" si="1"/>
        <v>113580883350.04993</v>
      </c>
      <c r="L12" s="113">
        <f t="shared" si="1"/>
        <v>96935970227.659958</v>
      </c>
      <c r="M12" s="113">
        <f t="shared" si="1"/>
        <v>95370738966.919998</v>
      </c>
      <c r="N12" s="113">
        <f t="shared" si="1"/>
        <v>107668444914.74001</v>
      </c>
      <c r="O12" s="113">
        <f t="shared" si="1"/>
        <v>92652529681.690018</v>
      </c>
      <c r="P12" s="113">
        <f t="shared" si="1"/>
        <v>117843045594.97005</v>
      </c>
      <c r="Q12" s="113">
        <f>SUM(Q13:Q19)</f>
        <v>1246559431586.78</v>
      </c>
      <c r="R12" s="135"/>
      <c r="S12" s="143"/>
      <c r="U12" s="18"/>
      <c r="V12" s="18"/>
      <c r="W12" s="18"/>
      <c r="X12" s="18"/>
      <c r="Y12" s="18"/>
      <c r="Z12" s="146"/>
      <c r="AA12" s="146"/>
      <c r="AB12" s="146"/>
      <c r="AC12" s="146"/>
      <c r="AD12" s="146"/>
      <c r="AE12" s="146"/>
      <c r="AF12" s="146"/>
      <c r="AG12" s="146"/>
      <c r="AH12" s="146"/>
      <c r="AI12" s="146"/>
      <c r="AJ12" s="146"/>
    </row>
    <row r="13" spans="1:37" x14ac:dyDescent="0.25">
      <c r="B13" s="34" t="s">
        <v>22</v>
      </c>
      <c r="C13" s="120">
        <v>1159747493169</v>
      </c>
      <c r="D13" s="120">
        <v>1164846768188.5801</v>
      </c>
      <c r="E13" s="121">
        <v>103062948962.56998</v>
      </c>
      <c r="F13" s="121">
        <v>83878417588.490021</v>
      </c>
      <c r="G13" s="121">
        <v>87345237490.669937</v>
      </c>
      <c r="H13" s="121">
        <v>122634345936.14998</v>
      </c>
      <c r="I13" s="121">
        <v>99880656548.800034</v>
      </c>
      <c r="J13" s="121">
        <v>89438242848.860046</v>
      </c>
      <c r="K13" s="121">
        <v>97678904568.329941</v>
      </c>
      <c r="L13" s="121">
        <v>90831255541.019974</v>
      </c>
      <c r="M13" s="121">
        <v>89380019776.529999</v>
      </c>
      <c r="N13" s="121">
        <v>101591647847.83</v>
      </c>
      <c r="O13" s="120">
        <v>86030243190.440002</v>
      </c>
      <c r="P13" s="120">
        <v>93286050193.320038</v>
      </c>
      <c r="Q13" s="120">
        <f>SUM(E13:P13)</f>
        <v>1145037970493.01</v>
      </c>
      <c r="R13" s="135"/>
      <c r="S13" s="143"/>
      <c r="U13" s="18"/>
      <c r="V13" s="18"/>
      <c r="W13" s="18"/>
      <c r="X13" s="18"/>
      <c r="Y13" s="18"/>
      <c r="Z13" s="146"/>
      <c r="AA13" s="146"/>
      <c r="AB13" s="146"/>
      <c r="AC13" s="146"/>
      <c r="AD13" s="146"/>
      <c r="AE13" s="146"/>
      <c r="AF13" s="146"/>
      <c r="AG13" s="146"/>
      <c r="AH13" s="146"/>
      <c r="AI13" s="146"/>
      <c r="AJ13" s="146"/>
    </row>
    <row r="14" spans="1:37" x14ac:dyDescent="0.25">
      <c r="B14" s="34" t="s">
        <v>23</v>
      </c>
      <c r="C14" s="120">
        <v>4445524135</v>
      </c>
      <c r="D14" s="120">
        <v>6547123937</v>
      </c>
      <c r="E14" s="121">
        <v>313613560.19</v>
      </c>
      <c r="F14" s="121">
        <v>352364923.56000006</v>
      </c>
      <c r="G14" s="121">
        <v>988141991.03999996</v>
      </c>
      <c r="H14" s="121">
        <v>329572875.81</v>
      </c>
      <c r="I14" s="121">
        <v>328458161.19</v>
      </c>
      <c r="J14" s="121">
        <v>1196108957.46</v>
      </c>
      <c r="K14" s="121">
        <v>381959504.16999996</v>
      </c>
      <c r="L14" s="121">
        <v>331025818.49000007</v>
      </c>
      <c r="M14" s="121">
        <v>663227544.90999997</v>
      </c>
      <c r="N14" s="121">
        <v>817385183.13</v>
      </c>
      <c r="O14" s="120">
        <v>612325315.60000002</v>
      </c>
      <c r="P14" s="120">
        <v>367152250.94</v>
      </c>
      <c r="Q14" s="120">
        <f t="shared" ref="Q14:Q23" si="2">SUM(E14:P14)</f>
        <v>6681336086.4900007</v>
      </c>
      <c r="R14" s="135"/>
      <c r="S14" s="143"/>
      <c r="U14" s="18"/>
      <c r="V14" s="18"/>
      <c r="W14" s="18"/>
      <c r="X14" s="18"/>
      <c r="Y14" s="18"/>
      <c r="Z14" s="146"/>
      <c r="AA14" s="146"/>
      <c r="AB14" s="146"/>
      <c r="AC14" s="146"/>
      <c r="AD14" s="146"/>
      <c r="AE14" s="146"/>
      <c r="AF14" s="146"/>
      <c r="AG14" s="146"/>
      <c r="AH14" s="146"/>
      <c r="AI14" s="146"/>
      <c r="AJ14" s="146"/>
    </row>
    <row r="15" spans="1:37" x14ac:dyDescent="0.25">
      <c r="B15" s="34" t="s">
        <v>24</v>
      </c>
      <c r="C15" s="120">
        <v>42094309583</v>
      </c>
      <c r="D15" s="120">
        <v>53242412331.659988</v>
      </c>
      <c r="E15" s="121">
        <v>3200895859.5600004</v>
      </c>
      <c r="F15" s="121">
        <v>3122140227.1300011</v>
      </c>
      <c r="G15" s="121">
        <v>3123267591.8800006</v>
      </c>
      <c r="H15" s="121">
        <v>3155947574.3100009</v>
      </c>
      <c r="I15" s="121">
        <v>4174556766.9199986</v>
      </c>
      <c r="J15" s="121">
        <v>3837009934.8100019</v>
      </c>
      <c r="K15" s="121">
        <v>3757201619.2399993</v>
      </c>
      <c r="L15" s="121">
        <v>4389364191.6799994</v>
      </c>
      <c r="M15" s="121">
        <v>3724837730.9299994</v>
      </c>
      <c r="N15" s="121">
        <v>3634697826.75</v>
      </c>
      <c r="O15" s="120">
        <v>3223150343.4900002</v>
      </c>
      <c r="P15" s="120">
        <v>3985660938.3599997</v>
      </c>
      <c r="Q15" s="120">
        <f t="shared" si="2"/>
        <v>43328730605.060005</v>
      </c>
      <c r="R15" s="135"/>
      <c r="S15" s="143"/>
      <c r="U15" s="18"/>
      <c r="V15" s="18"/>
      <c r="W15" s="18"/>
      <c r="X15" s="18"/>
      <c r="Y15" s="18"/>
      <c r="Z15" s="146"/>
      <c r="AA15" s="146"/>
      <c r="AB15" s="146"/>
      <c r="AC15" s="146"/>
      <c r="AD15" s="146"/>
      <c r="AE15" s="146"/>
      <c r="AF15" s="146"/>
      <c r="AG15" s="146"/>
      <c r="AH15" s="146"/>
      <c r="AI15" s="146"/>
      <c r="AJ15" s="146"/>
    </row>
    <row r="16" spans="1:37" s="35" customFormat="1" x14ac:dyDescent="0.25">
      <c r="B16" s="34" t="s">
        <v>25</v>
      </c>
      <c r="C16" s="120">
        <v>21158472346</v>
      </c>
      <c r="D16" s="120">
        <v>19718894304.849998</v>
      </c>
      <c r="E16" s="121">
        <v>616136780.04000008</v>
      </c>
      <c r="F16" s="121">
        <v>2760433777.4699988</v>
      </c>
      <c r="G16" s="121">
        <v>285151893.72000003</v>
      </c>
      <c r="H16" s="121">
        <v>387478861.24000001</v>
      </c>
      <c r="I16" s="121">
        <v>261319828.85000002</v>
      </c>
      <c r="J16" s="121">
        <v>428511754.60000008</v>
      </c>
      <c r="K16" s="121">
        <v>10406600405.539999</v>
      </c>
      <c r="L16" s="121">
        <v>415722679.95000005</v>
      </c>
      <c r="M16" s="121">
        <v>636181273.43999994</v>
      </c>
      <c r="N16" s="121">
        <v>511911529.99999994</v>
      </c>
      <c r="O16" s="120">
        <v>682083494.86000001</v>
      </c>
      <c r="P16" s="120">
        <v>11641733804.019999</v>
      </c>
      <c r="Q16" s="120">
        <f t="shared" si="2"/>
        <v>29033266083.729996</v>
      </c>
      <c r="R16" s="135"/>
      <c r="S16" s="143"/>
      <c r="U16" s="18"/>
      <c r="V16" s="18"/>
      <c r="W16" s="18"/>
      <c r="X16" s="18"/>
      <c r="Y16" s="18"/>
      <c r="Z16" s="146"/>
      <c r="AA16" s="146"/>
      <c r="AB16" s="146"/>
      <c r="AC16" s="146"/>
      <c r="AD16" s="146"/>
      <c r="AE16" s="146"/>
      <c r="AF16" s="146"/>
      <c r="AG16" s="146"/>
      <c r="AH16" s="146"/>
      <c r="AI16" s="146"/>
      <c r="AJ16" s="146"/>
    </row>
    <row r="17" spans="1:36" s="35" customFormat="1" x14ac:dyDescent="0.25">
      <c r="B17" s="34" t="s">
        <v>26</v>
      </c>
      <c r="C17" s="120">
        <v>1343331371</v>
      </c>
      <c r="D17" s="120">
        <v>22226795529.330002</v>
      </c>
      <c r="E17" s="121">
        <v>285521817.40999997</v>
      </c>
      <c r="F17" s="121">
        <v>2905096.3499999996</v>
      </c>
      <c r="G17" s="121">
        <v>12710937.25</v>
      </c>
      <c r="H17" s="121">
        <v>1000000</v>
      </c>
      <c r="I17" s="121">
        <v>0</v>
      </c>
      <c r="J17" s="121">
        <v>1666410.51</v>
      </c>
      <c r="K17" s="121">
        <v>6028000</v>
      </c>
      <c r="L17" s="121">
        <v>0</v>
      </c>
      <c r="M17" s="121">
        <v>21530399.100000001</v>
      </c>
      <c r="N17" s="121">
        <v>12522712.449999999</v>
      </c>
      <c r="O17" s="121">
        <v>1186860800</v>
      </c>
      <c r="P17" s="120">
        <v>7415832206.9099998</v>
      </c>
      <c r="Q17" s="120">
        <f>SUM(E17:P17)</f>
        <v>8946578379.9799995</v>
      </c>
      <c r="R17" s="135"/>
      <c r="S17" s="143"/>
      <c r="U17" s="18"/>
      <c r="V17" s="18"/>
      <c r="W17" s="18"/>
      <c r="X17" s="18"/>
      <c r="Y17" s="18"/>
      <c r="Z17" s="146"/>
      <c r="AA17" s="146"/>
      <c r="AB17" s="146"/>
      <c r="AC17" s="146"/>
      <c r="AD17" s="146"/>
      <c r="AE17" s="146"/>
      <c r="AF17" s="146"/>
      <c r="AG17" s="146"/>
      <c r="AH17" s="146"/>
      <c r="AI17" s="146"/>
      <c r="AJ17" s="146"/>
    </row>
    <row r="18" spans="1:36" s="35" customFormat="1" x14ac:dyDescent="0.25">
      <c r="B18" s="34" t="s">
        <v>27</v>
      </c>
      <c r="C18" s="120">
        <v>358342268</v>
      </c>
      <c r="D18" s="120">
        <v>614441318</v>
      </c>
      <c r="E18" s="121">
        <v>237083346.67000002</v>
      </c>
      <c r="F18" s="121">
        <v>78821694.780000001</v>
      </c>
      <c r="G18" s="121">
        <v>99292600.829999998</v>
      </c>
      <c r="H18" s="121">
        <v>101357280.89000002</v>
      </c>
      <c r="I18" s="121">
        <v>232516543.28999999</v>
      </c>
      <c r="J18" s="121">
        <v>100115515.19</v>
      </c>
      <c r="K18" s="121">
        <v>114010428.79000001</v>
      </c>
      <c r="L18" s="121">
        <v>106227867.03999999</v>
      </c>
      <c r="M18" s="121">
        <v>104742643.39000002</v>
      </c>
      <c r="N18" s="121">
        <v>101776667.7</v>
      </c>
      <c r="O18" s="120">
        <v>93030299.969999999</v>
      </c>
      <c r="P18" s="120">
        <v>100499041.67</v>
      </c>
      <c r="Q18" s="120">
        <f t="shared" si="2"/>
        <v>1469473930.2100003</v>
      </c>
      <c r="R18" s="135"/>
      <c r="S18" s="143"/>
      <c r="U18" s="18"/>
      <c r="V18" s="18"/>
      <c r="W18" s="18"/>
      <c r="X18" s="18"/>
      <c r="Y18" s="18"/>
      <c r="Z18" s="146"/>
      <c r="AA18" s="146"/>
      <c r="AB18" s="146"/>
      <c r="AC18" s="146"/>
      <c r="AD18" s="146"/>
      <c r="AE18" s="146"/>
      <c r="AF18" s="146"/>
      <c r="AG18" s="146"/>
      <c r="AH18" s="146"/>
      <c r="AI18" s="146"/>
      <c r="AJ18" s="146"/>
    </row>
    <row r="19" spans="1:36" x14ac:dyDescent="0.25">
      <c r="B19" s="34" t="s">
        <v>28</v>
      </c>
      <c r="C19" s="120">
        <v>11280899184</v>
      </c>
      <c r="D19" s="120">
        <v>12427463823</v>
      </c>
      <c r="E19" s="121">
        <v>1431535615.9399998</v>
      </c>
      <c r="F19" s="121">
        <v>907644868.14999998</v>
      </c>
      <c r="G19" s="121">
        <v>1201167343.3000004</v>
      </c>
      <c r="H19" s="121">
        <v>925885056.83000016</v>
      </c>
      <c r="I19" s="121">
        <v>1024515279.2300001</v>
      </c>
      <c r="J19" s="121">
        <v>763118748.80999982</v>
      </c>
      <c r="K19" s="121">
        <v>1236178823.98</v>
      </c>
      <c r="L19" s="121">
        <v>862374129.48000002</v>
      </c>
      <c r="M19" s="121">
        <v>840199598.61999989</v>
      </c>
      <c r="N19" s="121">
        <v>998503146.88</v>
      </c>
      <c r="O19" s="120">
        <v>824836237.33000004</v>
      </c>
      <c r="P19" s="120">
        <v>1046117159.75</v>
      </c>
      <c r="Q19" s="120">
        <f t="shared" si="2"/>
        <v>12062076008.299999</v>
      </c>
      <c r="R19" s="135"/>
      <c r="S19" s="143"/>
      <c r="U19" s="18"/>
      <c r="V19" s="18"/>
      <c r="W19" s="18"/>
      <c r="X19" s="18"/>
      <c r="Y19" s="18"/>
      <c r="Z19" s="146"/>
      <c r="AA19" s="146"/>
      <c r="AB19" s="146"/>
      <c r="AC19" s="146"/>
      <c r="AD19" s="146"/>
      <c r="AE19" s="146"/>
      <c r="AF19" s="146"/>
      <c r="AG19" s="146"/>
      <c r="AH19" s="146"/>
      <c r="AI19" s="146"/>
      <c r="AJ19" s="146"/>
    </row>
    <row r="20" spans="1:36" x14ac:dyDescent="0.25">
      <c r="B20" s="24" t="s">
        <v>29</v>
      </c>
      <c r="C20" s="113">
        <f>SUM(C21:C23)</f>
        <v>936359438</v>
      </c>
      <c r="D20" s="113">
        <f>SUM(D21:D23)</f>
        <v>1439779065.5300002</v>
      </c>
      <c r="E20" s="113">
        <f>SUM(E21:E23)</f>
        <v>59846975.159999996</v>
      </c>
      <c r="F20" s="113">
        <f t="shared" ref="F20:P20" si="3">SUM(F21:F23)</f>
        <v>60066080.709999993</v>
      </c>
      <c r="G20" s="113">
        <f t="shared" si="3"/>
        <v>50819611.759999998</v>
      </c>
      <c r="H20" s="113">
        <f t="shared" si="3"/>
        <v>14376592.949999999</v>
      </c>
      <c r="I20" s="113">
        <f t="shared" si="3"/>
        <v>120166124.84</v>
      </c>
      <c r="J20" s="113">
        <f t="shared" si="3"/>
        <v>186573691.59999999</v>
      </c>
      <c r="K20" s="113">
        <f t="shared" si="3"/>
        <v>74064656.189999998</v>
      </c>
      <c r="L20" s="113">
        <f t="shared" si="3"/>
        <v>834303.48</v>
      </c>
      <c r="M20" s="113">
        <f t="shared" si="3"/>
        <v>33412500</v>
      </c>
      <c r="N20" s="113">
        <f t="shared" si="3"/>
        <v>139958118.11000001</v>
      </c>
      <c r="O20" s="113">
        <f t="shared" si="3"/>
        <v>264230614.65000001</v>
      </c>
      <c r="P20" s="113">
        <f t="shared" si="3"/>
        <v>622532369.47000003</v>
      </c>
      <c r="Q20" s="113">
        <f>SUM(E20:P20)</f>
        <v>1626881638.9200001</v>
      </c>
      <c r="R20" s="135"/>
      <c r="S20" s="143"/>
      <c r="U20" s="18"/>
      <c r="V20" s="18"/>
      <c r="W20" s="18"/>
      <c r="X20" s="18"/>
      <c r="Y20" s="18"/>
      <c r="Z20" s="146"/>
      <c r="AA20" s="146"/>
      <c r="AB20" s="146"/>
      <c r="AC20" s="146"/>
      <c r="AD20" s="146"/>
      <c r="AE20" s="146"/>
      <c r="AF20" s="146"/>
      <c r="AG20" s="146"/>
      <c r="AH20" s="146"/>
      <c r="AI20" s="146"/>
      <c r="AJ20" s="146"/>
    </row>
    <row r="21" spans="1:36" x14ac:dyDescent="0.25">
      <c r="B21" s="34" t="s">
        <v>30</v>
      </c>
      <c r="C21" s="149">
        <v>0</v>
      </c>
      <c r="D21" s="120">
        <v>61654027</v>
      </c>
      <c r="E21" s="150"/>
      <c r="F21" s="121">
        <v>31365300</v>
      </c>
      <c r="G21" s="121">
        <v>3825987.8</v>
      </c>
      <c r="H21" s="150"/>
      <c r="I21" s="150"/>
      <c r="J21" s="121">
        <v>26462739.489999998</v>
      </c>
      <c r="K21" s="150"/>
      <c r="L21" s="121"/>
      <c r="M21" s="121">
        <v>33412500</v>
      </c>
      <c r="N21" s="121"/>
      <c r="O21" s="150"/>
      <c r="P21" s="150"/>
      <c r="Q21" s="152">
        <f t="shared" si="2"/>
        <v>95066527.289999992</v>
      </c>
      <c r="R21" s="135"/>
      <c r="S21" s="143"/>
      <c r="U21" s="18"/>
      <c r="V21" s="18"/>
      <c r="W21" s="18"/>
      <c r="X21" s="18"/>
      <c r="Y21" s="18"/>
      <c r="Z21" s="146"/>
      <c r="AA21" s="146"/>
      <c r="AB21" s="146"/>
      <c r="AC21" s="146"/>
      <c r="AD21" s="146"/>
      <c r="AE21" s="146"/>
      <c r="AF21" s="146"/>
      <c r="AG21" s="146"/>
      <c r="AH21" s="146"/>
      <c r="AI21" s="146"/>
      <c r="AJ21" s="146"/>
    </row>
    <row r="22" spans="1:36" x14ac:dyDescent="0.25">
      <c r="B22" s="34" t="s">
        <v>31</v>
      </c>
      <c r="C22" s="120">
        <v>936359438</v>
      </c>
      <c r="D22" s="120">
        <v>1378125038.5300002</v>
      </c>
      <c r="E22" s="121">
        <v>34909160</v>
      </c>
      <c r="F22" s="121">
        <v>1437576.99</v>
      </c>
      <c r="G22" s="121">
        <v>46993623.960000001</v>
      </c>
      <c r="H22" s="121">
        <v>14376592.949999999</v>
      </c>
      <c r="I22" s="121">
        <v>0</v>
      </c>
      <c r="J22" s="121">
        <v>24875603.829999998</v>
      </c>
      <c r="K22" s="121">
        <v>17986804.34</v>
      </c>
      <c r="L22" s="121">
        <v>834303.48</v>
      </c>
      <c r="M22" s="121">
        <v>0</v>
      </c>
      <c r="N22" s="121">
        <v>12987332.24</v>
      </c>
      <c r="O22" s="121">
        <v>264230614.65000001</v>
      </c>
      <c r="P22" s="121">
        <v>481770947.53000003</v>
      </c>
      <c r="Q22" s="121">
        <f t="shared" si="2"/>
        <v>900402559.97000003</v>
      </c>
      <c r="R22" s="135"/>
      <c r="S22" s="143"/>
      <c r="U22" s="18"/>
      <c r="V22" s="18"/>
      <c r="W22" s="18"/>
      <c r="X22" s="18"/>
      <c r="Y22" s="18"/>
      <c r="Z22" s="146"/>
      <c r="AA22" s="146"/>
      <c r="AB22" s="146"/>
      <c r="AC22" s="146"/>
      <c r="AD22" s="146"/>
      <c r="AE22" s="146"/>
      <c r="AF22" s="146"/>
      <c r="AG22" s="146"/>
      <c r="AH22" s="146"/>
      <c r="AI22" s="146"/>
      <c r="AJ22" s="146"/>
    </row>
    <row r="23" spans="1:36" x14ac:dyDescent="0.25">
      <c r="B23" s="34" t="s">
        <v>32</v>
      </c>
      <c r="C23" s="149">
        <v>0</v>
      </c>
      <c r="D23" s="149">
        <v>0</v>
      </c>
      <c r="E23" s="121">
        <v>24937815.16</v>
      </c>
      <c r="F23" s="121">
        <v>27263203.719999999</v>
      </c>
      <c r="G23" s="150"/>
      <c r="H23" s="150"/>
      <c r="I23" s="121">
        <v>120166124.84</v>
      </c>
      <c r="J23" s="121">
        <v>135235348.28</v>
      </c>
      <c r="K23" s="121">
        <v>56077851.850000001</v>
      </c>
      <c r="L23" s="121"/>
      <c r="M23" s="150"/>
      <c r="N23" s="121">
        <v>126970785.87</v>
      </c>
      <c r="O23" s="121"/>
      <c r="P23" s="121">
        <v>140761421.94</v>
      </c>
      <c r="Q23" s="121">
        <f t="shared" si="2"/>
        <v>631412551.66000009</v>
      </c>
      <c r="R23" s="135"/>
      <c r="S23" s="143"/>
      <c r="U23" s="18"/>
      <c r="V23" s="18"/>
      <c r="W23" s="18"/>
      <c r="X23" s="18"/>
      <c r="Y23" s="18"/>
      <c r="Z23" s="146"/>
      <c r="AA23" s="146"/>
      <c r="AB23" s="146"/>
      <c r="AC23" s="146"/>
      <c r="AD23" s="146"/>
      <c r="AE23" s="146"/>
      <c r="AF23" s="146"/>
      <c r="AG23" s="146"/>
      <c r="AH23" s="146"/>
      <c r="AI23" s="146"/>
      <c r="AJ23" s="146"/>
    </row>
    <row r="24" spans="1:36" x14ac:dyDescent="0.25">
      <c r="B24" s="93" t="s">
        <v>33</v>
      </c>
      <c r="C24" s="114">
        <f t="shared" ref="C24:P24" si="4">C25+C35</f>
        <v>1484234610959</v>
      </c>
      <c r="D24" s="114">
        <f t="shared" si="4"/>
        <v>1563674700542.7502</v>
      </c>
      <c r="E24" s="122">
        <f>E25+E35</f>
        <v>134047156785.43005</v>
      </c>
      <c r="F24" s="122">
        <f t="shared" si="4"/>
        <v>96384797444.330032</v>
      </c>
      <c r="G24" s="122">
        <f t="shared" si="4"/>
        <v>112963862363.93001</v>
      </c>
      <c r="H24" s="122">
        <f>H25+H35</f>
        <v>102385081677.27997</v>
      </c>
      <c r="I24" s="122">
        <f>I25+I35</f>
        <v>137048817622.07011</v>
      </c>
      <c r="J24" s="122">
        <f t="shared" si="4"/>
        <v>128238003019.78001</v>
      </c>
      <c r="K24" s="122">
        <f>K25+K35</f>
        <v>130472146453.47</v>
      </c>
      <c r="L24" s="122">
        <f t="shared" si="4"/>
        <v>125009741258.31009</v>
      </c>
      <c r="M24" s="122">
        <f t="shared" si="4"/>
        <v>109539306231.20996</v>
      </c>
      <c r="N24" s="122">
        <f t="shared" si="4"/>
        <v>114549917923.72</v>
      </c>
      <c r="O24" s="122">
        <f t="shared" si="4"/>
        <v>158231885019.68991</v>
      </c>
      <c r="P24" s="122">
        <f t="shared" si="4"/>
        <v>172708279841.10016</v>
      </c>
      <c r="Q24" s="122">
        <f>Q25+Q35</f>
        <v>1521578995640.3201</v>
      </c>
      <c r="R24"/>
      <c r="S24" s="184"/>
      <c r="U24" s="102"/>
      <c r="V24" s="18"/>
      <c r="W24" s="18"/>
      <c r="X24" s="18"/>
      <c r="Y24" s="18"/>
      <c r="Z24" s="146"/>
      <c r="AA24" s="146"/>
      <c r="AB24" s="146"/>
      <c r="AC24" s="146"/>
      <c r="AD24" s="146"/>
      <c r="AE24" s="146"/>
      <c r="AF24" s="146"/>
      <c r="AG24" s="146"/>
      <c r="AH24" s="146"/>
      <c r="AI24" s="146"/>
      <c r="AJ24" s="146"/>
    </row>
    <row r="25" spans="1:36" x14ac:dyDescent="0.25">
      <c r="A25" s="33"/>
      <c r="B25" s="22" t="s">
        <v>34</v>
      </c>
      <c r="C25" s="113">
        <f>C26+C27+C28+C32+C33+C34</f>
        <v>1308196684792</v>
      </c>
      <c r="D25" s="113">
        <f>D26+D27+D28+D32+D33+D34</f>
        <v>1341336923834.2502</v>
      </c>
      <c r="E25" s="113">
        <f>E26+E27+E28+E32+E33+E34</f>
        <v>129386055851.55005</v>
      </c>
      <c r="F25" s="113">
        <f t="shared" ref="F25:P25" si="5">F26+F27+F28+F32+F33+F34</f>
        <v>85091250377.350037</v>
      </c>
      <c r="G25" s="113">
        <f t="shared" si="5"/>
        <v>94828571430.660004</v>
      </c>
      <c r="H25" s="113">
        <f t="shared" si="5"/>
        <v>89103339357.799973</v>
      </c>
      <c r="I25" s="113">
        <f t="shared" si="5"/>
        <v>127929203349.94011</v>
      </c>
      <c r="J25" s="113">
        <f t="shared" si="5"/>
        <v>112055337228.89001</v>
      </c>
      <c r="K25" s="113">
        <f t="shared" si="5"/>
        <v>112901034678.53</v>
      </c>
      <c r="L25" s="113">
        <f t="shared" si="5"/>
        <v>112747827632.28009</v>
      </c>
      <c r="M25" s="113">
        <f t="shared" si="5"/>
        <v>89341814919.209961</v>
      </c>
      <c r="N25" s="113">
        <f t="shared" si="5"/>
        <v>94723662032.979996</v>
      </c>
      <c r="O25" s="113">
        <f t="shared" si="5"/>
        <v>138949442832.18991</v>
      </c>
      <c r="P25" s="113">
        <f t="shared" si="5"/>
        <v>126769725100.70013</v>
      </c>
      <c r="Q25" s="113">
        <f>Q26+Q27+Q28+Q32+Q33+Q34</f>
        <v>1313827264792.0801</v>
      </c>
      <c r="R25" s="143"/>
      <c r="S25" s="184"/>
      <c r="U25" s="147"/>
      <c r="V25" s="18"/>
      <c r="W25" s="18"/>
      <c r="X25" s="18"/>
      <c r="Y25" s="18"/>
      <c r="Z25" s="146"/>
      <c r="AA25" s="146"/>
      <c r="AB25" s="146"/>
      <c r="AC25" s="146"/>
      <c r="AD25" s="146"/>
      <c r="AE25" s="146"/>
      <c r="AF25" s="146"/>
      <c r="AG25" s="146"/>
      <c r="AH25" s="146"/>
      <c r="AI25" s="146"/>
      <c r="AJ25" s="146"/>
    </row>
    <row r="26" spans="1:36" x14ac:dyDescent="0.25">
      <c r="B26" s="29" t="s">
        <v>35</v>
      </c>
      <c r="C26" s="121">
        <v>516919627204</v>
      </c>
      <c r="D26" s="121">
        <v>531297677760.39032</v>
      </c>
      <c r="E26" s="121">
        <v>33601259670.190044</v>
      </c>
      <c r="F26" s="121">
        <v>34964894674.65004</v>
      </c>
      <c r="G26" s="121">
        <v>38431504458.21003</v>
      </c>
      <c r="H26" s="121">
        <v>38492033070.36998</v>
      </c>
      <c r="I26" s="121">
        <v>41696019539.67012</v>
      </c>
      <c r="J26" s="121">
        <v>41560098698.140015</v>
      </c>
      <c r="K26" s="121">
        <v>39441040248.72998</v>
      </c>
      <c r="L26" s="121">
        <v>40662462047.460091</v>
      </c>
      <c r="M26" s="121">
        <v>40940057104.60997</v>
      </c>
      <c r="N26" s="121">
        <v>44088639296.829987</v>
      </c>
      <c r="O26" s="121">
        <v>57570487863.399918</v>
      </c>
      <c r="P26" s="121">
        <v>63059803608.740089</v>
      </c>
      <c r="Q26" s="120">
        <f>SUM(E26:P26)</f>
        <v>514508300281.00024</v>
      </c>
      <c r="R26" s="143"/>
      <c r="S26" s="184"/>
      <c r="U26" s="148"/>
      <c r="V26" s="18"/>
      <c r="W26" s="18"/>
      <c r="X26" s="18"/>
      <c r="Y26" s="18"/>
      <c r="Z26" s="146"/>
      <c r="AA26" s="146"/>
      <c r="AB26" s="146"/>
      <c r="AC26" s="146"/>
      <c r="AD26" s="146"/>
      <c r="AE26" s="146"/>
      <c r="AF26" s="146"/>
      <c r="AG26" s="146"/>
      <c r="AH26" s="146"/>
      <c r="AI26" s="146"/>
      <c r="AJ26" s="146"/>
    </row>
    <row r="27" spans="1:36" x14ac:dyDescent="0.25">
      <c r="B27" s="29" t="s">
        <v>94</v>
      </c>
      <c r="C27" s="121">
        <v>90986168678</v>
      </c>
      <c r="D27" s="121">
        <v>87523447135.860001</v>
      </c>
      <c r="E27" s="121">
        <v>6413528462.0799999</v>
      </c>
      <c r="F27" s="121">
        <v>6464772005.0300007</v>
      </c>
      <c r="G27" s="121">
        <v>6535528703.3100004</v>
      </c>
      <c r="H27" s="121">
        <v>6533241048.0699997</v>
      </c>
      <c r="I27" s="121">
        <v>6713963635.3999996</v>
      </c>
      <c r="J27" s="121">
        <v>6769094721.0599995</v>
      </c>
      <c r="K27" s="121">
        <v>6832313726.0999994</v>
      </c>
      <c r="L27" s="121">
        <v>6824163281.5900002</v>
      </c>
      <c r="M27" s="121">
        <v>6845246539.1300001</v>
      </c>
      <c r="N27" s="121">
        <v>6887454847.3500004</v>
      </c>
      <c r="O27" s="121">
        <v>13478129363.489998</v>
      </c>
      <c r="P27" s="121">
        <v>7086077774.5599995</v>
      </c>
      <c r="Q27" s="120">
        <f>SUM(E27:P27)</f>
        <v>87383514107.169983</v>
      </c>
      <c r="R27" s="143"/>
      <c r="S27" s="184"/>
      <c r="U27" s="147"/>
      <c r="V27" s="18"/>
      <c r="W27" s="18"/>
      <c r="X27" s="18"/>
      <c r="Y27" s="18"/>
      <c r="Z27" s="146"/>
      <c r="AA27" s="146"/>
      <c r="AB27" s="146"/>
      <c r="AC27" s="146"/>
      <c r="AD27" s="146"/>
      <c r="AE27" s="146"/>
      <c r="AF27" s="146"/>
      <c r="AG27" s="146"/>
      <c r="AH27" s="146"/>
      <c r="AI27" s="146"/>
      <c r="AJ27" s="146"/>
    </row>
    <row r="28" spans="1:36" x14ac:dyDescent="0.25">
      <c r="B28" s="186" t="s">
        <v>95</v>
      </c>
      <c r="C28" s="185">
        <f t="shared" ref="C28:P28" si="6">SUM(C29:C31)</f>
        <v>298486441612</v>
      </c>
      <c r="D28" s="185">
        <f t="shared" si="6"/>
        <v>283663317735.25</v>
      </c>
      <c r="E28" s="185">
        <f t="shared" si="6"/>
        <v>53805546731.419998</v>
      </c>
      <c r="F28" s="185">
        <f t="shared" si="6"/>
        <v>14823739722.440001</v>
      </c>
      <c r="G28" s="185">
        <f t="shared" si="6"/>
        <v>12137932264.299999</v>
      </c>
      <c r="H28" s="185">
        <f t="shared" si="6"/>
        <v>10486983972.860001</v>
      </c>
      <c r="I28" s="185">
        <f t="shared" si="6"/>
        <v>25914152631.299999</v>
      </c>
      <c r="J28" s="185">
        <f t="shared" si="6"/>
        <v>33745964803.98</v>
      </c>
      <c r="K28" s="185">
        <f t="shared" si="6"/>
        <v>32715400897.680004</v>
      </c>
      <c r="L28" s="185">
        <f t="shared" si="6"/>
        <v>19636625418.009998</v>
      </c>
      <c r="M28" s="185">
        <f t="shared" si="6"/>
        <v>19101641970.970001</v>
      </c>
      <c r="N28" s="185">
        <f t="shared" si="6"/>
        <v>11545553147.869999</v>
      </c>
      <c r="O28" s="185">
        <f t="shared" si="6"/>
        <v>26649890606.109997</v>
      </c>
      <c r="P28" s="185">
        <f t="shared" si="6"/>
        <v>15026496308.270002</v>
      </c>
      <c r="Q28" s="187">
        <f>SUM(E28:P28)</f>
        <v>275589928475.21002</v>
      </c>
      <c r="R28" s="143"/>
      <c r="S28" s="184"/>
      <c r="T28" s="31"/>
      <c r="U28" s="148"/>
      <c r="V28" s="18"/>
      <c r="W28" s="18"/>
      <c r="X28" s="18"/>
      <c r="Y28" s="18"/>
      <c r="Z28" s="146"/>
      <c r="AA28" s="146"/>
      <c r="AB28" s="146"/>
      <c r="AC28" s="146"/>
      <c r="AD28" s="146"/>
      <c r="AE28" s="146"/>
      <c r="AF28" s="146"/>
      <c r="AG28" s="146"/>
      <c r="AH28" s="146"/>
      <c r="AI28" s="146"/>
      <c r="AJ28" s="146"/>
    </row>
    <row r="29" spans="1:36" s="31" customFormat="1" x14ac:dyDescent="0.25">
      <c r="B29" s="32" t="s">
        <v>38</v>
      </c>
      <c r="C29" s="121">
        <v>120010652162</v>
      </c>
      <c r="D29" s="121">
        <v>109538060968.61</v>
      </c>
      <c r="E29" s="121">
        <v>16662677460.549999</v>
      </c>
      <c r="F29" s="121">
        <v>7542075751.6700001</v>
      </c>
      <c r="G29" s="121">
        <v>758922057.71999991</v>
      </c>
      <c r="H29" s="121">
        <v>5371382216.0200005</v>
      </c>
      <c r="I29" s="121">
        <v>14287249139.439999</v>
      </c>
      <c r="J29" s="121">
        <v>9471631345.0699997</v>
      </c>
      <c r="K29" s="121">
        <v>14582027311.870001</v>
      </c>
      <c r="L29" s="121">
        <v>7664355371.6599998</v>
      </c>
      <c r="M29" s="121">
        <v>765396235.46000004</v>
      </c>
      <c r="N29" s="121">
        <v>5456872246.5599995</v>
      </c>
      <c r="O29" s="121">
        <v>14482936408.15</v>
      </c>
      <c r="P29" s="121">
        <v>8850449906.8600006</v>
      </c>
      <c r="Q29" s="120">
        <f>SUM(E29:P29)</f>
        <v>105895975451.03</v>
      </c>
      <c r="R29" s="143"/>
      <c r="S29" s="183"/>
      <c r="U29" s="147"/>
      <c r="V29" s="18"/>
      <c r="W29" s="18"/>
      <c r="X29" s="18"/>
      <c r="Y29" s="18"/>
      <c r="Z29" s="146"/>
      <c r="AA29" s="146"/>
      <c r="AB29" s="146"/>
      <c r="AC29" s="146"/>
      <c r="AD29" s="146"/>
      <c r="AE29" s="146"/>
      <c r="AF29" s="146"/>
      <c r="AG29" s="146"/>
      <c r="AH29" s="146"/>
      <c r="AI29" s="146"/>
      <c r="AJ29" s="146"/>
    </row>
    <row r="30" spans="1:36" s="31" customFormat="1" x14ac:dyDescent="0.25">
      <c r="B30" s="32" t="s">
        <v>39</v>
      </c>
      <c r="C30" s="121">
        <v>176990963659</v>
      </c>
      <c r="D30" s="121">
        <v>171833930975.64001</v>
      </c>
      <c r="E30" s="121">
        <v>36845671228.68</v>
      </c>
      <c r="F30" s="121">
        <v>7003134354.8199997</v>
      </c>
      <c r="G30" s="121">
        <v>11278785496.200001</v>
      </c>
      <c r="H30" s="121">
        <v>4500826540.4499998</v>
      </c>
      <c r="I30" s="121">
        <v>11575116529.17</v>
      </c>
      <c r="J30" s="121">
        <v>24213693307.07</v>
      </c>
      <c r="K30" s="121">
        <v>18122330821.57</v>
      </c>
      <c r="L30" s="121">
        <v>11954507405.469999</v>
      </c>
      <c r="M30" s="121">
        <v>18245807708.290001</v>
      </c>
      <c r="N30" s="121">
        <v>5689762843.6499996</v>
      </c>
      <c r="O30" s="121">
        <v>12074228047.52</v>
      </c>
      <c r="P30" s="121">
        <v>5981896172.2200003</v>
      </c>
      <c r="Q30" s="120">
        <f t="shared" ref="Q30:Q34" si="7">SUM(E30:P30)</f>
        <v>167485760455.10999</v>
      </c>
      <c r="R30" s="143"/>
      <c r="S30" s="183"/>
      <c r="U30" s="148"/>
      <c r="V30" s="18"/>
      <c r="W30" s="18"/>
      <c r="X30" s="18"/>
      <c r="Y30" s="18"/>
      <c r="Z30" s="146"/>
      <c r="AA30" s="146"/>
      <c r="AB30" s="146"/>
      <c r="AC30" s="146"/>
      <c r="AD30" s="146"/>
      <c r="AE30" s="146"/>
      <c r="AF30" s="146"/>
      <c r="AG30" s="146"/>
      <c r="AH30" s="146"/>
      <c r="AI30" s="146"/>
      <c r="AJ30" s="146"/>
    </row>
    <row r="31" spans="1:36" s="31" customFormat="1" x14ac:dyDescent="0.25">
      <c r="B31" s="32" t="s">
        <v>40</v>
      </c>
      <c r="C31" s="121">
        <v>1484825791</v>
      </c>
      <c r="D31" s="121">
        <v>2291325791</v>
      </c>
      <c r="E31" s="121">
        <v>297198042.19</v>
      </c>
      <c r="F31" s="121">
        <v>278529615.94999999</v>
      </c>
      <c r="G31" s="121">
        <v>100224710.38</v>
      </c>
      <c r="H31" s="121">
        <v>614775216.38999999</v>
      </c>
      <c r="I31" s="121">
        <v>51786962.689999998</v>
      </c>
      <c r="J31" s="121">
        <v>60640151.839999996</v>
      </c>
      <c r="K31" s="121">
        <v>11042764.24</v>
      </c>
      <c r="L31" s="121">
        <v>17762640.880000003</v>
      </c>
      <c r="M31" s="121">
        <v>90438027.220000014</v>
      </c>
      <c r="N31" s="121">
        <v>398918057.65999997</v>
      </c>
      <c r="O31" s="121">
        <v>92726150.439999998</v>
      </c>
      <c r="P31" s="121">
        <v>194150229.19</v>
      </c>
      <c r="Q31" s="120">
        <f t="shared" si="7"/>
        <v>2208192569.0700002</v>
      </c>
      <c r="R31" s="143"/>
      <c r="S31" s="183"/>
      <c r="U31" s="147"/>
      <c r="V31" s="18"/>
      <c r="W31" s="18"/>
      <c r="X31" s="18"/>
      <c r="Y31" s="18"/>
      <c r="Z31" s="146"/>
      <c r="AA31" s="146"/>
      <c r="AB31" s="146"/>
      <c r="AC31" s="146"/>
      <c r="AD31" s="146"/>
      <c r="AE31" s="146"/>
      <c r="AF31" s="146"/>
      <c r="AG31" s="146"/>
      <c r="AH31" s="146"/>
      <c r="AI31" s="146"/>
      <c r="AJ31" s="146"/>
    </row>
    <row r="32" spans="1:36" s="31" customFormat="1" x14ac:dyDescent="0.25">
      <c r="B32" s="29" t="s">
        <v>76</v>
      </c>
      <c r="C32" s="121">
        <v>13500000000</v>
      </c>
      <c r="D32" s="121">
        <v>14969508789.049999</v>
      </c>
      <c r="E32" s="121">
        <v>1151803719.5699999</v>
      </c>
      <c r="F32" s="121">
        <v>1226609973.1700001</v>
      </c>
      <c r="G32" s="121">
        <v>2933669895.6799998</v>
      </c>
      <c r="H32" s="121">
        <v>1881022034.28</v>
      </c>
      <c r="I32" s="121">
        <v>1281026019.6200001</v>
      </c>
      <c r="J32" s="121">
        <v>565522645.67999995</v>
      </c>
      <c r="K32" s="121">
        <v>755645530.19000006</v>
      </c>
      <c r="L32" s="121">
        <v>931037744.88</v>
      </c>
      <c r="M32" s="121">
        <v>581071143.95000005</v>
      </c>
      <c r="N32" s="121">
        <v>1438555643.54</v>
      </c>
      <c r="O32" s="121">
        <v>578023908.90999997</v>
      </c>
      <c r="P32" s="121">
        <v>1541677478.0799999</v>
      </c>
      <c r="Q32" s="121">
        <f t="shared" si="7"/>
        <v>14865665737.550001</v>
      </c>
      <c r="S32" s="184"/>
      <c r="T32" s="6"/>
      <c r="U32" s="148"/>
      <c r="V32" s="18"/>
      <c r="W32" s="18"/>
      <c r="X32" s="18"/>
      <c r="Y32" s="18"/>
      <c r="Z32" s="146"/>
      <c r="AA32" s="146"/>
      <c r="AB32" s="146"/>
      <c r="AC32" s="146"/>
      <c r="AD32" s="146"/>
      <c r="AE32" s="146"/>
      <c r="AF32" s="146"/>
      <c r="AG32" s="146"/>
      <c r="AH32" s="146"/>
      <c r="AI32" s="146"/>
      <c r="AJ32" s="146"/>
    </row>
    <row r="33" spans="1:36" x14ac:dyDescent="0.25">
      <c r="B33" s="29" t="s">
        <v>41</v>
      </c>
      <c r="C33" s="123">
        <v>388252040903</v>
      </c>
      <c r="D33" s="123">
        <v>421309338035.56006</v>
      </c>
      <c r="E33" s="121">
        <v>33058085802.580002</v>
      </c>
      <c r="F33" s="121">
        <v>27592180568.020004</v>
      </c>
      <c r="G33" s="121">
        <v>34785950891.159988</v>
      </c>
      <c r="H33" s="121">
        <v>31707102734.889996</v>
      </c>
      <c r="I33" s="121">
        <v>52308326035.089996</v>
      </c>
      <c r="J33" s="121">
        <v>29342688815.030006</v>
      </c>
      <c r="K33" s="121">
        <v>33146676299.230007</v>
      </c>
      <c r="L33" s="121">
        <v>44675807791.769997</v>
      </c>
      <c r="M33" s="121">
        <v>21748928038.099998</v>
      </c>
      <c r="N33" s="121">
        <v>30761497188.890011</v>
      </c>
      <c r="O33" s="121">
        <v>40488383956.989983</v>
      </c>
      <c r="P33" s="121">
        <v>39300602909.95002</v>
      </c>
      <c r="Q33" s="121">
        <f t="shared" si="7"/>
        <v>418916231031.70001</v>
      </c>
      <c r="R33" s="31"/>
      <c r="S33" s="184"/>
      <c r="U33" s="147"/>
      <c r="V33" s="18"/>
      <c r="W33" s="18"/>
      <c r="X33" s="18"/>
      <c r="Y33" s="18"/>
      <c r="Z33" s="146"/>
      <c r="AA33" s="146"/>
      <c r="AB33" s="146"/>
      <c r="AC33" s="146"/>
      <c r="AD33" s="146"/>
      <c r="AE33" s="146"/>
      <c r="AF33" s="146"/>
      <c r="AG33" s="146"/>
      <c r="AH33" s="146"/>
      <c r="AI33" s="146"/>
      <c r="AJ33" s="146"/>
    </row>
    <row r="34" spans="1:36" x14ac:dyDescent="0.25">
      <c r="B34" s="29" t="s">
        <v>42</v>
      </c>
      <c r="C34" s="123">
        <v>52406395</v>
      </c>
      <c r="D34" s="123">
        <v>2573634378.1399999</v>
      </c>
      <c r="E34" s="121">
        <v>1355831465.71</v>
      </c>
      <c r="F34" s="121">
        <v>19053434.039999999</v>
      </c>
      <c r="G34" s="121">
        <v>3985218</v>
      </c>
      <c r="H34" s="121">
        <v>2956497.33</v>
      </c>
      <c r="I34" s="121">
        <v>15715488.859999999</v>
      </c>
      <c r="J34" s="121">
        <v>71967545</v>
      </c>
      <c r="K34" s="121">
        <v>9957976.5999999996</v>
      </c>
      <c r="L34" s="121">
        <v>17731348.57</v>
      </c>
      <c r="M34" s="121">
        <v>124870122.45</v>
      </c>
      <c r="N34" s="121">
        <v>1961908.5</v>
      </c>
      <c r="O34" s="121">
        <v>184527133.28999999</v>
      </c>
      <c r="P34" s="121">
        <v>755067021.10000002</v>
      </c>
      <c r="Q34" s="121">
        <f t="shared" si="7"/>
        <v>2563625159.4499998</v>
      </c>
      <c r="R34" s="31"/>
      <c r="S34" s="184"/>
      <c r="U34" s="148"/>
      <c r="V34" s="18"/>
      <c r="W34" s="18"/>
      <c r="X34" s="18"/>
      <c r="Y34" s="18"/>
      <c r="Z34" s="146"/>
      <c r="AA34" s="146"/>
      <c r="AB34" s="146"/>
      <c r="AC34" s="146"/>
      <c r="AD34" s="146"/>
      <c r="AE34" s="146"/>
      <c r="AF34" s="146"/>
      <c r="AG34" s="146"/>
      <c r="AH34" s="146"/>
      <c r="AI34" s="146"/>
      <c r="AJ34" s="146"/>
    </row>
    <row r="35" spans="1:36" x14ac:dyDescent="0.25">
      <c r="A35" s="137"/>
      <c r="B35" s="22" t="s">
        <v>43</v>
      </c>
      <c r="C35" s="113">
        <f>SUM(C36:C41)</f>
        <v>176037926167</v>
      </c>
      <c r="D35" s="113">
        <f>SUM(D36:D41)</f>
        <v>222337776708.50003</v>
      </c>
      <c r="E35" s="113">
        <f>SUM(E36:E41)</f>
        <v>4661100933.8800011</v>
      </c>
      <c r="F35" s="113">
        <f t="shared" ref="F35:P35" si="8">SUM(F36:F41)</f>
        <v>11293547066.980001</v>
      </c>
      <c r="G35" s="113">
        <f t="shared" si="8"/>
        <v>18135290933.27</v>
      </c>
      <c r="H35" s="113">
        <f t="shared" si="8"/>
        <v>13281742319.48</v>
      </c>
      <c r="I35" s="113">
        <f t="shared" si="8"/>
        <v>9119614272.1300011</v>
      </c>
      <c r="J35" s="113">
        <f t="shared" si="8"/>
        <v>16182665790.890003</v>
      </c>
      <c r="K35" s="113">
        <f t="shared" si="8"/>
        <v>17571111774.939999</v>
      </c>
      <c r="L35" s="113">
        <f t="shared" si="8"/>
        <v>12261913626.029999</v>
      </c>
      <c r="M35" s="113">
        <f t="shared" si="8"/>
        <v>20197491311.999992</v>
      </c>
      <c r="N35" s="113">
        <f t="shared" si="8"/>
        <v>19826255890.739998</v>
      </c>
      <c r="O35" s="113">
        <f t="shared" si="8"/>
        <v>19282442187.500008</v>
      </c>
      <c r="P35" s="113">
        <f t="shared" si="8"/>
        <v>45938554740.400009</v>
      </c>
      <c r="Q35" s="113">
        <f>SUM(Q36:Q41)</f>
        <v>207751730848.23999</v>
      </c>
      <c r="R35" s="143"/>
      <c r="S35" s="184"/>
      <c r="U35" s="147"/>
      <c r="V35" s="18"/>
      <c r="W35" s="18"/>
      <c r="X35" s="18"/>
      <c r="Y35" s="18"/>
      <c r="Z35" s="146"/>
      <c r="AA35" s="146"/>
      <c r="AB35" s="146"/>
      <c r="AC35" s="146"/>
      <c r="AD35" s="146"/>
      <c r="AE35" s="146"/>
      <c r="AF35" s="146"/>
      <c r="AG35" s="146"/>
      <c r="AH35" s="146"/>
      <c r="AI35" s="146"/>
      <c r="AJ35" s="146"/>
    </row>
    <row r="36" spans="1:36" x14ac:dyDescent="0.25">
      <c r="B36" s="5" t="s">
        <v>44</v>
      </c>
      <c r="C36" s="123">
        <v>53162528542</v>
      </c>
      <c r="D36" s="123">
        <v>74148835363.150009</v>
      </c>
      <c r="E36" s="123">
        <v>2413896074.4200006</v>
      </c>
      <c r="F36" s="123">
        <v>4765127480.5600014</v>
      </c>
      <c r="G36" s="123">
        <v>2871930526.0600004</v>
      </c>
      <c r="H36" s="123">
        <v>4615061438.3599997</v>
      </c>
      <c r="I36" s="123">
        <v>3249651292.9299998</v>
      </c>
      <c r="J36" s="123">
        <v>5069978902.7500019</v>
      </c>
      <c r="K36" s="123">
        <v>5768970938.1099987</v>
      </c>
      <c r="L36" s="123">
        <v>6409672932.2799978</v>
      </c>
      <c r="M36" s="123">
        <v>7901973188.7099972</v>
      </c>
      <c r="N36" s="123">
        <v>8212583217.9599991</v>
      </c>
      <c r="O36" s="123">
        <v>5608562285.8000011</v>
      </c>
      <c r="P36" s="123">
        <v>12104985393.149998</v>
      </c>
      <c r="Q36" s="123">
        <f>SUM(E36:P36)</f>
        <v>68992393671.089996</v>
      </c>
      <c r="R36" s="143"/>
      <c r="S36" s="184"/>
      <c r="U36" s="148"/>
      <c r="V36" s="18"/>
      <c r="W36" s="18"/>
      <c r="X36" s="18"/>
      <c r="Y36" s="18"/>
      <c r="Z36" s="146"/>
      <c r="AA36" s="146"/>
      <c r="AB36" s="146"/>
      <c r="AC36" s="146"/>
      <c r="AD36" s="146"/>
      <c r="AE36" s="146"/>
      <c r="AF36" s="146"/>
      <c r="AG36" s="146"/>
      <c r="AH36" s="146"/>
      <c r="AI36" s="146"/>
      <c r="AJ36" s="146"/>
    </row>
    <row r="37" spans="1:36" x14ac:dyDescent="0.25">
      <c r="B37" s="5" t="s">
        <v>45</v>
      </c>
      <c r="C37" s="123">
        <v>60255319620</v>
      </c>
      <c r="D37" s="123">
        <v>57784517705.709999</v>
      </c>
      <c r="E37" s="123">
        <v>571900595.20000005</v>
      </c>
      <c r="F37" s="123">
        <v>2205737015.6999998</v>
      </c>
      <c r="G37" s="123">
        <v>1790022765.2499993</v>
      </c>
      <c r="H37" s="123">
        <v>2970420674.7199993</v>
      </c>
      <c r="I37" s="123">
        <v>2719536831.1200013</v>
      </c>
      <c r="J37" s="123">
        <v>3580679107.4800014</v>
      </c>
      <c r="K37" s="123">
        <v>4563442993.04</v>
      </c>
      <c r="L37" s="123">
        <v>3004206661.0700011</v>
      </c>
      <c r="M37" s="123">
        <v>3203541465.1199994</v>
      </c>
      <c r="N37" s="123">
        <v>5364238966.8599968</v>
      </c>
      <c r="O37" s="123">
        <v>7426409475.050004</v>
      </c>
      <c r="P37" s="123">
        <v>12734760430.45001</v>
      </c>
      <c r="Q37" s="123">
        <f t="shared" ref="Q37:Q41" si="9">SUM(E37:P37)</f>
        <v>50134896981.060013</v>
      </c>
      <c r="R37" s="143"/>
      <c r="S37" s="184"/>
      <c r="U37" s="147"/>
      <c r="V37" s="18"/>
      <c r="W37" s="18"/>
      <c r="X37" s="18"/>
      <c r="Y37" s="18"/>
      <c r="Z37" s="146"/>
      <c r="AA37" s="146"/>
      <c r="AB37" s="146"/>
      <c r="AC37" s="146"/>
      <c r="AD37" s="146"/>
      <c r="AE37" s="146"/>
      <c r="AF37" s="146"/>
      <c r="AG37" s="146"/>
      <c r="AH37" s="146"/>
      <c r="AI37" s="146"/>
      <c r="AJ37" s="146"/>
    </row>
    <row r="38" spans="1:36" x14ac:dyDescent="0.25">
      <c r="B38" s="5" t="s">
        <v>46</v>
      </c>
      <c r="C38" s="123">
        <v>10094704</v>
      </c>
      <c r="D38" s="123">
        <v>143012445.21000001</v>
      </c>
      <c r="E38" s="138">
        <v>0</v>
      </c>
      <c r="F38" s="144">
        <v>0</v>
      </c>
      <c r="G38" s="123">
        <v>2282946</v>
      </c>
      <c r="H38" s="123">
        <v>1156154.93</v>
      </c>
      <c r="I38" s="123">
        <v>36917952</v>
      </c>
      <c r="J38" s="123">
        <v>476620</v>
      </c>
      <c r="K38" s="123">
        <v>36906135.009999998</v>
      </c>
      <c r="L38" s="123">
        <v>3958737.49</v>
      </c>
      <c r="M38" s="123">
        <v>1354385.99</v>
      </c>
      <c r="N38" s="123">
        <v>116864.84</v>
      </c>
      <c r="O38" s="123">
        <v>18337200</v>
      </c>
      <c r="P38" s="123">
        <v>19968417.330000002</v>
      </c>
      <c r="Q38" s="123">
        <f t="shared" si="9"/>
        <v>121475413.58999999</v>
      </c>
      <c r="R38" s="143"/>
      <c r="S38" s="184"/>
      <c r="U38" s="148"/>
      <c r="V38" s="18"/>
      <c r="W38" s="18"/>
      <c r="X38" s="18"/>
      <c r="Y38" s="18"/>
      <c r="Z38" s="146"/>
      <c r="AA38" s="146"/>
      <c r="AB38" s="146"/>
      <c r="AC38" s="146"/>
      <c r="AD38" s="146"/>
      <c r="AE38" s="146"/>
      <c r="AF38" s="146"/>
      <c r="AG38" s="146"/>
      <c r="AH38" s="146"/>
      <c r="AI38" s="146"/>
      <c r="AJ38" s="146"/>
    </row>
    <row r="39" spans="1:36" x14ac:dyDescent="0.25">
      <c r="B39" s="5" t="s">
        <v>47</v>
      </c>
      <c r="C39" s="123">
        <v>1045835769</v>
      </c>
      <c r="D39" s="123">
        <v>2908628174.6000004</v>
      </c>
      <c r="E39" s="123">
        <v>19313893.329999998</v>
      </c>
      <c r="F39" s="123">
        <v>21778378.57</v>
      </c>
      <c r="G39" s="123">
        <v>59106509.200000003</v>
      </c>
      <c r="H39" s="123">
        <v>224995873.96000001</v>
      </c>
      <c r="I39" s="123">
        <v>202942760.87</v>
      </c>
      <c r="J39" s="123">
        <v>372803698.31</v>
      </c>
      <c r="K39" s="123">
        <v>119436582.88</v>
      </c>
      <c r="L39" s="123">
        <v>208721107.34999999</v>
      </c>
      <c r="M39" s="123">
        <v>518291593.96999997</v>
      </c>
      <c r="N39" s="123">
        <v>278038556.14999998</v>
      </c>
      <c r="O39" s="123">
        <v>230664912.34999999</v>
      </c>
      <c r="P39" s="123">
        <v>362307910.97000003</v>
      </c>
      <c r="Q39" s="123">
        <f t="shared" si="9"/>
        <v>2618401777.9099998</v>
      </c>
      <c r="R39" s="143"/>
      <c r="S39" s="184"/>
      <c r="U39" s="147"/>
      <c r="V39" s="18"/>
      <c r="W39" s="18"/>
      <c r="X39" s="18"/>
      <c r="Y39" s="18"/>
      <c r="Z39" s="146"/>
      <c r="AA39" s="146"/>
      <c r="AB39" s="146"/>
      <c r="AC39" s="146"/>
      <c r="AD39" s="146"/>
      <c r="AE39" s="146"/>
      <c r="AF39" s="146"/>
      <c r="AG39" s="146"/>
      <c r="AH39" s="146"/>
      <c r="AI39" s="146"/>
      <c r="AJ39" s="146"/>
    </row>
    <row r="40" spans="1:36" x14ac:dyDescent="0.25">
      <c r="B40" s="5" t="s">
        <v>48</v>
      </c>
      <c r="C40" s="123">
        <v>60117023257</v>
      </c>
      <c r="D40" s="123">
        <v>87216147107.400009</v>
      </c>
      <c r="E40" s="123">
        <v>1655990370.9300001</v>
      </c>
      <c r="F40" s="123">
        <v>4300904192.1500006</v>
      </c>
      <c r="G40" s="123">
        <v>13411948186.76</v>
      </c>
      <c r="H40" s="123">
        <v>5470108177.5099993</v>
      </c>
      <c r="I40" s="123">
        <v>2910565435.21</v>
      </c>
      <c r="J40" s="123">
        <v>7158727462.3500004</v>
      </c>
      <c r="K40" s="123">
        <v>7082355125.9000006</v>
      </c>
      <c r="L40" s="123">
        <v>2635354187.8399997</v>
      </c>
      <c r="M40" s="123">
        <v>8572330678.2099991</v>
      </c>
      <c r="N40" s="123">
        <v>5971278284.9300003</v>
      </c>
      <c r="O40" s="123">
        <v>5998468314.3000002</v>
      </c>
      <c r="P40" s="123">
        <v>20716532588.5</v>
      </c>
      <c r="Q40" s="123">
        <f t="shared" si="9"/>
        <v>85884563004.589996</v>
      </c>
      <c r="R40" s="143"/>
      <c r="S40" s="184"/>
      <c r="U40" s="148"/>
      <c r="V40" s="18"/>
      <c r="W40" s="18"/>
      <c r="X40" s="18"/>
      <c r="Y40" s="18"/>
      <c r="Z40" s="146"/>
      <c r="AA40" s="146"/>
      <c r="AB40" s="146"/>
      <c r="AC40" s="146"/>
      <c r="AD40" s="146"/>
      <c r="AE40" s="146"/>
      <c r="AF40" s="146"/>
      <c r="AG40" s="146"/>
      <c r="AH40" s="146"/>
      <c r="AI40" s="146"/>
      <c r="AJ40" s="146"/>
    </row>
    <row r="41" spans="1:36" x14ac:dyDescent="0.25">
      <c r="B41" s="5" t="s">
        <v>49</v>
      </c>
      <c r="C41" s="123">
        <v>1447124275</v>
      </c>
      <c r="D41" s="123">
        <v>136635912.43000013</v>
      </c>
      <c r="E41" s="138">
        <v>0</v>
      </c>
      <c r="F41" s="144">
        <v>0</v>
      </c>
      <c r="G41" s="144">
        <v>0</v>
      </c>
      <c r="H41" s="144">
        <v>0</v>
      </c>
      <c r="I41" s="144">
        <v>0</v>
      </c>
      <c r="J41" s="144">
        <v>0</v>
      </c>
      <c r="K41" s="144"/>
      <c r="L41" s="144"/>
      <c r="M41" s="144">
        <v>0</v>
      </c>
      <c r="N41" s="144">
        <v>0</v>
      </c>
      <c r="O41" s="144">
        <v>0</v>
      </c>
      <c r="P41" s="123">
        <v>0</v>
      </c>
      <c r="Q41" s="144">
        <f t="shared" si="9"/>
        <v>0</v>
      </c>
      <c r="R41" s="143"/>
      <c r="S41" s="184"/>
      <c r="U41" s="147"/>
      <c r="V41" s="18"/>
      <c r="W41" s="18"/>
      <c r="X41" s="18"/>
      <c r="Y41" s="18"/>
      <c r="Z41" s="146"/>
      <c r="AA41" s="146"/>
      <c r="AB41" s="146"/>
      <c r="AC41" s="146"/>
      <c r="AD41" s="146"/>
      <c r="AE41" s="146"/>
      <c r="AF41" s="146"/>
      <c r="AG41" s="146"/>
      <c r="AH41" s="146"/>
      <c r="AI41" s="146"/>
      <c r="AJ41" s="146"/>
    </row>
    <row r="42" spans="1:36" x14ac:dyDescent="0.25">
      <c r="B42" s="93" t="s">
        <v>50</v>
      </c>
      <c r="C42" s="114"/>
      <c r="D42" s="114"/>
      <c r="E42" s="122"/>
      <c r="F42" s="122"/>
      <c r="G42" s="122"/>
      <c r="H42" s="122"/>
      <c r="I42" s="122"/>
      <c r="J42" s="122"/>
      <c r="K42" s="122"/>
      <c r="L42" s="122"/>
      <c r="M42" s="122"/>
      <c r="N42" s="122"/>
      <c r="O42" s="122"/>
      <c r="P42" s="122"/>
      <c r="Q42" s="122"/>
      <c r="R42" s="143"/>
      <c r="S42" s="117"/>
      <c r="V42" s="18"/>
      <c r="W42" s="18"/>
      <c r="X42" s="18"/>
      <c r="Y42" s="18"/>
      <c r="Z42" s="146"/>
      <c r="AA42" s="146"/>
      <c r="AB42" s="146"/>
      <c r="AC42" s="146"/>
      <c r="AD42" s="146"/>
      <c r="AE42" s="146"/>
      <c r="AF42" s="146"/>
      <c r="AG42" s="146"/>
      <c r="AH42" s="146"/>
      <c r="AI42" s="146"/>
      <c r="AJ42" s="146"/>
    </row>
    <row r="43" spans="1:36" ht="17.25" customHeight="1" x14ac:dyDescent="0.25">
      <c r="B43" s="28" t="s">
        <v>51</v>
      </c>
      <c r="C43" s="124">
        <f>C12-C25</f>
        <v>-67768312736</v>
      </c>
      <c r="D43" s="124">
        <f>D12-D25</f>
        <v>-61713024401.830078</v>
      </c>
      <c r="E43" s="124">
        <f>E12-E25</f>
        <v>-20238319909.170074</v>
      </c>
      <c r="F43" s="124">
        <f t="shared" ref="F43:P43" si="10">F12-F25</f>
        <v>6011477798.5799866</v>
      </c>
      <c r="G43" s="124">
        <f t="shared" si="10"/>
        <v>-1773601581.9700623</v>
      </c>
      <c r="H43" s="124">
        <f t="shared" si="10"/>
        <v>38432248227.430008</v>
      </c>
      <c r="I43" s="124">
        <f t="shared" si="10"/>
        <v>-22027180221.66008</v>
      </c>
      <c r="J43" s="124">
        <f>J12-J25</f>
        <v>-16290563058.649963</v>
      </c>
      <c r="K43" s="124">
        <f>K12-K25</f>
        <v>679848671.51992798</v>
      </c>
      <c r="L43" s="124">
        <f t="shared" si="10"/>
        <v>-15811857404.620132</v>
      </c>
      <c r="M43" s="124">
        <f t="shared" si="10"/>
        <v>6028924047.7100372</v>
      </c>
      <c r="N43" s="124">
        <f t="shared" si="10"/>
        <v>12944782881.76001</v>
      </c>
      <c r="O43" s="124">
        <f t="shared" si="10"/>
        <v>-46296913150.499893</v>
      </c>
      <c r="P43" s="124">
        <f t="shared" si="10"/>
        <v>-8926679505.7300873</v>
      </c>
      <c r="Q43" s="124">
        <f>Q12-Q25</f>
        <v>-67267833205.300049</v>
      </c>
      <c r="R43" s="143"/>
      <c r="S43" s="117"/>
      <c r="V43" s="18"/>
      <c r="W43" s="18"/>
      <c r="X43" s="18"/>
      <c r="Y43" s="18"/>
      <c r="Z43" s="146"/>
      <c r="AA43" s="146"/>
      <c r="AB43" s="146"/>
      <c r="AC43" s="146"/>
      <c r="AD43" s="146"/>
      <c r="AE43" s="146"/>
      <c r="AF43" s="146"/>
      <c r="AG43" s="146"/>
      <c r="AH43" s="146"/>
      <c r="AI43" s="146"/>
      <c r="AJ43" s="146"/>
    </row>
    <row r="44" spans="1:36" x14ac:dyDescent="0.25">
      <c r="B44" s="28" t="s">
        <v>52</v>
      </c>
      <c r="C44" s="124">
        <f>C20-C35</f>
        <v>-175101566729</v>
      </c>
      <c r="D44" s="124">
        <f>D20-D35</f>
        <v>-220897997642.97003</v>
      </c>
      <c r="E44" s="124">
        <f>E20-E35</f>
        <v>-4601253958.7200012</v>
      </c>
      <c r="F44" s="124">
        <f t="shared" ref="F44:Q44" si="11">F20-F35</f>
        <v>-11233480986.270002</v>
      </c>
      <c r="G44" s="124">
        <f t="shared" si="11"/>
        <v>-18084471321.510002</v>
      </c>
      <c r="H44" s="124">
        <f t="shared" si="11"/>
        <v>-13267365726.529999</v>
      </c>
      <c r="I44" s="124">
        <f t="shared" si="11"/>
        <v>-8999448147.2900009</v>
      </c>
      <c r="J44" s="124">
        <f t="shared" si="11"/>
        <v>-15996092099.290003</v>
      </c>
      <c r="K44" s="124">
        <f>K20-K35</f>
        <v>-17497047118.75</v>
      </c>
      <c r="L44" s="124">
        <f t="shared" si="11"/>
        <v>-12261079322.549999</v>
      </c>
      <c r="M44" s="124">
        <f t="shared" si="11"/>
        <v>-20164078811.999992</v>
      </c>
      <c r="N44" s="124">
        <f t="shared" si="11"/>
        <v>-19686297772.629997</v>
      </c>
      <c r="O44" s="124">
        <f t="shared" si="11"/>
        <v>-19018211572.850006</v>
      </c>
      <c r="P44" s="124">
        <f t="shared" si="11"/>
        <v>-45316022370.930008</v>
      </c>
      <c r="Q44" s="124">
        <f t="shared" si="11"/>
        <v>-206124849209.31998</v>
      </c>
      <c r="R44" s="143"/>
      <c r="S44" s="117"/>
      <c r="V44" s="18"/>
      <c r="W44" s="18"/>
      <c r="X44" s="18"/>
      <c r="Y44" s="18"/>
      <c r="Z44" s="146"/>
      <c r="AA44" s="146"/>
      <c r="AB44" s="146"/>
      <c r="AC44" s="146"/>
      <c r="AD44" s="146"/>
      <c r="AE44" s="146"/>
      <c r="AF44" s="146"/>
      <c r="AG44" s="146"/>
      <c r="AH44" s="146"/>
      <c r="AI44" s="146"/>
      <c r="AJ44" s="146"/>
    </row>
    <row r="45" spans="1:36" x14ac:dyDescent="0.25">
      <c r="B45" s="28" t="s">
        <v>53</v>
      </c>
      <c r="C45" s="124">
        <f>(C12+C20)-(C25+C35)</f>
        <v>-242869879465</v>
      </c>
      <c r="D45" s="124">
        <f>(D12+D20)-(D25+D35)</f>
        <v>-282611022044.80005</v>
      </c>
      <c r="E45" s="124">
        <f>(E12+E20)-(E25+E35)</f>
        <v>-24839573867.890076</v>
      </c>
      <c r="F45" s="124">
        <f t="shared" ref="F45:M45" si="12">(F12+F20)-(F25+F35)</f>
        <v>-5222003187.6900024</v>
      </c>
      <c r="G45" s="124">
        <f t="shared" si="12"/>
        <v>-19858072903.480072</v>
      </c>
      <c r="H45" s="124">
        <f t="shared" si="12"/>
        <v>25164882500.900009</v>
      </c>
      <c r="I45" s="124">
        <f t="shared" si="12"/>
        <v>-31026628368.950089</v>
      </c>
      <c r="J45" s="124">
        <f>(J12+J20)-(J25+J35)</f>
        <v>-32286655157.939957</v>
      </c>
      <c r="K45" s="124">
        <f t="shared" si="12"/>
        <v>-16817198447.230072</v>
      </c>
      <c r="L45" s="124">
        <f t="shared" si="12"/>
        <v>-28072936727.170135</v>
      </c>
      <c r="M45" s="124">
        <f t="shared" si="12"/>
        <v>-14135154764.289963</v>
      </c>
      <c r="N45" s="124">
        <f>(N12+N20)-(N25+N35)</f>
        <v>-6741514890.8699951</v>
      </c>
      <c r="O45" s="124">
        <f>(O12+O20)-(O25+O35)</f>
        <v>-65315124723.349899</v>
      </c>
      <c r="P45" s="124">
        <f>(P12+P20)-(P25+P35)</f>
        <v>-54242701876.66011</v>
      </c>
      <c r="Q45" s="124">
        <f>(Q12+Q20)-(Q25+Q35)</f>
        <v>-273392682414.62012</v>
      </c>
      <c r="S45"/>
      <c r="T45"/>
      <c r="V45" s="18"/>
      <c r="W45" s="18"/>
      <c r="X45" s="18"/>
      <c r="Y45" s="18"/>
      <c r="Z45" s="146"/>
      <c r="AA45" s="146"/>
      <c r="AB45" s="146"/>
      <c r="AC45" s="146"/>
      <c r="AD45" s="146"/>
      <c r="AE45" s="146"/>
      <c r="AF45" s="146"/>
      <c r="AG45" s="146"/>
      <c r="AH45" s="146"/>
      <c r="AI45" s="146"/>
      <c r="AJ45" s="146"/>
    </row>
    <row r="46" spans="1:36" x14ac:dyDescent="0.25">
      <c r="B46" s="28" t="s">
        <v>54</v>
      </c>
      <c r="C46" s="124">
        <f>C45+C28</f>
        <v>55616562147</v>
      </c>
      <c r="D46" s="124">
        <f>D45+D28</f>
        <v>1052295690.4499512</v>
      </c>
      <c r="E46" s="124">
        <f>E45+E28</f>
        <v>28965972863.529922</v>
      </c>
      <c r="F46" s="124">
        <f>F45+F28</f>
        <v>9601736534.7499981</v>
      </c>
      <c r="G46" s="124">
        <f t="shared" ref="G46:Q46" si="13">G45+G28</f>
        <v>-7720140639.1800728</v>
      </c>
      <c r="H46" s="124">
        <f t="shared" si="13"/>
        <v>35651866473.76001</v>
      </c>
      <c r="I46" s="124">
        <f t="shared" si="13"/>
        <v>-5112475737.6500893</v>
      </c>
      <c r="J46" s="124">
        <f t="shared" si="13"/>
        <v>1459309646.0400429</v>
      </c>
      <c r="K46" s="124">
        <f t="shared" si="13"/>
        <v>15898202450.449932</v>
      </c>
      <c r="L46" s="124">
        <f t="shared" si="13"/>
        <v>-8436311309.1601372</v>
      </c>
      <c r="M46" s="124">
        <f t="shared" si="13"/>
        <v>4966487206.6800385</v>
      </c>
      <c r="N46" s="124">
        <f>N45+N28</f>
        <v>4804038257.0000038</v>
      </c>
      <c r="O46" s="124">
        <f t="shared" si="13"/>
        <v>-38665234117.239899</v>
      </c>
      <c r="P46" s="124">
        <f t="shared" si="13"/>
        <v>-39216205568.390106</v>
      </c>
      <c r="Q46" s="124">
        <f t="shared" si="13"/>
        <v>2197246060.5899048</v>
      </c>
      <c r="S46" s="124"/>
      <c r="T46" s="124"/>
      <c r="V46" s="18"/>
      <c r="W46" s="18"/>
      <c r="X46" s="18"/>
      <c r="Y46" s="18"/>
      <c r="Z46" s="146"/>
      <c r="AA46" s="146"/>
      <c r="AB46" s="146"/>
      <c r="AC46" s="146"/>
      <c r="AD46" s="146"/>
      <c r="AE46" s="146"/>
      <c r="AF46" s="146"/>
      <c r="AG46" s="146"/>
      <c r="AH46" s="146"/>
      <c r="AI46" s="146"/>
      <c r="AJ46" s="146"/>
    </row>
    <row r="47" spans="1:36" x14ac:dyDescent="0.25">
      <c r="B47" s="93" t="s">
        <v>55</v>
      </c>
      <c r="C47" s="114">
        <f t="shared" ref="C47:Q47" si="14">C48-C53</f>
        <v>242869879465</v>
      </c>
      <c r="D47" s="114">
        <f t="shared" si="14"/>
        <v>282611022044.79999</v>
      </c>
      <c r="E47" s="122">
        <f>E48-E53</f>
        <v>-6961276479.2000008</v>
      </c>
      <c r="F47" s="122">
        <f>F48-F53</f>
        <v>156484822925.08997</v>
      </c>
      <c r="G47" s="122">
        <f t="shared" si="14"/>
        <v>-5850519920.1499996</v>
      </c>
      <c r="H47" s="122">
        <f t="shared" si="14"/>
        <v>14589254550.159998</v>
      </c>
      <c r="I47" s="122">
        <f t="shared" si="14"/>
        <v>-5177596271.6499996</v>
      </c>
      <c r="J47" s="122">
        <f t="shared" si="14"/>
        <v>806396091.12999988</v>
      </c>
      <c r="K47" s="122">
        <f t="shared" si="14"/>
        <v>24354458027.490002</v>
      </c>
      <c r="L47" s="122">
        <f t="shared" si="14"/>
        <v>-2430680114.3199997</v>
      </c>
      <c r="M47" s="122">
        <f t="shared" si="14"/>
        <v>-3290130126.1100001</v>
      </c>
      <c r="N47" s="122">
        <f t="shared" si="14"/>
        <v>99691387602.369995</v>
      </c>
      <c r="O47" s="122">
        <f t="shared" si="14"/>
        <v>-3252939366.3199978</v>
      </c>
      <c r="P47" s="122">
        <f t="shared" si="14"/>
        <v>-1937290901.1799965</v>
      </c>
      <c r="Q47" s="122">
        <f t="shared" si="14"/>
        <v>267025886017.30997</v>
      </c>
      <c r="S47" s="117"/>
      <c r="V47" s="18"/>
      <c r="W47" s="18"/>
      <c r="X47" s="18"/>
      <c r="Y47" s="18"/>
      <c r="Z47" s="146"/>
      <c r="AA47" s="146"/>
      <c r="AB47" s="146"/>
      <c r="AC47" s="146"/>
      <c r="AD47" s="146"/>
      <c r="AE47" s="146"/>
      <c r="AF47" s="146"/>
      <c r="AG47" s="146"/>
      <c r="AH47" s="146"/>
      <c r="AI47" s="146"/>
      <c r="AJ47" s="146"/>
    </row>
    <row r="48" spans="1:36" ht="14.25" customHeight="1" x14ac:dyDescent="0.25">
      <c r="B48" s="24" t="s">
        <v>56</v>
      </c>
      <c r="C48" s="113">
        <f>SUM(C49:C52)</f>
        <v>350990390000</v>
      </c>
      <c r="D48" s="113">
        <f>SUM(D49:D52)</f>
        <v>390731532579.79999</v>
      </c>
      <c r="E48" s="113">
        <f t="shared" ref="E48:J48" si="15">SUM(E49:E52)</f>
        <v>15868590572.639999</v>
      </c>
      <c r="F48" s="113">
        <f t="shared" si="15"/>
        <v>165281397227.94998</v>
      </c>
      <c r="G48" s="113">
        <f t="shared" si="15"/>
        <v>4826882636.8500004</v>
      </c>
      <c r="H48" s="113">
        <f t="shared" si="15"/>
        <v>25623443136.259998</v>
      </c>
      <c r="I48" s="113">
        <f t="shared" si="15"/>
        <v>1272514530.7</v>
      </c>
      <c r="J48" s="113">
        <f t="shared" si="15"/>
        <v>2279315224.4499998</v>
      </c>
      <c r="K48" s="113">
        <f>SUM(K49:K52)</f>
        <v>25275149137.84</v>
      </c>
      <c r="L48" s="113">
        <f>SUM(L49:L52)</f>
        <v>722089781.18000007</v>
      </c>
      <c r="M48" s="113">
        <f>SUM(M49:M52)</f>
        <v>267837721.34999999</v>
      </c>
      <c r="N48" s="113">
        <f t="shared" ref="N48:P48" si="16">SUM(N49:N52)</f>
        <v>107624591036.20999</v>
      </c>
      <c r="O48" s="113">
        <f t="shared" si="16"/>
        <v>9029418505.6200008</v>
      </c>
      <c r="P48" s="113">
        <f t="shared" si="16"/>
        <v>9803569885.4300022</v>
      </c>
      <c r="Q48" s="113">
        <f>SUM(Q49:Q52)</f>
        <v>367874799396.47998</v>
      </c>
      <c r="R48" s="124"/>
      <c r="S48" s="143"/>
      <c r="U48" s="146"/>
      <c r="V48" s="18"/>
      <c r="W48" s="18"/>
      <c r="X48" s="18"/>
      <c r="Y48" s="18"/>
      <c r="Z48" s="146"/>
      <c r="AA48" s="146"/>
      <c r="AB48" s="146"/>
      <c r="AC48" s="146"/>
      <c r="AD48" s="146"/>
      <c r="AE48" s="146"/>
      <c r="AF48" s="146"/>
      <c r="AG48" s="146"/>
      <c r="AH48" s="146"/>
      <c r="AI48" s="146"/>
      <c r="AJ48" s="146"/>
    </row>
    <row r="49" spans="2:36" x14ac:dyDescent="0.25">
      <c r="B49" s="23" t="s">
        <v>57</v>
      </c>
      <c r="C49" s="151">
        <v>0</v>
      </c>
      <c r="D49" s="125">
        <v>23112360000</v>
      </c>
      <c r="E49" s="144"/>
      <c r="F49" s="123">
        <v>3669010259.0300002</v>
      </c>
      <c r="G49" s="144"/>
      <c r="H49" s="144"/>
      <c r="I49" s="144"/>
      <c r="J49" s="123">
        <v>1768023000</v>
      </c>
      <c r="K49" s="123">
        <v>1230946185.79</v>
      </c>
      <c r="L49" s="144"/>
      <c r="M49" s="144">
        <v>0</v>
      </c>
      <c r="N49" s="123">
        <v>291897716.08999997</v>
      </c>
      <c r="O49" s="123"/>
      <c r="P49" s="123">
        <v>0</v>
      </c>
      <c r="Q49" s="123">
        <f>SUM(E49:P49)</f>
        <v>6959877160.9100008</v>
      </c>
      <c r="R49" s="124"/>
      <c r="S49" s="143"/>
      <c r="U49" s="146"/>
      <c r="V49" s="18"/>
      <c r="W49" s="18"/>
      <c r="X49" s="18"/>
      <c r="Y49" s="18"/>
      <c r="Z49" s="146"/>
      <c r="AA49" s="146"/>
      <c r="AB49" s="146"/>
      <c r="AC49" s="146"/>
      <c r="AD49" s="146"/>
      <c r="AE49" s="146"/>
      <c r="AF49" s="146"/>
      <c r="AG49" s="146"/>
      <c r="AH49" s="146"/>
      <c r="AI49" s="146"/>
      <c r="AJ49" s="146"/>
    </row>
    <row r="50" spans="2:36" x14ac:dyDescent="0.25">
      <c r="B50" s="23" t="s">
        <v>58</v>
      </c>
      <c r="C50" s="125">
        <v>350990390000</v>
      </c>
      <c r="D50" s="125">
        <v>367619172579.79999</v>
      </c>
      <c r="E50" s="123">
        <v>15868590572.639999</v>
      </c>
      <c r="F50" s="123">
        <v>161612386968.91998</v>
      </c>
      <c r="G50" s="123">
        <v>4826882636.8500004</v>
      </c>
      <c r="H50" s="123">
        <v>25623443136.259998</v>
      </c>
      <c r="I50" s="123">
        <v>1272514530.7</v>
      </c>
      <c r="J50" s="123">
        <v>511292224.44999999</v>
      </c>
      <c r="K50" s="123">
        <v>23307742952.049999</v>
      </c>
      <c r="L50" s="123">
        <v>722089781.18000007</v>
      </c>
      <c r="M50" s="123">
        <v>267837721.34999999</v>
      </c>
      <c r="N50" s="123">
        <v>107332693320.12</v>
      </c>
      <c r="O50" s="126">
        <v>9029418505.6200008</v>
      </c>
      <c r="P50" s="126">
        <v>9803569885.4300022</v>
      </c>
      <c r="Q50" s="127">
        <f>SUM(E50:P50)</f>
        <v>360178462235.57001</v>
      </c>
      <c r="S50" s="143"/>
      <c r="U50" s="146"/>
      <c r="V50" s="18"/>
      <c r="W50" s="18"/>
      <c r="X50" s="18"/>
      <c r="Y50" s="18"/>
      <c r="Z50" s="146"/>
      <c r="AA50" s="146"/>
      <c r="AB50" s="146"/>
      <c r="AC50" s="146"/>
      <c r="AD50" s="146"/>
      <c r="AE50" s="146"/>
      <c r="AF50" s="146"/>
      <c r="AG50" s="146"/>
      <c r="AH50" s="146"/>
      <c r="AI50" s="146"/>
      <c r="AJ50" s="146"/>
    </row>
    <row r="51" spans="2:36" x14ac:dyDescent="0.25">
      <c r="B51" s="23" t="s">
        <v>132</v>
      </c>
      <c r="C51" s="144">
        <v>0</v>
      </c>
      <c r="D51" s="144">
        <v>0</v>
      </c>
      <c r="E51" s="138"/>
      <c r="F51" s="138"/>
      <c r="G51" s="138"/>
      <c r="H51" s="144">
        <v>0</v>
      </c>
      <c r="I51" s="144"/>
      <c r="J51" s="144"/>
      <c r="K51" s="144"/>
      <c r="L51" s="144"/>
      <c r="M51" s="138"/>
      <c r="N51" s="138"/>
      <c r="O51" s="126"/>
      <c r="P51" s="126">
        <v>0</v>
      </c>
      <c r="Q51" s="127">
        <f>SUM(E51:P51)</f>
        <v>0</v>
      </c>
      <c r="R51" s="143"/>
      <c r="S51" s="143"/>
      <c r="U51" s="102"/>
      <c r="V51" s="18"/>
      <c r="W51" s="18"/>
      <c r="X51" s="18"/>
      <c r="Y51" s="18"/>
      <c r="Z51" s="146"/>
      <c r="AA51" s="146"/>
      <c r="AB51" s="146"/>
      <c r="AC51" s="146"/>
      <c r="AD51" s="146"/>
      <c r="AE51" s="146"/>
      <c r="AF51" s="146"/>
      <c r="AG51" s="146"/>
      <c r="AH51" s="146"/>
      <c r="AI51" s="146"/>
      <c r="AJ51" s="146"/>
    </row>
    <row r="52" spans="2:36" x14ac:dyDescent="0.25">
      <c r="B52" s="23" t="s">
        <v>102</v>
      </c>
      <c r="C52" s="144">
        <v>0</v>
      </c>
      <c r="D52" s="144">
        <v>0</v>
      </c>
      <c r="E52" s="138"/>
      <c r="F52" s="138"/>
      <c r="G52" s="138"/>
      <c r="H52" s="144"/>
      <c r="I52" s="144"/>
      <c r="J52" s="144"/>
      <c r="K52" s="123">
        <v>736460000</v>
      </c>
      <c r="L52" s="144"/>
      <c r="M52" s="138"/>
      <c r="N52" s="138"/>
      <c r="O52" s="126"/>
      <c r="P52" s="126">
        <v>0</v>
      </c>
      <c r="Q52" s="127">
        <f>SUM(E52:P52)</f>
        <v>736460000</v>
      </c>
      <c r="R52" s="143"/>
      <c r="S52" s="143"/>
      <c r="U52" s="102"/>
      <c r="V52" s="18"/>
      <c r="W52" s="18"/>
      <c r="X52" s="18"/>
      <c r="Y52" s="18"/>
      <c r="Z52" s="146"/>
      <c r="AA52" s="146"/>
      <c r="AB52" s="146"/>
      <c r="AC52" s="146"/>
      <c r="AD52" s="146"/>
      <c r="AE52" s="146"/>
      <c r="AF52" s="146"/>
      <c r="AG52" s="146"/>
      <c r="AH52" s="146"/>
      <c r="AI52" s="146"/>
      <c r="AJ52" s="146"/>
    </row>
    <row r="53" spans="2:36" x14ac:dyDescent="0.25">
      <c r="B53" s="22" t="s">
        <v>59</v>
      </c>
      <c r="C53" s="116">
        <f>SUM(C54:C57)</f>
        <v>108120510535</v>
      </c>
      <c r="D53" s="116">
        <f>SUM(D54:D57)</f>
        <v>108120510535</v>
      </c>
      <c r="E53" s="116">
        <f>SUM(E54:E57)</f>
        <v>22829867051.84</v>
      </c>
      <c r="F53" s="116">
        <f t="shared" ref="F53:L53" si="17">SUM(F54:F57)</f>
        <v>8796574302.8600006</v>
      </c>
      <c r="G53" s="116">
        <f t="shared" si="17"/>
        <v>10677402557</v>
      </c>
      <c r="H53" s="116">
        <f t="shared" si="17"/>
        <v>11034188586.1</v>
      </c>
      <c r="I53" s="116">
        <f t="shared" si="17"/>
        <v>6450110802.3499994</v>
      </c>
      <c r="J53" s="116">
        <f t="shared" si="17"/>
        <v>1472919133.3199999</v>
      </c>
      <c r="K53" s="116">
        <f t="shared" si="17"/>
        <v>920691110.3499999</v>
      </c>
      <c r="L53" s="116">
        <f t="shared" si="17"/>
        <v>3152769895.5</v>
      </c>
      <c r="M53" s="116">
        <f t="shared" ref="M53:P53" si="18">SUM(M54:M57)</f>
        <v>3557967847.46</v>
      </c>
      <c r="N53" s="116">
        <f t="shared" si="18"/>
        <v>7933203433.8400011</v>
      </c>
      <c r="O53" s="116">
        <f t="shared" si="18"/>
        <v>12282357871.939999</v>
      </c>
      <c r="P53" s="116">
        <f t="shared" si="18"/>
        <v>11740860786.609999</v>
      </c>
      <c r="Q53" s="116">
        <f>SUM(Q54:Q57)</f>
        <v>100848913379.17001</v>
      </c>
      <c r="R53" s="143"/>
      <c r="S53" s="135"/>
      <c r="AA53" s="146"/>
      <c r="AB53" s="146"/>
      <c r="AC53" s="146"/>
      <c r="AD53" s="146"/>
      <c r="AE53" s="146"/>
      <c r="AF53" s="146"/>
      <c r="AG53" s="146"/>
      <c r="AH53" s="146"/>
      <c r="AI53" s="146"/>
      <c r="AJ53" s="146"/>
    </row>
    <row r="54" spans="2:36" x14ac:dyDescent="0.25">
      <c r="B54" s="21" t="s">
        <v>60</v>
      </c>
      <c r="C54" s="128">
        <v>5117721882</v>
      </c>
      <c r="D54" s="123">
        <v>7891270000</v>
      </c>
      <c r="E54" s="123">
        <v>0</v>
      </c>
      <c r="F54" s="123"/>
      <c r="G54" s="123"/>
      <c r="H54" s="123"/>
      <c r="I54" s="123">
        <v>225782100</v>
      </c>
      <c r="J54" s="123"/>
      <c r="K54" s="123"/>
      <c r="L54" s="123">
        <v>0</v>
      </c>
      <c r="M54" s="123">
        <v>0</v>
      </c>
      <c r="N54" s="123">
        <v>0</v>
      </c>
      <c r="O54" s="123">
        <v>5422113296.2199993</v>
      </c>
      <c r="P54" s="123">
        <v>0</v>
      </c>
      <c r="Q54" s="128">
        <f>SUM(E54:P54)</f>
        <v>5647895396.2199993</v>
      </c>
      <c r="R54" s="143"/>
      <c r="S54" s="135"/>
      <c r="V54" s="18"/>
      <c r="W54" s="18"/>
      <c r="X54" s="18"/>
      <c r="Y54" s="18"/>
      <c r="Z54" s="146"/>
      <c r="AA54" s="146"/>
      <c r="AB54" s="146"/>
      <c r="AC54" s="146"/>
      <c r="AD54" s="146"/>
      <c r="AE54" s="146"/>
      <c r="AF54" s="146"/>
      <c r="AG54" s="146"/>
      <c r="AH54" s="146"/>
      <c r="AI54" s="146"/>
      <c r="AJ54" s="146"/>
    </row>
    <row r="55" spans="2:36" x14ac:dyDescent="0.25">
      <c r="B55" s="21" t="s">
        <v>61</v>
      </c>
      <c r="C55" s="128">
        <v>103002788653</v>
      </c>
      <c r="D55" s="123">
        <v>94432210535</v>
      </c>
      <c r="E55" s="123">
        <v>22829867051.84</v>
      </c>
      <c r="F55" s="123">
        <v>3078788140.4099998</v>
      </c>
      <c r="G55" s="123">
        <v>10677402557</v>
      </c>
      <c r="H55" s="123">
        <v>11034188586.1</v>
      </c>
      <c r="I55" s="123">
        <v>6224328702.3499994</v>
      </c>
      <c r="J55" s="123">
        <v>1472919133.3199999</v>
      </c>
      <c r="K55" s="123">
        <v>920691110.3499999</v>
      </c>
      <c r="L55" s="123">
        <v>3152769895.5</v>
      </c>
      <c r="M55" s="123">
        <v>3557967847.46</v>
      </c>
      <c r="N55" s="123">
        <v>7933203433.8400011</v>
      </c>
      <c r="O55" s="123">
        <v>6860244575.7200003</v>
      </c>
      <c r="P55" s="123">
        <v>11740860786.609999</v>
      </c>
      <c r="Q55" s="128">
        <f>SUM(E55:P55)</f>
        <v>89483231820.5</v>
      </c>
      <c r="R55" s="143"/>
      <c r="S55" s="135"/>
      <c r="V55" s="18"/>
      <c r="W55" s="18"/>
      <c r="X55" s="18"/>
      <c r="Y55" s="18"/>
      <c r="Z55" s="146"/>
      <c r="AA55" s="146"/>
      <c r="AB55" s="146"/>
      <c r="AC55" s="146"/>
      <c r="AD55" s="146"/>
      <c r="AE55" s="146"/>
      <c r="AF55" s="146"/>
      <c r="AG55" s="146"/>
      <c r="AH55" s="146"/>
      <c r="AI55" s="146"/>
      <c r="AJ55" s="146"/>
    </row>
    <row r="56" spans="2:36" x14ac:dyDescent="0.25">
      <c r="B56" s="21" t="s">
        <v>103</v>
      </c>
      <c r="C56" s="145">
        <v>0</v>
      </c>
      <c r="D56" s="123">
        <v>1338030000</v>
      </c>
      <c r="E56" s="123"/>
      <c r="F56" s="123">
        <v>1258926720.0700002</v>
      </c>
      <c r="G56" s="123"/>
      <c r="H56" s="123"/>
      <c r="I56" s="123"/>
      <c r="J56" s="123"/>
      <c r="K56" s="123"/>
      <c r="L56" s="123"/>
      <c r="M56" s="123"/>
      <c r="N56" s="123"/>
      <c r="O56" s="123"/>
      <c r="P56" s="123">
        <v>0</v>
      </c>
      <c r="Q56" s="128">
        <f t="shared" ref="Q56:Q57" si="19">SUM(E56:P56)</f>
        <v>1258926720.0700002</v>
      </c>
      <c r="R56" s="102"/>
      <c r="S56" s="135"/>
      <c r="Z56" s="146"/>
      <c r="AA56" s="146"/>
      <c r="AB56" s="146"/>
      <c r="AC56" s="146"/>
      <c r="AD56" s="146"/>
      <c r="AE56" s="146"/>
      <c r="AF56" s="146"/>
      <c r="AG56" s="146"/>
      <c r="AH56" s="146"/>
      <c r="AI56" s="146"/>
      <c r="AJ56" s="146"/>
    </row>
    <row r="57" spans="2:36" x14ac:dyDescent="0.25">
      <c r="B57" s="21" t="s">
        <v>104</v>
      </c>
      <c r="C57" s="145">
        <v>0</v>
      </c>
      <c r="D57" s="123">
        <v>4459000000</v>
      </c>
      <c r="E57" s="123"/>
      <c r="F57" s="123">
        <v>4458859442.3800001</v>
      </c>
      <c r="G57" s="123"/>
      <c r="H57" s="123"/>
      <c r="I57" s="123"/>
      <c r="J57" s="123"/>
      <c r="K57" s="123"/>
      <c r="L57" s="123"/>
      <c r="M57" s="123"/>
      <c r="N57" s="123"/>
      <c r="O57" s="123"/>
      <c r="P57" s="123">
        <v>0</v>
      </c>
      <c r="Q57" s="127">
        <f t="shared" si="19"/>
        <v>4458859442.3800001</v>
      </c>
      <c r="S57" s="117"/>
      <c r="AA57" s="146"/>
      <c r="AB57" s="146"/>
      <c r="AC57" s="146"/>
      <c r="AD57" s="146"/>
      <c r="AE57" s="146"/>
      <c r="AF57" s="146"/>
      <c r="AG57" s="146"/>
      <c r="AH57" s="146"/>
      <c r="AI57" s="146"/>
      <c r="AJ57" s="146"/>
    </row>
    <row r="58" spans="2:36" x14ac:dyDescent="0.25">
      <c r="B58" s="132" t="s">
        <v>115</v>
      </c>
      <c r="C58" s="132"/>
      <c r="D58" s="132"/>
      <c r="E58" s="132"/>
      <c r="F58" s="109"/>
      <c r="G58" s="109"/>
      <c r="H58" s="109"/>
      <c r="I58" s="109"/>
      <c r="J58" s="109"/>
      <c r="K58" s="109"/>
      <c r="L58" s="109"/>
      <c r="M58" s="109"/>
      <c r="N58" s="109"/>
      <c r="O58" s="109"/>
      <c r="P58" s="109"/>
      <c r="Q58" s="102"/>
    </row>
    <row r="59" spans="2:36" x14ac:dyDescent="0.25">
      <c r="B59" s="132" t="s">
        <v>133</v>
      </c>
      <c r="C59" s="131"/>
      <c r="D59" s="131"/>
      <c r="E59" s="110"/>
      <c r="F59" s="110"/>
      <c r="G59" s="110"/>
      <c r="H59" s="110"/>
      <c r="I59" s="110"/>
      <c r="J59" s="110"/>
      <c r="K59" s="110"/>
      <c r="L59" s="110"/>
      <c r="M59" s="110"/>
      <c r="N59" s="110"/>
      <c r="O59" s="110"/>
      <c r="P59" s="110"/>
      <c r="Q59" s="102"/>
    </row>
    <row r="60" spans="2:36" x14ac:dyDescent="0.25">
      <c r="B60" s="133" t="s">
        <v>127</v>
      </c>
      <c r="C60" s="111"/>
      <c r="D60" s="111"/>
      <c r="E60" s="111"/>
      <c r="F60" s="111"/>
      <c r="G60" s="111"/>
      <c r="H60" s="111"/>
      <c r="I60" s="111"/>
      <c r="J60" s="111"/>
      <c r="K60" s="111"/>
      <c r="L60" s="111"/>
      <c r="M60" s="111"/>
      <c r="N60" s="111"/>
      <c r="O60" s="111"/>
      <c r="P60" s="111"/>
      <c r="Q60" s="111"/>
    </row>
    <row r="61" spans="2:36" x14ac:dyDescent="0.25">
      <c r="B61" s="133" t="s">
        <v>119</v>
      </c>
      <c r="C61" s="111"/>
      <c r="D61" s="111"/>
      <c r="E61" s="112"/>
      <c r="F61" s="112"/>
      <c r="G61" s="112"/>
      <c r="H61" s="112"/>
      <c r="I61" s="112"/>
      <c r="J61" s="112"/>
      <c r="K61" s="112"/>
      <c r="L61" s="112"/>
      <c r="M61" s="112"/>
      <c r="N61" s="112"/>
      <c r="O61" s="112"/>
      <c r="P61" s="112"/>
      <c r="Q61" s="102"/>
    </row>
    <row r="62" spans="2:36" ht="48" x14ac:dyDescent="0.25">
      <c r="B62" s="133" t="s">
        <v>134</v>
      </c>
      <c r="C62" s="111"/>
      <c r="D62" s="111"/>
      <c r="E62" s="112"/>
      <c r="F62" s="112"/>
      <c r="G62" s="112"/>
      <c r="H62" s="112"/>
      <c r="I62" s="112"/>
      <c r="J62" s="112"/>
      <c r="K62" s="112"/>
      <c r="L62" s="112"/>
      <c r="M62" s="112"/>
      <c r="N62" s="112"/>
      <c r="O62" s="112"/>
      <c r="P62" s="112"/>
      <c r="Q62" s="102"/>
    </row>
    <row r="63" spans="2:36" x14ac:dyDescent="0.25">
      <c r="B63" s="12"/>
      <c r="C63" s="111"/>
      <c r="D63" s="111"/>
      <c r="E63" s="112"/>
      <c r="F63" s="111"/>
      <c r="G63" s="111"/>
      <c r="H63" s="111"/>
      <c r="I63" s="111"/>
      <c r="J63" s="111"/>
      <c r="K63" s="111"/>
      <c r="L63" s="111"/>
      <c r="M63" s="111"/>
      <c r="N63" s="111"/>
      <c r="O63" s="111"/>
      <c r="P63" s="111"/>
      <c r="Q63" s="102"/>
    </row>
    <row r="64" spans="2:36" x14ac:dyDescent="0.25">
      <c r="C64" s="111"/>
      <c r="D64" s="111"/>
      <c r="E64" s="112"/>
      <c r="F64" s="112"/>
      <c r="G64" s="112"/>
      <c r="H64" s="112"/>
      <c r="I64" s="112"/>
      <c r="J64" s="112"/>
      <c r="K64" s="112"/>
      <c r="L64" s="112"/>
      <c r="M64" s="112"/>
      <c r="N64" s="112"/>
      <c r="O64" s="112"/>
      <c r="P64" s="112"/>
      <c r="Q64" s="102"/>
    </row>
    <row r="65" spans="3:17" x14ac:dyDescent="0.25">
      <c r="E65" s="112"/>
      <c r="Q65" s="102"/>
    </row>
    <row r="66" spans="3:17" x14ac:dyDescent="0.25">
      <c r="E66" s="112"/>
      <c r="Q66" s="102"/>
    </row>
    <row r="67" spans="3:17" x14ac:dyDescent="0.25">
      <c r="E67" s="112"/>
      <c r="Q67" s="102"/>
    </row>
    <row r="68" spans="3:17" x14ac:dyDescent="0.25">
      <c r="C68" s="102"/>
      <c r="D68" s="102"/>
      <c r="E68" s="112"/>
      <c r="Q68" s="102"/>
    </row>
    <row r="69" spans="3:17" x14ac:dyDescent="0.25">
      <c r="C69" s="102"/>
      <c r="D69" s="102"/>
      <c r="E69" s="112"/>
      <c r="Q69" s="102"/>
    </row>
    <row r="70" spans="3:17" x14ac:dyDescent="0.25">
      <c r="C70" s="102"/>
      <c r="D70" s="102"/>
      <c r="E70" s="112"/>
      <c r="Q70" s="102"/>
    </row>
    <row r="71" spans="3:17" x14ac:dyDescent="0.25">
      <c r="C71" s="102"/>
      <c r="D71" s="102"/>
      <c r="Q71" s="102"/>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3:Q34 Q52 C28 D28:P28" formulaRange="1"/>
    <ignoredError sqref="Q35:Q41 Q53:Q57 Q49:Q51" formula="1" formulaRange="1"/>
    <ignoredError sqref="Q42:Q47"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49575-6F53-489F-B5C6-1A5B3488045C}">
  <dimension ref="A3:AK71"/>
  <sheetViews>
    <sheetView showGridLines="0" tabSelected="1" zoomScale="80" zoomScaleNormal="80" workbookViewId="0">
      <selection activeCell="B9" sqref="B9"/>
    </sheetView>
  </sheetViews>
  <sheetFormatPr defaultColWidth="11.42578125" defaultRowHeight="15" x14ac:dyDescent="0.25"/>
  <cols>
    <col min="1" max="1" width="18.7109375" style="6" customWidth="1"/>
    <col min="2" max="2" width="82.85546875" style="6" bestFit="1" customWidth="1"/>
    <col min="3" max="3" width="21.5703125" style="108" customWidth="1"/>
    <col min="4" max="4" width="19.140625" style="108" hidden="1" customWidth="1"/>
    <col min="5" max="5" width="19" style="102" bestFit="1" customWidth="1"/>
    <col min="6" max="6" width="17.140625" style="102" customWidth="1"/>
    <col min="7" max="8" width="16.42578125" style="102" customWidth="1"/>
    <col min="9" max="10" width="17.140625" style="102" customWidth="1"/>
    <col min="11" max="11" width="17.140625" style="102" hidden="1" customWidth="1"/>
    <col min="12" max="13" width="14.28515625" style="102" hidden="1" customWidth="1"/>
    <col min="14" max="14" width="15.85546875" style="102" hidden="1" customWidth="1"/>
    <col min="15" max="16" width="13.7109375" style="102" hidden="1" customWidth="1"/>
    <col min="17" max="17" width="17.42578125" style="108" customWidth="1"/>
    <col min="18" max="18" width="21.5703125" style="6" bestFit="1" customWidth="1"/>
    <col min="19" max="19" width="20.42578125" style="6" customWidth="1"/>
    <col min="20" max="20" width="9.140625" style="6"/>
    <col min="21" max="21" width="25.7109375" style="6" bestFit="1" customWidth="1"/>
    <col min="22" max="22" width="18.85546875" style="6" bestFit="1" customWidth="1"/>
    <col min="23" max="23" width="23.28515625" style="6" bestFit="1" customWidth="1"/>
    <col min="24" max="24" width="9.140625" style="6"/>
    <col min="25" max="25" width="20.140625" style="6" bestFit="1" customWidth="1"/>
    <col min="26" max="27" width="9.140625" style="6"/>
    <col min="28" max="28" width="17.42578125" style="6" bestFit="1" customWidth="1"/>
    <col min="29" max="16384" width="11.42578125" style="6"/>
  </cols>
  <sheetData>
    <row r="3" spans="1:37" ht="28.5" x14ac:dyDescent="0.25">
      <c r="A3" s="47"/>
      <c r="B3" s="189" t="s">
        <v>0</v>
      </c>
      <c r="C3" s="190"/>
      <c r="D3" s="190"/>
      <c r="E3" s="190"/>
      <c r="F3" s="190"/>
      <c r="G3" s="190"/>
      <c r="H3" s="190"/>
      <c r="I3" s="190"/>
      <c r="J3" s="190"/>
      <c r="K3" s="190"/>
      <c r="L3" s="190"/>
      <c r="M3" s="190"/>
      <c r="N3" s="190"/>
      <c r="O3" s="190"/>
      <c r="P3" s="190"/>
      <c r="Q3" s="190"/>
    </row>
    <row r="4" spans="1:37" ht="21" x14ac:dyDescent="0.25">
      <c r="A4" s="47"/>
      <c r="B4" s="191" t="s">
        <v>1</v>
      </c>
      <c r="C4" s="192"/>
      <c r="D4" s="192"/>
      <c r="E4" s="192"/>
      <c r="F4" s="192"/>
      <c r="G4" s="192"/>
      <c r="H4" s="192"/>
      <c r="I4" s="192"/>
      <c r="J4" s="192"/>
      <c r="K4" s="192"/>
      <c r="L4" s="192"/>
      <c r="M4" s="192"/>
      <c r="N4" s="192"/>
      <c r="O4" s="192"/>
      <c r="P4" s="192"/>
      <c r="Q4" s="192"/>
    </row>
    <row r="5" spans="1:37" ht="15.75" customHeight="1" x14ac:dyDescent="0.25">
      <c r="A5" s="47"/>
      <c r="B5" s="193" t="s">
        <v>2</v>
      </c>
      <c r="C5" s="194"/>
      <c r="D5" s="194"/>
      <c r="E5" s="194"/>
      <c r="F5" s="194"/>
      <c r="G5" s="194"/>
      <c r="H5" s="194"/>
      <c r="I5" s="194"/>
      <c r="J5" s="194"/>
      <c r="K5" s="194"/>
      <c r="L5" s="194"/>
      <c r="M5" s="194"/>
      <c r="N5" s="194"/>
      <c r="O5" s="194"/>
      <c r="P5" s="194"/>
      <c r="Q5" s="194"/>
    </row>
    <row r="6" spans="1:37" x14ac:dyDescent="0.25">
      <c r="A6" s="47"/>
      <c r="B6" s="195"/>
      <c r="C6" s="196"/>
      <c r="D6" s="196"/>
      <c r="E6" s="196"/>
      <c r="F6" s="196"/>
      <c r="G6" s="196"/>
      <c r="H6" s="196"/>
      <c r="I6" s="196"/>
      <c r="J6" s="196"/>
      <c r="K6" s="196"/>
      <c r="L6" s="196"/>
      <c r="M6" s="196"/>
      <c r="N6" s="196"/>
      <c r="O6" s="196"/>
      <c r="P6" s="196"/>
      <c r="Q6" s="196"/>
    </row>
    <row r="7" spans="1:37" x14ac:dyDescent="0.25">
      <c r="A7" s="47"/>
      <c r="B7" s="51"/>
      <c r="C7" s="100"/>
      <c r="D7" s="100"/>
      <c r="E7" s="100"/>
      <c r="F7" s="100"/>
      <c r="G7" s="100"/>
      <c r="H7" s="100"/>
      <c r="I7" s="100"/>
      <c r="J7" s="100"/>
      <c r="K7" s="100"/>
      <c r="L7" s="100"/>
      <c r="M7" s="100"/>
      <c r="N7" s="100"/>
      <c r="O7" s="100"/>
      <c r="P7" s="100"/>
      <c r="Q7" s="100"/>
    </row>
    <row r="8" spans="1:37" x14ac:dyDescent="0.25">
      <c r="A8" s="47"/>
      <c r="B8" s="66" t="s">
        <v>138</v>
      </c>
      <c r="C8" s="101"/>
      <c r="D8" s="101"/>
      <c r="Q8" s="103" t="s">
        <v>4</v>
      </c>
    </row>
    <row r="9" spans="1:37" ht="30" x14ac:dyDescent="0.25">
      <c r="B9" s="93" t="s">
        <v>68</v>
      </c>
      <c r="C9" s="182" t="s">
        <v>135</v>
      </c>
      <c r="D9" s="182" t="s">
        <v>101</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37" x14ac:dyDescent="0.25">
      <c r="B10" s="39"/>
      <c r="C10" s="106"/>
      <c r="D10" s="106"/>
      <c r="E10" s="107"/>
      <c r="F10" s="107"/>
      <c r="G10" s="107"/>
      <c r="H10" s="107"/>
      <c r="I10" s="107"/>
      <c r="J10" s="107"/>
      <c r="K10" s="107"/>
      <c r="L10" s="107"/>
      <c r="M10" s="107"/>
      <c r="N10" s="107"/>
      <c r="O10" s="107"/>
      <c r="P10" s="107"/>
      <c r="Q10" s="107"/>
      <c r="R10" s="136"/>
    </row>
    <row r="11" spans="1:37" x14ac:dyDescent="0.25">
      <c r="B11" s="93" t="s">
        <v>20</v>
      </c>
      <c r="C11" s="114">
        <f>C12+C20</f>
        <v>1342258153546</v>
      </c>
      <c r="D11" s="118">
        <f>D12+D20</f>
        <v>0</v>
      </c>
      <c r="E11" s="122">
        <f t="shared" ref="E11:P11" si="0">E12+E20</f>
        <v>119879537443.88998</v>
      </c>
      <c r="F11" s="122">
        <f t="shared" si="0"/>
        <v>95478282512.069992</v>
      </c>
      <c r="G11" s="122">
        <f t="shared" si="0"/>
        <v>105331820520.42004</v>
      </c>
      <c r="H11" s="122">
        <f t="shared" si="0"/>
        <v>141975128999.91</v>
      </c>
      <c r="I11" s="122">
        <f t="shared" si="0"/>
        <v>102559590279.13994</v>
      </c>
      <c r="J11" s="122">
        <f t="shared" si="0"/>
        <v>103142255278.43997</v>
      </c>
      <c r="K11" s="122">
        <f t="shared" si="0"/>
        <v>0</v>
      </c>
      <c r="L11" s="122">
        <f t="shared" si="0"/>
        <v>0</v>
      </c>
      <c r="M11" s="122">
        <f t="shared" si="0"/>
        <v>0</v>
      </c>
      <c r="N11" s="122">
        <f t="shared" si="0"/>
        <v>0</v>
      </c>
      <c r="O11" s="122">
        <f t="shared" si="0"/>
        <v>0</v>
      </c>
      <c r="P11" s="122">
        <f t="shared" si="0"/>
        <v>0</v>
      </c>
      <c r="Q11" s="122">
        <f>+Q12+Q20</f>
        <v>668366615033.87012</v>
      </c>
      <c r="R11" s="143"/>
      <c r="S11" s="143"/>
      <c r="U11" s="18"/>
      <c r="V11" s="18"/>
      <c r="W11" s="18"/>
      <c r="X11" s="18"/>
      <c r="Y11" s="18"/>
      <c r="Z11" s="146"/>
      <c r="AA11" s="146"/>
      <c r="AB11" s="146"/>
      <c r="AC11" s="146"/>
      <c r="AD11" s="146"/>
      <c r="AE11" s="146"/>
      <c r="AF11" s="146"/>
      <c r="AG11" s="146"/>
      <c r="AH11" s="146"/>
      <c r="AI11" s="146"/>
      <c r="AJ11" s="146"/>
      <c r="AK11" s="146"/>
    </row>
    <row r="12" spans="1:37" x14ac:dyDescent="0.25">
      <c r="B12" s="24" t="s">
        <v>21</v>
      </c>
      <c r="C12" s="113">
        <f>SUM(C13:C19)</f>
        <v>1340556923171</v>
      </c>
      <c r="D12" s="113">
        <f>SUM(D13:D19)</f>
        <v>0</v>
      </c>
      <c r="E12" s="113">
        <f t="shared" ref="E12:P12" si="1">SUM(E13:E19)</f>
        <v>119841938023.88998</v>
      </c>
      <c r="F12" s="113">
        <f t="shared" si="1"/>
        <v>95360656116.699997</v>
      </c>
      <c r="G12" s="113">
        <f t="shared" si="1"/>
        <v>105304034973.29004</v>
      </c>
      <c r="H12" s="113">
        <f t="shared" si="1"/>
        <v>141841027333.78</v>
      </c>
      <c r="I12" s="113">
        <f t="shared" si="1"/>
        <v>102536820062.64993</v>
      </c>
      <c r="J12" s="113">
        <f t="shared" si="1"/>
        <v>102871903826.52997</v>
      </c>
      <c r="K12" s="113">
        <f t="shared" si="1"/>
        <v>0</v>
      </c>
      <c r="L12" s="113">
        <f t="shared" si="1"/>
        <v>0</v>
      </c>
      <c r="M12" s="113">
        <f t="shared" si="1"/>
        <v>0</v>
      </c>
      <c r="N12" s="113">
        <f t="shared" si="1"/>
        <v>0</v>
      </c>
      <c r="O12" s="113">
        <f t="shared" si="1"/>
        <v>0</v>
      </c>
      <c r="P12" s="113">
        <f t="shared" si="1"/>
        <v>0</v>
      </c>
      <c r="Q12" s="113">
        <f>SUM(Q13:Q19)</f>
        <v>667756380336.84009</v>
      </c>
      <c r="R12" s="135"/>
      <c r="S12" s="143"/>
      <c r="U12" s="18"/>
      <c r="V12" s="18"/>
      <c r="W12" s="18"/>
      <c r="X12" s="18"/>
      <c r="Y12" s="18"/>
      <c r="Z12" s="146"/>
      <c r="AA12" s="146"/>
      <c r="AB12" s="146"/>
      <c r="AC12" s="146"/>
      <c r="AD12" s="146"/>
      <c r="AE12" s="146"/>
      <c r="AF12" s="146"/>
      <c r="AG12" s="146"/>
      <c r="AH12" s="146"/>
      <c r="AI12" s="146"/>
      <c r="AJ12" s="146"/>
    </row>
    <row r="13" spans="1:37" x14ac:dyDescent="0.25">
      <c r="B13" s="34" t="s">
        <v>22</v>
      </c>
      <c r="C13" s="188">
        <v>1236829099333</v>
      </c>
      <c r="D13" s="120"/>
      <c r="E13" s="121">
        <v>113910789804.56998</v>
      </c>
      <c r="F13" s="121">
        <v>88920252300.26001</v>
      </c>
      <c r="G13" s="121">
        <v>99885413488.720032</v>
      </c>
      <c r="H13" s="121">
        <v>135835270619.26001</v>
      </c>
      <c r="I13" s="121">
        <v>98040823035.97995</v>
      </c>
      <c r="J13" s="121">
        <v>98120109011.309982</v>
      </c>
      <c r="K13" s="121"/>
      <c r="L13" s="121"/>
      <c r="M13" s="121"/>
      <c r="N13" s="121"/>
      <c r="O13" s="120"/>
      <c r="P13" s="120">
        <v>0</v>
      </c>
      <c r="Q13" s="120">
        <f>SUM(E13:P13)</f>
        <v>634712658260.09998</v>
      </c>
      <c r="R13" s="135"/>
      <c r="S13" s="143"/>
      <c r="U13" s="18"/>
      <c r="V13" s="18"/>
      <c r="W13" s="18"/>
      <c r="X13" s="18"/>
      <c r="Y13" s="18"/>
      <c r="Z13" s="146"/>
      <c r="AA13" s="146"/>
      <c r="AB13" s="146"/>
      <c r="AC13" s="146"/>
      <c r="AD13" s="146"/>
      <c r="AE13" s="146"/>
      <c r="AF13" s="146"/>
      <c r="AG13" s="146"/>
      <c r="AH13" s="146"/>
      <c r="AI13" s="146"/>
      <c r="AJ13" s="146"/>
    </row>
    <row r="14" spans="1:37" x14ac:dyDescent="0.25">
      <c r="B14" s="34" t="s">
        <v>23</v>
      </c>
      <c r="C14" s="188">
        <v>5411413074</v>
      </c>
      <c r="D14" s="120"/>
      <c r="E14" s="121">
        <v>504123020.42000002</v>
      </c>
      <c r="F14" s="121">
        <v>782015714.63999999</v>
      </c>
      <c r="G14" s="121">
        <v>468766437.88999999</v>
      </c>
      <c r="H14" s="121">
        <v>1077503268.5999999</v>
      </c>
      <c r="I14" s="121">
        <v>510697341.98000002</v>
      </c>
      <c r="J14" s="121">
        <v>584725166.01999998</v>
      </c>
      <c r="K14" s="121"/>
      <c r="L14" s="121"/>
      <c r="M14" s="121"/>
      <c r="N14" s="121"/>
      <c r="O14" s="120"/>
      <c r="P14" s="120">
        <v>0</v>
      </c>
      <c r="Q14" s="120">
        <f t="shared" ref="Q14:Q23" si="2">SUM(E14:P14)</f>
        <v>3927830949.5499997</v>
      </c>
      <c r="R14" s="135"/>
      <c r="S14" s="143"/>
      <c r="U14" s="18"/>
      <c r="V14" s="18"/>
      <c r="W14" s="18"/>
      <c r="X14" s="18"/>
      <c r="Y14" s="18"/>
      <c r="Z14" s="146"/>
      <c r="AA14" s="146"/>
      <c r="AB14" s="146"/>
      <c r="AC14" s="146"/>
      <c r="AD14" s="146"/>
      <c r="AE14" s="146"/>
      <c r="AF14" s="146"/>
      <c r="AG14" s="146"/>
      <c r="AH14" s="146"/>
      <c r="AI14" s="146"/>
      <c r="AJ14" s="146"/>
    </row>
    <row r="15" spans="1:37" x14ac:dyDescent="0.25">
      <c r="B15" s="34" t="s">
        <v>24</v>
      </c>
      <c r="C15" s="188">
        <v>44882435275</v>
      </c>
      <c r="D15" s="120"/>
      <c r="E15" s="121">
        <v>3480691330.1999993</v>
      </c>
      <c r="F15" s="121">
        <v>4553406683.6500006</v>
      </c>
      <c r="G15" s="121">
        <v>3912335274.2499995</v>
      </c>
      <c r="H15" s="121">
        <v>3527259064.6099987</v>
      </c>
      <c r="I15" s="121">
        <v>2910917226.1100001</v>
      </c>
      <c r="J15" s="121">
        <v>3075942244.4499993</v>
      </c>
      <c r="K15" s="121"/>
      <c r="L15" s="121"/>
      <c r="M15" s="121"/>
      <c r="N15" s="121"/>
      <c r="O15" s="120"/>
      <c r="P15" s="120">
        <v>0</v>
      </c>
      <c r="Q15" s="120">
        <f t="shared" si="2"/>
        <v>21460551823.27</v>
      </c>
      <c r="R15" s="135"/>
      <c r="S15" s="143"/>
      <c r="U15" s="18"/>
      <c r="V15" s="18"/>
      <c r="W15" s="18"/>
      <c r="X15" s="18"/>
      <c r="Y15" s="18"/>
      <c r="Z15" s="146"/>
      <c r="AA15" s="146"/>
      <c r="AB15" s="146"/>
      <c r="AC15" s="146"/>
      <c r="AD15" s="146"/>
      <c r="AE15" s="146"/>
      <c r="AF15" s="146"/>
      <c r="AG15" s="146"/>
      <c r="AH15" s="146"/>
      <c r="AI15" s="146"/>
      <c r="AJ15" s="146"/>
    </row>
    <row r="16" spans="1:37" s="35" customFormat="1" x14ac:dyDescent="0.25">
      <c r="B16" s="34" t="s">
        <v>25</v>
      </c>
      <c r="C16" s="188">
        <v>19925149306</v>
      </c>
      <c r="D16" s="120"/>
      <c r="E16" s="121">
        <v>392187489.76999998</v>
      </c>
      <c r="F16" s="121">
        <v>1367836.59</v>
      </c>
      <c r="G16" s="121">
        <v>47465910.600000001</v>
      </c>
      <c r="H16" s="121">
        <v>300187964.35000002</v>
      </c>
      <c r="I16" s="121">
        <v>137529627.94999999</v>
      </c>
      <c r="J16" s="121">
        <v>137205834.99999997</v>
      </c>
      <c r="K16" s="121"/>
      <c r="L16" s="121"/>
      <c r="M16" s="121"/>
      <c r="N16" s="121"/>
      <c r="O16" s="120"/>
      <c r="P16" s="120">
        <v>0</v>
      </c>
      <c r="Q16" s="120">
        <f t="shared" si="2"/>
        <v>1015944664.26</v>
      </c>
      <c r="R16" s="135"/>
      <c r="S16" s="143"/>
      <c r="U16" s="18"/>
      <c r="V16" s="18"/>
      <c r="W16" s="18"/>
      <c r="X16" s="18"/>
      <c r="Y16" s="18"/>
      <c r="Z16" s="146"/>
      <c r="AA16" s="146"/>
      <c r="AB16" s="146"/>
      <c r="AC16" s="146"/>
      <c r="AD16" s="146"/>
      <c r="AE16" s="146"/>
      <c r="AF16" s="146"/>
      <c r="AG16" s="146"/>
      <c r="AH16" s="146"/>
      <c r="AI16" s="146"/>
      <c r="AJ16" s="146"/>
    </row>
    <row r="17" spans="1:36" s="35" customFormat="1" x14ac:dyDescent="0.25">
      <c r="B17" s="34" t="s">
        <v>26</v>
      </c>
      <c r="C17" s="188">
        <v>18984267147</v>
      </c>
      <c r="D17" s="120"/>
      <c r="E17" s="121">
        <v>347388678.06</v>
      </c>
      <c r="F17" s="121">
        <v>10169988.359999999</v>
      </c>
      <c r="G17" s="121">
        <v>5000000</v>
      </c>
      <c r="H17" s="121">
        <v>1221289.19</v>
      </c>
      <c r="I17" s="121">
        <v>502907.62</v>
      </c>
      <c r="J17" s="121">
        <v>103777046.95</v>
      </c>
      <c r="K17" s="121"/>
      <c r="L17" s="121"/>
      <c r="M17" s="121"/>
      <c r="N17" s="121"/>
      <c r="O17" s="121"/>
      <c r="P17" s="120">
        <v>0</v>
      </c>
      <c r="Q17" s="120">
        <f>SUM(E17:P17)</f>
        <v>468059910.18000001</v>
      </c>
      <c r="R17" s="135"/>
      <c r="S17" s="143"/>
      <c r="U17" s="18"/>
      <c r="V17" s="18"/>
      <c r="W17" s="18"/>
      <c r="X17" s="18"/>
      <c r="Y17" s="18"/>
      <c r="Z17" s="146"/>
      <c r="AA17" s="146"/>
      <c r="AB17" s="146"/>
      <c r="AC17" s="146"/>
      <c r="AD17" s="146"/>
      <c r="AE17" s="146"/>
      <c r="AF17" s="146"/>
      <c r="AG17" s="146"/>
      <c r="AH17" s="146"/>
      <c r="AI17" s="146"/>
      <c r="AJ17" s="146"/>
    </row>
    <row r="18" spans="1:36" s="35" customFormat="1" x14ac:dyDescent="0.25">
      <c r="B18" s="34" t="s">
        <v>27</v>
      </c>
      <c r="C18" s="188">
        <v>604907803</v>
      </c>
      <c r="D18" s="120"/>
      <c r="E18" s="121">
        <v>110037475.27</v>
      </c>
      <c r="F18" s="121">
        <v>100656844.42000002</v>
      </c>
      <c r="G18" s="121">
        <v>113730187.56</v>
      </c>
      <c r="H18" s="121">
        <v>99131651.440000013</v>
      </c>
      <c r="I18" s="121">
        <v>98897088.810000002</v>
      </c>
      <c r="J18" s="121">
        <v>109597615.79000001</v>
      </c>
      <c r="K18" s="121"/>
      <c r="L18" s="121"/>
      <c r="M18" s="121"/>
      <c r="N18" s="121"/>
      <c r="O18" s="120"/>
      <c r="P18" s="120">
        <v>0</v>
      </c>
      <c r="Q18" s="120">
        <f t="shared" si="2"/>
        <v>632050863.28999996</v>
      </c>
      <c r="R18" s="135"/>
      <c r="S18" s="143"/>
      <c r="U18" s="18"/>
      <c r="V18" s="18"/>
      <c r="W18" s="18"/>
      <c r="X18" s="18"/>
      <c r="Y18" s="18"/>
      <c r="Z18" s="146"/>
      <c r="AA18" s="146"/>
      <c r="AB18" s="146"/>
      <c r="AC18" s="146"/>
      <c r="AD18" s="146"/>
      <c r="AE18" s="146"/>
      <c r="AF18" s="146"/>
      <c r="AG18" s="146"/>
      <c r="AH18" s="146"/>
      <c r="AI18" s="146"/>
      <c r="AJ18" s="146"/>
    </row>
    <row r="19" spans="1:36" x14ac:dyDescent="0.25">
      <c r="B19" s="34" t="s">
        <v>28</v>
      </c>
      <c r="C19" s="188">
        <v>13919651233</v>
      </c>
      <c r="D19" s="120"/>
      <c r="E19" s="121">
        <v>1096720225.6000001</v>
      </c>
      <c r="F19" s="121">
        <v>992786748.77999997</v>
      </c>
      <c r="G19" s="121">
        <v>871323674.26999986</v>
      </c>
      <c r="H19" s="121">
        <v>1000453476.3300002</v>
      </c>
      <c r="I19" s="121">
        <v>837452834.19999993</v>
      </c>
      <c r="J19" s="121">
        <v>740546907.00999999</v>
      </c>
      <c r="K19" s="121"/>
      <c r="L19" s="121"/>
      <c r="M19" s="121"/>
      <c r="N19" s="121"/>
      <c r="O19" s="120"/>
      <c r="P19" s="120">
        <v>0</v>
      </c>
      <c r="Q19" s="120">
        <f t="shared" si="2"/>
        <v>5539283866.1900005</v>
      </c>
      <c r="R19" s="135"/>
      <c r="S19" s="143"/>
      <c r="U19" s="18"/>
      <c r="V19" s="18"/>
      <c r="W19" s="18"/>
      <c r="X19" s="18"/>
      <c r="Y19" s="18"/>
      <c r="Z19" s="146"/>
      <c r="AA19" s="146"/>
      <c r="AB19" s="146"/>
      <c r="AC19" s="146"/>
      <c r="AD19" s="146"/>
      <c r="AE19" s="146"/>
      <c r="AF19" s="146"/>
      <c r="AG19" s="146"/>
      <c r="AH19" s="146"/>
      <c r="AI19" s="146"/>
      <c r="AJ19" s="146"/>
    </row>
    <row r="20" spans="1:36" x14ac:dyDescent="0.25">
      <c r="B20" s="24" t="s">
        <v>29</v>
      </c>
      <c r="C20" s="113">
        <f>SUM(C21:C23)</f>
        <v>1701230375</v>
      </c>
      <c r="D20" s="113">
        <f>SUM(D21:D23)</f>
        <v>0</v>
      </c>
      <c r="E20" s="113">
        <f>+SUM(E21:E23)</f>
        <v>37599420</v>
      </c>
      <c r="F20" s="113">
        <f t="shared" ref="F20:I20" si="3">+SUM(F21:F23)</f>
        <v>117626395.37</v>
      </c>
      <c r="G20" s="113">
        <f t="shared" si="3"/>
        <v>27785547.129999999</v>
      </c>
      <c r="H20" s="113">
        <f t="shared" si="3"/>
        <v>134101666.13</v>
      </c>
      <c r="I20" s="113">
        <f t="shared" si="3"/>
        <v>22770216.489999998</v>
      </c>
      <c r="J20" s="113">
        <f t="shared" ref="J20:P20" si="4">SUM(J21:J23)</f>
        <v>270351451.90999997</v>
      </c>
      <c r="K20" s="113">
        <f t="shared" si="4"/>
        <v>0</v>
      </c>
      <c r="L20" s="113">
        <f t="shared" si="4"/>
        <v>0</v>
      </c>
      <c r="M20" s="113">
        <f t="shared" si="4"/>
        <v>0</v>
      </c>
      <c r="N20" s="113">
        <f t="shared" si="4"/>
        <v>0</v>
      </c>
      <c r="O20" s="113">
        <f t="shared" si="4"/>
        <v>0</v>
      </c>
      <c r="P20" s="113">
        <f t="shared" si="4"/>
        <v>0</v>
      </c>
      <c r="Q20" s="113">
        <f>SUM(E20:P20)</f>
        <v>610234697.02999997</v>
      </c>
      <c r="R20" s="135"/>
      <c r="S20" s="143"/>
      <c r="U20" s="18"/>
      <c r="V20" s="18"/>
      <c r="W20" s="18"/>
      <c r="X20" s="18"/>
      <c r="Y20" s="18"/>
      <c r="Z20" s="146"/>
      <c r="AA20" s="146"/>
      <c r="AB20" s="146"/>
      <c r="AC20" s="146"/>
      <c r="AD20" s="146"/>
      <c r="AE20" s="146"/>
      <c r="AF20" s="146"/>
      <c r="AG20" s="146"/>
      <c r="AH20" s="146"/>
      <c r="AI20" s="146"/>
      <c r="AJ20" s="146"/>
    </row>
    <row r="21" spans="1:36" x14ac:dyDescent="0.25">
      <c r="B21" s="34" t="s">
        <v>30</v>
      </c>
      <c r="C21" s="149">
        <v>0</v>
      </c>
      <c r="D21" s="120"/>
      <c r="E21" s="150"/>
      <c r="F21" s="121">
        <v>51183850</v>
      </c>
      <c r="G21" s="121"/>
      <c r="H21" s="150"/>
      <c r="I21" s="121">
        <v>21881000</v>
      </c>
      <c r="J21" s="121">
        <v>86214923.019999996</v>
      </c>
      <c r="K21" s="150"/>
      <c r="L21" s="121"/>
      <c r="M21" s="121"/>
      <c r="N21" s="121"/>
      <c r="O21" s="150"/>
      <c r="P21" s="150">
        <v>0</v>
      </c>
      <c r="Q21" s="152">
        <f t="shared" si="2"/>
        <v>159279773.01999998</v>
      </c>
      <c r="R21" s="135"/>
      <c r="S21" s="143"/>
      <c r="U21" s="18"/>
      <c r="V21" s="18"/>
      <c r="W21" s="18"/>
      <c r="X21" s="18"/>
      <c r="Y21" s="18"/>
      <c r="Z21" s="146"/>
      <c r="AA21" s="146"/>
      <c r="AB21" s="146"/>
      <c r="AC21" s="146"/>
      <c r="AD21" s="146"/>
      <c r="AE21" s="146"/>
      <c r="AF21" s="146"/>
      <c r="AG21" s="146"/>
      <c r="AH21" s="146"/>
      <c r="AI21" s="146"/>
      <c r="AJ21" s="146"/>
    </row>
    <row r="22" spans="1:36" x14ac:dyDescent="0.25">
      <c r="B22" s="34" t="s">
        <v>31</v>
      </c>
      <c r="C22" s="120">
        <v>1701230375</v>
      </c>
      <c r="D22" s="120"/>
      <c r="E22" s="121">
        <v>37599420</v>
      </c>
      <c r="F22" s="121">
        <v>10524372.35</v>
      </c>
      <c r="G22" s="121">
        <v>27741232.399999999</v>
      </c>
      <c r="H22" s="121">
        <v>15005900</v>
      </c>
      <c r="I22" s="121">
        <v>889216.49</v>
      </c>
      <c r="J22" s="121">
        <v>184136528.88999999</v>
      </c>
      <c r="K22" s="121"/>
      <c r="L22" s="121"/>
      <c r="M22" s="121"/>
      <c r="N22" s="121"/>
      <c r="O22" s="121"/>
      <c r="P22" s="121">
        <v>0</v>
      </c>
      <c r="Q22" s="121">
        <f t="shared" si="2"/>
        <v>275896670.13</v>
      </c>
      <c r="R22" s="135"/>
      <c r="S22" s="143"/>
      <c r="U22" s="18"/>
      <c r="V22" s="18"/>
      <c r="W22" s="18"/>
      <c r="X22" s="18"/>
      <c r="Y22" s="18"/>
      <c r="Z22" s="146"/>
      <c r="AA22" s="146"/>
      <c r="AB22" s="146"/>
      <c r="AC22" s="146"/>
      <c r="AD22" s="146"/>
      <c r="AE22" s="146"/>
      <c r="AF22" s="146"/>
      <c r="AG22" s="146"/>
      <c r="AH22" s="146"/>
      <c r="AI22" s="146"/>
      <c r="AJ22" s="146"/>
    </row>
    <row r="23" spans="1:36" x14ac:dyDescent="0.25">
      <c r="B23" s="34" t="s">
        <v>32</v>
      </c>
      <c r="C23" s="149">
        <v>0</v>
      </c>
      <c r="D23" s="149"/>
      <c r="E23" s="150"/>
      <c r="F23" s="121">
        <v>55918173.020000003</v>
      </c>
      <c r="G23" s="121">
        <v>44314.73</v>
      </c>
      <c r="H23" s="121">
        <v>119095766.13</v>
      </c>
      <c r="I23" s="121">
        <v>0</v>
      </c>
      <c r="J23" s="121"/>
      <c r="K23" s="121"/>
      <c r="L23" s="121"/>
      <c r="M23" s="150"/>
      <c r="N23" s="121"/>
      <c r="O23" s="121"/>
      <c r="P23" s="121">
        <v>0</v>
      </c>
      <c r="Q23" s="121">
        <f t="shared" si="2"/>
        <v>175058253.88</v>
      </c>
      <c r="R23" s="135"/>
      <c r="S23" s="143"/>
      <c r="U23" s="18"/>
      <c r="V23" s="18"/>
      <c r="W23" s="18"/>
      <c r="X23" s="18"/>
      <c r="Y23" s="18"/>
      <c r="Z23" s="146"/>
      <c r="AA23" s="146"/>
      <c r="AB23" s="146"/>
      <c r="AC23" s="146"/>
      <c r="AD23" s="146"/>
      <c r="AE23" s="146"/>
      <c r="AF23" s="146"/>
      <c r="AG23" s="146"/>
      <c r="AH23" s="146"/>
      <c r="AI23" s="146"/>
      <c r="AJ23" s="146"/>
    </row>
    <row r="24" spans="1:36" x14ac:dyDescent="0.25">
      <c r="B24" s="93" t="s">
        <v>33</v>
      </c>
      <c r="C24" s="114">
        <f t="shared" ref="C24:P24" si="5">C25+C35</f>
        <v>1622833406287</v>
      </c>
      <c r="D24" s="114">
        <f t="shared" si="5"/>
        <v>0</v>
      </c>
      <c r="E24" s="122">
        <f>E25+E35</f>
        <v>138598425280.78992</v>
      </c>
      <c r="F24" s="122">
        <f t="shared" si="5"/>
        <v>113508549818.60989</v>
      </c>
      <c r="G24" s="122">
        <f t="shared" si="5"/>
        <v>124834104844.56996</v>
      </c>
      <c r="H24" s="122">
        <f>H25+H35</f>
        <v>112003879467.64</v>
      </c>
      <c r="I24" s="122">
        <f>I25+I35</f>
        <v>139140854539.6799</v>
      </c>
      <c r="J24" s="122">
        <f t="shared" si="5"/>
        <v>136224586822.98009</v>
      </c>
      <c r="K24" s="122">
        <f>K25+K35</f>
        <v>0</v>
      </c>
      <c r="L24" s="122">
        <f t="shared" si="5"/>
        <v>0</v>
      </c>
      <c r="M24" s="122">
        <f t="shared" si="5"/>
        <v>0</v>
      </c>
      <c r="N24" s="122">
        <f t="shared" si="5"/>
        <v>0</v>
      </c>
      <c r="O24" s="122">
        <f t="shared" si="5"/>
        <v>0</v>
      </c>
      <c r="P24" s="122">
        <f t="shared" si="5"/>
        <v>0</v>
      </c>
      <c r="Q24" s="122">
        <f>Q25+Q35</f>
        <v>764310400774.26978</v>
      </c>
      <c r="R24"/>
      <c r="S24" s="184"/>
      <c r="U24" s="102"/>
      <c r="V24" s="18"/>
      <c r="W24" s="18"/>
      <c r="X24" s="18"/>
      <c r="Y24" s="18"/>
      <c r="Z24" s="146"/>
      <c r="AA24" s="146"/>
      <c r="AB24" s="146"/>
      <c r="AC24" s="146"/>
      <c r="AD24" s="146"/>
      <c r="AE24" s="146"/>
      <c r="AF24" s="146"/>
      <c r="AG24" s="146"/>
      <c r="AH24" s="146"/>
      <c r="AI24" s="146"/>
      <c r="AJ24" s="146"/>
    </row>
    <row r="25" spans="1:36" x14ac:dyDescent="0.25">
      <c r="A25" s="33"/>
      <c r="B25" s="22" t="s">
        <v>34</v>
      </c>
      <c r="C25" s="113">
        <f>C26+C27+C28+C32+C33+C34</f>
        <v>1407548685832</v>
      </c>
      <c r="D25" s="113">
        <f>D26+D27+D28+D32+D33+D34</f>
        <v>0</v>
      </c>
      <c r="E25" s="113">
        <f>E26+E27+E28+E32+E33+E34</f>
        <v>132286899595.34993</v>
      </c>
      <c r="F25" s="113">
        <f t="shared" ref="F25:P25" si="6">F26+F27+F28+F32+F33+F34</f>
        <v>98627669214.889893</v>
      </c>
      <c r="G25" s="113">
        <f t="shared" si="6"/>
        <v>114100139397.56996</v>
      </c>
      <c r="H25" s="113">
        <f t="shared" si="6"/>
        <v>96598931510.589996</v>
      </c>
      <c r="I25" s="113">
        <f t="shared" si="6"/>
        <v>123364502342.0899</v>
      </c>
      <c r="J25" s="113">
        <f t="shared" si="6"/>
        <v>117663290477.74008</v>
      </c>
      <c r="K25" s="113">
        <f t="shared" si="6"/>
        <v>0</v>
      </c>
      <c r="L25" s="113">
        <f t="shared" si="6"/>
        <v>0</v>
      </c>
      <c r="M25" s="113">
        <f t="shared" si="6"/>
        <v>0</v>
      </c>
      <c r="N25" s="113">
        <f t="shared" si="6"/>
        <v>0</v>
      </c>
      <c r="O25" s="113">
        <f t="shared" si="6"/>
        <v>0</v>
      </c>
      <c r="P25" s="113">
        <f t="shared" si="6"/>
        <v>0</v>
      </c>
      <c r="Q25" s="113">
        <f>Q26+Q27+Q28+Q32+Q33+Q34</f>
        <v>682641432538.22974</v>
      </c>
      <c r="R25" s="143"/>
      <c r="S25" s="184"/>
      <c r="U25" s="147"/>
      <c r="V25" s="18"/>
      <c r="W25" s="18"/>
      <c r="X25" s="18"/>
      <c r="Y25" s="18"/>
      <c r="Z25" s="146"/>
      <c r="AA25" s="146"/>
      <c r="AB25" s="146"/>
      <c r="AC25" s="146"/>
      <c r="AD25" s="146"/>
      <c r="AE25" s="146"/>
      <c r="AF25" s="146"/>
      <c r="AG25" s="146"/>
      <c r="AH25" s="146"/>
      <c r="AI25" s="146"/>
      <c r="AJ25" s="146"/>
    </row>
    <row r="26" spans="1:36" x14ac:dyDescent="0.25">
      <c r="B26" s="29" t="s">
        <v>35</v>
      </c>
      <c r="C26" s="120">
        <v>542875526448</v>
      </c>
      <c r="D26" s="121"/>
      <c r="E26" s="121">
        <v>33155826389.489948</v>
      </c>
      <c r="F26" s="121">
        <v>38030157733.2799</v>
      </c>
      <c r="G26" s="121">
        <v>41077965537.259964</v>
      </c>
      <c r="H26" s="121">
        <v>38912127308.099983</v>
      </c>
      <c r="I26" s="121">
        <v>43268609982.459915</v>
      </c>
      <c r="J26" s="121">
        <v>43411199932.070099</v>
      </c>
      <c r="K26" s="121"/>
      <c r="L26" s="121"/>
      <c r="M26" s="121"/>
      <c r="N26" s="121"/>
      <c r="O26" s="121"/>
      <c r="P26" s="121">
        <v>0</v>
      </c>
      <c r="Q26" s="120">
        <f>SUM(E26:P26)</f>
        <v>237855886882.65982</v>
      </c>
      <c r="R26" s="143"/>
      <c r="S26" s="184"/>
      <c r="U26" s="148"/>
      <c r="V26" s="18"/>
      <c r="W26" s="18"/>
      <c r="X26" s="18"/>
      <c r="Y26" s="18"/>
      <c r="Z26" s="146"/>
      <c r="AA26" s="146"/>
      <c r="AB26" s="146"/>
      <c r="AC26" s="146"/>
      <c r="AD26" s="146"/>
      <c r="AE26" s="146"/>
      <c r="AF26" s="146"/>
      <c r="AG26" s="146"/>
      <c r="AH26" s="146"/>
      <c r="AI26" s="146"/>
      <c r="AJ26" s="146"/>
    </row>
    <row r="27" spans="1:36" x14ac:dyDescent="0.25">
      <c r="B27" s="29" t="s">
        <v>94</v>
      </c>
      <c r="C27" s="120">
        <v>101897864549</v>
      </c>
      <c r="D27" s="121"/>
      <c r="E27" s="121">
        <v>7009482630.29</v>
      </c>
      <c r="F27" s="121">
        <v>7080639752.8999996</v>
      </c>
      <c r="G27" s="121">
        <v>7131015887.0999994</v>
      </c>
      <c r="H27" s="121">
        <v>7203872269.6800003</v>
      </c>
      <c r="I27" s="121">
        <v>7300216084.71</v>
      </c>
      <c r="J27" s="121">
        <v>7351457025.2299995</v>
      </c>
      <c r="K27" s="121"/>
      <c r="L27" s="121"/>
      <c r="M27" s="121"/>
      <c r="N27" s="121"/>
      <c r="O27" s="121"/>
      <c r="P27" s="121">
        <v>0</v>
      </c>
      <c r="Q27" s="120">
        <f>SUM(E27:P27)</f>
        <v>43076683649.910004</v>
      </c>
      <c r="R27" s="143"/>
      <c r="S27" s="184"/>
      <c r="U27" s="147"/>
      <c r="V27" s="18"/>
      <c r="W27" s="18"/>
      <c r="X27" s="18"/>
      <c r="Y27" s="18"/>
      <c r="Z27" s="146"/>
      <c r="AA27" s="146"/>
      <c r="AB27" s="146"/>
      <c r="AC27" s="146"/>
      <c r="AD27" s="146"/>
      <c r="AE27" s="146"/>
      <c r="AF27" s="146"/>
      <c r="AG27" s="146"/>
      <c r="AH27" s="146"/>
      <c r="AI27" s="146"/>
      <c r="AJ27" s="146"/>
    </row>
    <row r="28" spans="1:36" x14ac:dyDescent="0.25">
      <c r="B28" s="29" t="s">
        <v>95</v>
      </c>
      <c r="C28" s="121">
        <f t="shared" ref="C28:P28" si="7">SUM(C29:C31)</f>
        <v>324257115564</v>
      </c>
      <c r="D28" s="121">
        <f t="shared" si="7"/>
        <v>0</v>
      </c>
      <c r="E28" s="121">
        <v>55682763689.129997</v>
      </c>
      <c r="F28" s="121">
        <v>19117668822.650002</v>
      </c>
      <c r="G28" s="121">
        <v>20977112218.379997</v>
      </c>
      <c r="H28" s="121">
        <v>9932920132.0100002</v>
      </c>
      <c r="I28" s="121">
        <v>25622559142.77</v>
      </c>
      <c r="J28" s="121">
        <v>27728082988.119999</v>
      </c>
      <c r="K28" s="121">
        <f t="shared" si="7"/>
        <v>0</v>
      </c>
      <c r="L28" s="121">
        <f t="shared" si="7"/>
        <v>0</v>
      </c>
      <c r="M28" s="121">
        <f t="shared" si="7"/>
        <v>0</v>
      </c>
      <c r="N28" s="121">
        <f t="shared" si="7"/>
        <v>0</v>
      </c>
      <c r="O28" s="121">
        <f t="shared" si="7"/>
        <v>0</v>
      </c>
      <c r="P28" s="121">
        <f t="shared" si="7"/>
        <v>0</v>
      </c>
      <c r="Q28" s="120">
        <f>SUM(E28:P28)</f>
        <v>159061106993.06</v>
      </c>
      <c r="R28" s="143"/>
      <c r="S28" s="184"/>
      <c r="T28" s="31"/>
      <c r="U28" s="148"/>
      <c r="V28" s="18"/>
      <c r="W28" s="18"/>
      <c r="X28" s="18"/>
      <c r="Y28" s="18"/>
      <c r="Z28" s="146"/>
      <c r="AA28" s="146"/>
      <c r="AB28" s="146"/>
      <c r="AC28" s="146"/>
      <c r="AD28" s="146"/>
      <c r="AE28" s="146"/>
      <c r="AF28" s="146"/>
      <c r="AG28" s="146"/>
      <c r="AH28" s="146"/>
      <c r="AI28" s="146"/>
      <c r="AJ28" s="146"/>
    </row>
    <row r="29" spans="1:36" s="31" customFormat="1" x14ac:dyDescent="0.25">
      <c r="B29" s="32" t="s">
        <v>38</v>
      </c>
      <c r="C29" s="121">
        <v>115480602004</v>
      </c>
      <c r="D29" s="121"/>
      <c r="E29" s="121">
        <v>16757633218.309999</v>
      </c>
      <c r="F29" s="121">
        <v>7538542689.1499996</v>
      </c>
      <c r="G29" s="121">
        <v>754050886.29999995</v>
      </c>
      <c r="H29" s="121">
        <v>5258805613.0299997</v>
      </c>
      <c r="I29" s="121">
        <v>14070555998.459999</v>
      </c>
      <c r="J29" s="121">
        <v>10010897614.540001</v>
      </c>
      <c r="K29" s="121"/>
      <c r="L29" s="121"/>
      <c r="M29" s="121"/>
      <c r="N29" s="121"/>
      <c r="O29" s="121"/>
      <c r="P29" s="121">
        <v>0</v>
      </c>
      <c r="Q29" s="120">
        <f>SUM(E29:P29)</f>
        <v>54390486019.790001</v>
      </c>
      <c r="R29" s="143"/>
      <c r="S29" s="183"/>
      <c r="U29" s="147"/>
      <c r="V29" s="18"/>
      <c r="W29" s="18"/>
      <c r="X29" s="18"/>
      <c r="Y29" s="18"/>
      <c r="Z29" s="146"/>
      <c r="AA29" s="146"/>
      <c r="AB29" s="146"/>
      <c r="AC29" s="146"/>
      <c r="AD29" s="146"/>
      <c r="AE29" s="146"/>
      <c r="AF29" s="146"/>
      <c r="AG29" s="146"/>
      <c r="AH29" s="146"/>
      <c r="AI29" s="146"/>
      <c r="AJ29" s="146"/>
    </row>
    <row r="30" spans="1:36" s="31" customFormat="1" x14ac:dyDescent="0.25">
      <c r="B30" s="32" t="s">
        <v>39</v>
      </c>
      <c r="C30" s="121">
        <v>207303121140</v>
      </c>
      <c r="D30" s="121"/>
      <c r="E30" s="121">
        <v>38845347908.650002</v>
      </c>
      <c r="F30" s="121">
        <v>11369670390.93</v>
      </c>
      <c r="G30" s="121">
        <v>20051470616.98</v>
      </c>
      <c r="H30" s="121">
        <v>4409890526.9099998</v>
      </c>
      <c r="I30" s="121">
        <v>11440555259.75</v>
      </c>
      <c r="J30" s="121">
        <v>17668053535.07</v>
      </c>
      <c r="K30" s="121"/>
      <c r="L30" s="121"/>
      <c r="M30" s="121"/>
      <c r="N30" s="121"/>
      <c r="O30" s="121"/>
      <c r="P30" s="121">
        <v>0</v>
      </c>
      <c r="Q30" s="120">
        <f t="shared" ref="Q30:Q34" si="8">SUM(E30:P30)</f>
        <v>103784988238.29001</v>
      </c>
      <c r="R30" s="143"/>
      <c r="S30" s="183"/>
      <c r="U30" s="148"/>
      <c r="V30" s="18"/>
      <c r="W30" s="18"/>
      <c r="X30" s="18"/>
      <c r="Y30" s="18"/>
      <c r="Z30" s="146"/>
      <c r="AA30" s="146"/>
      <c r="AB30" s="146"/>
      <c r="AC30" s="146"/>
      <c r="AD30" s="146"/>
      <c r="AE30" s="146"/>
      <c r="AF30" s="146"/>
      <c r="AG30" s="146"/>
      <c r="AH30" s="146"/>
      <c r="AI30" s="146"/>
      <c r="AJ30" s="146"/>
    </row>
    <row r="31" spans="1:36" s="31" customFormat="1" x14ac:dyDescent="0.25">
      <c r="B31" s="32" t="s">
        <v>40</v>
      </c>
      <c r="C31" s="121">
        <v>1473392420</v>
      </c>
      <c r="D31" s="121"/>
      <c r="E31" s="121">
        <v>79782562.170000002</v>
      </c>
      <c r="F31" s="121">
        <v>209455742.56999999</v>
      </c>
      <c r="G31" s="121">
        <v>171590715.09999999</v>
      </c>
      <c r="H31" s="121">
        <v>264223992.06999999</v>
      </c>
      <c r="I31" s="121">
        <v>111447884.56</v>
      </c>
      <c r="J31" s="121">
        <v>49131838.509999998</v>
      </c>
      <c r="K31" s="121"/>
      <c r="L31" s="121"/>
      <c r="M31" s="121"/>
      <c r="N31" s="121"/>
      <c r="O31" s="121"/>
      <c r="P31" s="121">
        <v>0</v>
      </c>
      <c r="Q31" s="120">
        <f t="shared" si="8"/>
        <v>885632734.98000002</v>
      </c>
      <c r="R31" s="143"/>
      <c r="S31" s="183"/>
      <c r="U31" s="147"/>
      <c r="V31" s="18"/>
      <c r="W31" s="18"/>
      <c r="X31" s="18"/>
      <c r="Y31" s="18"/>
      <c r="Z31" s="146"/>
      <c r="AA31" s="146"/>
      <c r="AB31" s="146"/>
      <c r="AC31" s="146"/>
      <c r="AD31" s="146"/>
      <c r="AE31" s="146"/>
      <c r="AF31" s="146"/>
      <c r="AG31" s="146"/>
      <c r="AH31" s="146"/>
      <c r="AI31" s="146"/>
      <c r="AJ31" s="146"/>
    </row>
    <row r="32" spans="1:36" s="31" customFormat="1" x14ac:dyDescent="0.25">
      <c r="B32" s="29" t="s">
        <v>76</v>
      </c>
      <c r="C32" s="121">
        <v>13786016885</v>
      </c>
      <c r="D32" s="121"/>
      <c r="E32" s="121">
        <v>320584078.97000003</v>
      </c>
      <c r="F32" s="121">
        <v>534819463.01999998</v>
      </c>
      <c r="G32" s="121">
        <v>2142164178.99</v>
      </c>
      <c r="H32" s="121">
        <v>6266275462.3699999</v>
      </c>
      <c r="I32" s="121">
        <v>4480496173.46</v>
      </c>
      <c r="J32" s="121">
        <v>7424806633.7699995</v>
      </c>
      <c r="K32" s="121"/>
      <c r="L32" s="121"/>
      <c r="M32" s="121"/>
      <c r="N32" s="121"/>
      <c r="O32" s="121"/>
      <c r="P32" s="121">
        <v>0</v>
      </c>
      <c r="Q32" s="121">
        <f t="shared" si="8"/>
        <v>21169145990.580002</v>
      </c>
      <c r="S32" s="184"/>
      <c r="T32" s="6"/>
      <c r="U32" s="148"/>
      <c r="V32" s="18"/>
      <c r="W32" s="18"/>
      <c r="X32" s="18"/>
      <c r="Y32" s="18"/>
      <c r="Z32" s="146"/>
      <c r="AA32" s="146"/>
      <c r="AB32" s="146"/>
      <c r="AC32" s="146"/>
      <c r="AD32" s="146"/>
      <c r="AE32" s="146"/>
      <c r="AF32" s="146"/>
      <c r="AG32" s="146"/>
      <c r="AH32" s="146"/>
      <c r="AI32" s="146"/>
      <c r="AJ32" s="146"/>
    </row>
    <row r="33" spans="1:36" x14ac:dyDescent="0.25">
      <c r="B33" s="29" t="s">
        <v>41</v>
      </c>
      <c r="C33" s="123">
        <v>424672198458</v>
      </c>
      <c r="D33" s="123"/>
      <c r="E33" s="121">
        <v>36116821128.989983</v>
      </c>
      <c r="F33" s="121">
        <v>33864383443.040001</v>
      </c>
      <c r="G33" s="121">
        <v>42733860802.839996</v>
      </c>
      <c r="H33" s="121">
        <v>34267541059.910004</v>
      </c>
      <c r="I33" s="121">
        <v>42696260058.689987</v>
      </c>
      <c r="J33" s="121">
        <v>31738551898.549992</v>
      </c>
      <c r="K33" s="121"/>
      <c r="L33" s="121"/>
      <c r="M33" s="121"/>
      <c r="N33" s="121"/>
      <c r="O33" s="121"/>
      <c r="P33" s="121">
        <v>0</v>
      </c>
      <c r="Q33" s="121">
        <f t="shared" si="8"/>
        <v>221417418392.01996</v>
      </c>
      <c r="R33" s="31"/>
      <c r="S33" s="184"/>
      <c r="U33" s="147"/>
      <c r="V33" s="18"/>
      <c r="W33" s="18"/>
      <c r="X33" s="18"/>
      <c r="Y33" s="18"/>
      <c r="Z33" s="146"/>
      <c r="AA33" s="146"/>
      <c r="AB33" s="146"/>
      <c r="AC33" s="146"/>
      <c r="AD33" s="146"/>
      <c r="AE33" s="146"/>
      <c r="AF33" s="146"/>
      <c r="AG33" s="146"/>
      <c r="AH33" s="146"/>
      <c r="AI33" s="146"/>
      <c r="AJ33" s="146"/>
    </row>
    <row r="34" spans="1:36" x14ac:dyDescent="0.25">
      <c r="B34" s="29" t="s">
        <v>42</v>
      </c>
      <c r="C34" s="123">
        <v>59963928</v>
      </c>
      <c r="D34" s="123"/>
      <c r="E34" s="121">
        <v>1421678.48</v>
      </c>
      <c r="F34" s="150">
        <v>0</v>
      </c>
      <c r="G34" s="121">
        <v>38020773</v>
      </c>
      <c r="H34" s="121">
        <v>16195278.52</v>
      </c>
      <c r="I34" s="121">
        <v>-3639100</v>
      </c>
      <c r="J34" s="121">
        <v>9192000</v>
      </c>
      <c r="K34" s="121"/>
      <c r="L34" s="121"/>
      <c r="M34" s="121"/>
      <c r="N34" s="121"/>
      <c r="O34" s="121"/>
      <c r="P34" s="121">
        <v>0</v>
      </c>
      <c r="Q34" s="121">
        <f t="shared" si="8"/>
        <v>61190630</v>
      </c>
      <c r="R34" s="31"/>
      <c r="S34" s="184"/>
      <c r="U34" s="148"/>
      <c r="V34" s="18"/>
      <c r="W34" s="18"/>
      <c r="X34" s="18"/>
      <c r="Y34" s="18"/>
      <c r="Z34" s="146"/>
      <c r="AA34" s="146"/>
      <c r="AB34" s="146"/>
      <c r="AC34" s="146"/>
      <c r="AD34" s="146"/>
      <c r="AE34" s="146"/>
      <c r="AF34" s="146"/>
      <c r="AG34" s="146"/>
      <c r="AH34" s="146"/>
      <c r="AI34" s="146"/>
      <c r="AJ34" s="146"/>
    </row>
    <row r="35" spans="1:36" x14ac:dyDescent="0.25">
      <c r="A35" s="137"/>
      <c r="B35" s="22" t="s">
        <v>43</v>
      </c>
      <c r="C35" s="113">
        <f>SUM(C36:C41)</f>
        <v>215284720455</v>
      </c>
      <c r="D35" s="113">
        <f>SUM(D36:D41)</f>
        <v>0</v>
      </c>
      <c r="E35" s="113">
        <f>SUM(E36:E41)</f>
        <v>6311525685.4400005</v>
      </c>
      <c r="F35" s="113">
        <f t="shared" ref="F35:P35" si="9">SUM(F36:F41)</f>
        <v>14880880603.720001</v>
      </c>
      <c r="G35" s="113">
        <f t="shared" si="9"/>
        <v>10733965447</v>
      </c>
      <c r="H35" s="113">
        <f t="shared" si="9"/>
        <v>15404947957.049999</v>
      </c>
      <c r="I35" s="113">
        <f t="shared" si="9"/>
        <v>15776352197.59</v>
      </c>
      <c r="J35" s="113">
        <f t="shared" si="9"/>
        <v>18561296345.240002</v>
      </c>
      <c r="K35" s="113">
        <f t="shared" si="9"/>
        <v>0</v>
      </c>
      <c r="L35" s="113">
        <f t="shared" si="9"/>
        <v>0</v>
      </c>
      <c r="M35" s="113">
        <f t="shared" si="9"/>
        <v>0</v>
      </c>
      <c r="N35" s="113">
        <f t="shared" si="9"/>
        <v>0</v>
      </c>
      <c r="O35" s="113">
        <f t="shared" si="9"/>
        <v>0</v>
      </c>
      <c r="P35" s="113">
        <f t="shared" si="9"/>
        <v>0</v>
      </c>
      <c r="Q35" s="113">
        <f>SUM(Q36:Q41)</f>
        <v>81668968236.039993</v>
      </c>
      <c r="R35" s="143"/>
      <c r="S35" s="184"/>
      <c r="U35" s="147"/>
      <c r="V35" s="18"/>
      <c r="W35" s="18"/>
      <c r="X35" s="18"/>
      <c r="Y35" s="18"/>
      <c r="Z35" s="146"/>
      <c r="AA35" s="146"/>
      <c r="AB35" s="146"/>
      <c r="AC35" s="146"/>
      <c r="AD35" s="146"/>
      <c r="AE35" s="146"/>
      <c r="AF35" s="146"/>
      <c r="AG35" s="146"/>
      <c r="AH35" s="146"/>
      <c r="AI35" s="146"/>
      <c r="AJ35" s="146"/>
    </row>
    <row r="36" spans="1:36" x14ac:dyDescent="0.25">
      <c r="B36" s="5" t="s">
        <v>44</v>
      </c>
      <c r="C36" s="123">
        <v>65675086633</v>
      </c>
      <c r="D36" s="123"/>
      <c r="E36" s="123">
        <v>3387971296.8299999</v>
      </c>
      <c r="F36" s="123">
        <v>4353847166.6400003</v>
      </c>
      <c r="G36" s="123">
        <v>4097665199.9899998</v>
      </c>
      <c r="H36" s="123">
        <v>4292944662.3299994</v>
      </c>
      <c r="I36" s="123">
        <v>5398360959.2799988</v>
      </c>
      <c r="J36" s="123">
        <v>6388981536.1400042</v>
      </c>
      <c r="K36" s="123"/>
      <c r="L36" s="123"/>
      <c r="M36" s="123"/>
      <c r="N36" s="123"/>
      <c r="O36" s="123"/>
      <c r="P36" s="123">
        <v>0</v>
      </c>
      <c r="Q36" s="123">
        <f>SUM(E36:P36)</f>
        <v>27919770821.210003</v>
      </c>
      <c r="R36" s="143"/>
      <c r="S36" s="184"/>
      <c r="U36" s="148"/>
      <c r="V36" s="18"/>
      <c r="W36" s="18"/>
      <c r="X36" s="18"/>
      <c r="Y36" s="18"/>
      <c r="Z36" s="146"/>
      <c r="AA36" s="146"/>
      <c r="AB36" s="146"/>
      <c r="AC36" s="146"/>
      <c r="AD36" s="146"/>
      <c r="AE36" s="146"/>
      <c r="AF36" s="146"/>
      <c r="AG36" s="146"/>
      <c r="AH36" s="146"/>
      <c r="AI36" s="146"/>
      <c r="AJ36" s="146"/>
    </row>
    <row r="37" spans="1:36" x14ac:dyDescent="0.25">
      <c r="B37" s="5" t="s">
        <v>45</v>
      </c>
      <c r="C37" s="123">
        <v>71387716208</v>
      </c>
      <c r="D37" s="123"/>
      <c r="E37" s="123">
        <v>1551061594.9800003</v>
      </c>
      <c r="F37" s="123">
        <v>1904894287.0099993</v>
      </c>
      <c r="G37" s="123">
        <v>3777392770.0099998</v>
      </c>
      <c r="H37" s="123">
        <v>4259509316.4499998</v>
      </c>
      <c r="I37" s="123">
        <v>5229743240.4100018</v>
      </c>
      <c r="J37" s="123">
        <v>5014327879.7099991</v>
      </c>
      <c r="K37" s="123"/>
      <c r="L37" s="123"/>
      <c r="M37" s="123"/>
      <c r="N37" s="123"/>
      <c r="O37" s="123"/>
      <c r="P37" s="123">
        <v>0</v>
      </c>
      <c r="Q37" s="123">
        <f t="shared" ref="Q37:Q41" si="10">SUM(E37:P37)</f>
        <v>21736929088.57</v>
      </c>
      <c r="R37" s="143"/>
      <c r="S37" s="184"/>
      <c r="U37" s="147"/>
      <c r="V37" s="18"/>
      <c r="W37" s="18"/>
      <c r="X37" s="18"/>
      <c r="Y37" s="18"/>
      <c r="Z37" s="146"/>
      <c r="AA37" s="146"/>
      <c r="AB37" s="146"/>
      <c r="AC37" s="146"/>
      <c r="AD37" s="146"/>
      <c r="AE37" s="146"/>
      <c r="AF37" s="146"/>
      <c r="AG37" s="146"/>
      <c r="AH37" s="146"/>
      <c r="AI37" s="146"/>
      <c r="AJ37" s="146"/>
    </row>
    <row r="38" spans="1:36" x14ac:dyDescent="0.25">
      <c r="B38" s="5" t="s">
        <v>46</v>
      </c>
      <c r="C38" s="123">
        <v>16448771</v>
      </c>
      <c r="D38" s="123"/>
      <c r="E38" s="123">
        <v>1060000.02</v>
      </c>
      <c r="F38" s="144">
        <v>2128720</v>
      </c>
      <c r="G38" s="123">
        <v>0</v>
      </c>
      <c r="H38" s="123">
        <v>0</v>
      </c>
      <c r="I38" s="123">
        <v>589840</v>
      </c>
      <c r="J38" s="123">
        <v>1270069.3999999999</v>
      </c>
      <c r="K38" s="123"/>
      <c r="L38" s="123"/>
      <c r="M38" s="123"/>
      <c r="N38" s="123"/>
      <c r="O38" s="123"/>
      <c r="P38" s="123">
        <v>0</v>
      </c>
      <c r="Q38" s="123">
        <f t="shared" si="10"/>
        <v>5048629.42</v>
      </c>
      <c r="R38" s="143"/>
      <c r="S38" s="184"/>
      <c r="U38" s="148"/>
      <c r="V38" s="18"/>
      <c r="W38" s="18"/>
      <c r="X38" s="18"/>
      <c r="Y38" s="18"/>
      <c r="Z38" s="146"/>
      <c r="AA38" s="146"/>
      <c r="AB38" s="146"/>
      <c r="AC38" s="146"/>
      <c r="AD38" s="146"/>
      <c r="AE38" s="146"/>
      <c r="AF38" s="146"/>
      <c r="AG38" s="146"/>
      <c r="AH38" s="146"/>
      <c r="AI38" s="146"/>
      <c r="AJ38" s="146"/>
    </row>
    <row r="39" spans="1:36" x14ac:dyDescent="0.25">
      <c r="B39" s="5" t="s">
        <v>47</v>
      </c>
      <c r="C39" s="123">
        <v>2770222220</v>
      </c>
      <c r="D39" s="123"/>
      <c r="E39" s="123">
        <v>59822821.700000003</v>
      </c>
      <c r="F39" s="123">
        <v>898785007.08000004</v>
      </c>
      <c r="G39" s="123">
        <v>391522040.44999999</v>
      </c>
      <c r="H39" s="123">
        <v>710619280.20000005</v>
      </c>
      <c r="I39" s="123">
        <v>538247382.82999992</v>
      </c>
      <c r="J39" s="123">
        <v>456752501.88</v>
      </c>
      <c r="K39" s="123"/>
      <c r="L39" s="123"/>
      <c r="M39" s="123"/>
      <c r="N39" s="123"/>
      <c r="O39" s="123"/>
      <c r="P39" s="123">
        <v>0</v>
      </c>
      <c r="Q39" s="123">
        <f t="shared" si="10"/>
        <v>3055749034.1400003</v>
      </c>
      <c r="R39" s="143"/>
      <c r="S39" s="184"/>
      <c r="U39" s="147"/>
      <c r="V39" s="18"/>
      <c r="W39" s="18"/>
      <c r="X39" s="18"/>
      <c r="Y39" s="18"/>
      <c r="Z39" s="146"/>
      <c r="AA39" s="146"/>
      <c r="AB39" s="146"/>
      <c r="AC39" s="146"/>
      <c r="AD39" s="146"/>
      <c r="AE39" s="146"/>
      <c r="AF39" s="146"/>
      <c r="AG39" s="146"/>
      <c r="AH39" s="146"/>
      <c r="AI39" s="146"/>
      <c r="AJ39" s="146"/>
    </row>
    <row r="40" spans="1:36" x14ac:dyDescent="0.25">
      <c r="B40" s="5" t="s">
        <v>48</v>
      </c>
      <c r="C40" s="123">
        <v>72988962348</v>
      </c>
      <c r="D40" s="123"/>
      <c r="E40" s="123">
        <v>1311609971.9100001</v>
      </c>
      <c r="F40" s="123">
        <v>7721225422.9900007</v>
      </c>
      <c r="G40" s="123">
        <v>2467385436.5500002</v>
      </c>
      <c r="H40" s="123">
        <v>6141874698.0699997</v>
      </c>
      <c r="I40" s="123">
        <v>4609410775.0699997</v>
      </c>
      <c r="J40" s="123">
        <v>6699964358.1099997</v>
      </c>
      <c r="K40" s="123"/>
      <c r="L40" s="123"/>
      <c r="M40" s="123"/>
      <c r="N40" s="123"/>
      <c r="O40" s="123"/>
      <c r="P40" s="123">
        <v>0</v>
      </c>
      <c r="Q40" s="123">
        <f t="shared" si="10"/>
        <v>28951470662.700001</v>
      </c>
      <c r="R40" s="143"/>
      <c r="S40" s="184"/>
      <c r="U40" s="148"/>
      <c r="V40" s="18"/>
      <c r="W40" s="18"/>
      <c r="X40" s="18"/>
      <c r="Y40" s="18"/>
      <c r="Z40" s="146"/>
      <c r="AA40" s="146"/>
      <c r="AB40" s="146"/>
      <c r="AC40" s="146"/>
      <c r="AD40" s="146"/>
      <c r="AE40" s="146"/>
      <c r="AF40" s="146"/>
      <c r="AG40" s="146"/>
      <c r="AH40" s="146"/>
      <c r="AI40" s="146"/>
      <c r="AJ40" s="146"/>
    </row>
    <row r="41" spans="1:36" x14ac:dyDescent="0.25">
      <c r="B41" s="5" t="s">
        <v>49</v>
      </c>
      <c r="C41" s="123">
        <v>2446284275</v>
      </c>
      <c r="D41" s="123"/>
      <c r="E41" s="138">
        <v>0</v>
      </c>
      <c r="F41" s="144">
        <v>0</v>
      </c>
      <c r="G41" s="144">
        <v>0</v>
      </c>
      <c r="H41" s="144">
        <v>0</v>
      </c>
      <c r="I41" s="144">
        <v>0</v>
      </c>
      <c r="J41" s="144">
        <v>0</v>
      </c>
      <c r="K41" s="144"/>
      <c r="L41" s="144"/>
      <c r="M41" s="144"/>
      <c r="N41" s="144"/>
      <c r="O41" s="144"/>
      <c r="P41" s="123">
        <v>0</v>
      </c>
      <c r="Q41" s="144">
        <f t="shared" si="10"/>
        <v>0</v>
      </c>
      <c r="R41" s="143"/>
      <c r="S41" s="184"/>
      <c r="U41" s="147"/>
      <c r="V41" s="18"/>
      <c r="W41" s="18"/>
      <c r="X41" s="18"/>
      <c r="Y41" s="18"/>
      <c r="Z41" s="146"/>
      <c r="AA41" s="146"/>
      <c r="AB41" s="146"/>
      <c r="AC41" s="146"/>
      <c r="AD41" s="146"/>
      <c r="AE41" s="146"/>
      <c r="AF41" s="146"/>
      <c r="AG41" s="146"/>
      <c r="AH41" s="146"/>
      <c r="AI41" s="146"/>
      <c r="AJ41" s="146"/>
    </row>
    <row r="42" spans="1:36" x14ac:dyDescent="0.25">
      <c r="B42" s="93" t="s">
        <v>50</v>
      </c>
      <c r="C42" s="114"/>
      <c r="D42" s="114"/>
      <c r="E42" s="122"/>
      <c r="F42" s="122"/>
      <c r="G42" s="122"/>
      <c r="H42" s="122"/>
      <c r="I42" s="122"/>
      <c r="J42" s="122"/>
      <c r="K42" s="122"/>
      <c r="L42" s="122"/>
      <c r="M42" s="122"/>
      <c r="N42" s="122"/>
      <c r="O42" s="122"/>
      <c r="P42" s="122"/>
      <c r="Q42" s="122"/>
      <c r="R42" s="143"/>
      <c r="S42" s="117"/>
      <c r="V42" s="18"/>
      <c r="W42" s="18"/>
      <c r="X42" s="18"/>
      <c r="Y42" s="18"/>
      <c r="Z42" s="146"/>
      <c r="AA42" s="146"/>
      <c r="AB42" s="146"/>
      <c r="AC42" s="146"/>
      <c r="AD42" s="146"/>
      <c r="AE42" s="146"/>
      <c r="AF42" s="146"/>
      <c r="AG42" s="146"/>
      <c r="AH42" s="146"/>
      <c r="AI42" s="146"/>
      <c r="AJ42" s="146"/>
    </row>
    <row r="43" spans="1:36" ht="17.25" customHeight="1" x14ac:dyDescent="0.25">
      <c r="B43" s="28" t="s">
        <v>51</v>
      </c>
      <c r="C43" s="124">
        <f>C12-C25</f>
        <v>-66991762661</v>
      </c>
      <c r="D43" s="124">
        <f>D12-D25</f>
        <v>0</v>
      </c>
      <c r="E43" s="124">
        <f>E12-E25</f>
        <v>-12444961571.459946</v>
      </c>
      <c r="F43" s="124">
        <f t="shared" ref="F43:P43" si="11">F12-F25</f>
        <v>-3267013098.1898956</v>
      </c>
      <c r="G43" s="124">
        <f t="shared" si="11"/>
        <v>-8796104424.2799225</v>
      </c>
      <c r="H43" s="124">
        <f t="shared" si="11"/>
        <v>45242095823.190002</v>
      </c>
      <c r="I43" s="124">
        <f t="shared" si="11"/>
        <v>-20827682279.439972</v>
      </c>
      <c r="J43" s="124">
        <f>J12-J25</f>
        <v>-14791386651.210114</v>
      </c>
      <c r="K43" s="124">
        <f>K12-K25</f>
        <v>0</v>
      </c>
      <c r="L43" s="124">
        <f t="shared" si="11"/>
        <v>0</v>
      </c>
      <c r="M43" s="124">
        <f t="shared" si="11"/>
        <v>0</v>
      </c>
      <c r="N43" s="124">
        <f t="shared" si="11"/>
        <v>0</v>
      </c>
      <c r="O43" s="124">
        <f t="shared" si="11"/>
        <v>0</v>
      </c>
      <c r="P43" s="124">
        <f t="shared" si="11"/>
        <v>0</v>
      </c>
      <c r="Q43" s="124">
        <f>Q12-Q25</f>
        <v>-14885052201.389648</v>
      </c>
      <c r="R43" s="143"/>
      <c r="S43" s="117"/>
      <c r="V43" s="18"/>
      <c r="W43" s="18"/>
      <c r="X43" s="18"/>
      <c r="Y43" s="18"/>
      <c r="Z43" s="146"/>
      <c r="AA43" s="146"/>
      <c r="AB43" s="146"/>
      <c r="AC43" s="146"/>
      <c r="AD43" s="146"/>
      <c r="AE43" s="146"/>
      <c r="AF43" s="146"/>
      <c r="AG43" s="146"/>
      <c r="AH43" s="146"/>
      <c r="AI43" s="146"/>
      <c r="AJ43" s="146"/>
    </row>
    <row r="44" spans="1:36" x14ac:dyDescent="0.25">
      <c r="B44" s="28" t="s">
        <v>52</v>
      </c>
      <c r="C44" s="124">
        <f>C20-C35</f>
        <v>-213583490080</v>
      </c>
      <c r="D44" s="124">
        <f>D20-D35</f>
        <v>0</v>
      </c>
      <c r="E44" s="124">
        <f>E20-E35</f>
        <v>-6273926265.4400005</v>
      </c>
      <c r="F44" s="124">
        <f t="shared" ref="F44:Q44" si="12">F20-F35</f>
        <v>-14763254208.35</v>
      </c>
      <c r="G44" s="124">
        <f t="shared" si="12"/>
        <v>-10706179899.870001</v>
      </c>
      <c r="H44" s="124">
        <f t="shared" si="12"/>
        <v>-15270846290.92</v>
      </c>
      <c r="I44" s="124">
        <f t="shared" si="12"/>
        <v>-15753581981.1</v>
      </c>
      <c r="J44" s="124">
        <f t="shared" si="12"/>
        <v>-18290944893.330002</v>
      </c>
      <c r="K44" s="124">
        <f>K20-K35</f>
        <v>0</v>
      </c>
      <c r="L44" s="124">
        <f t="shared" si="12"/>
        <v>0</v>
      </c>
      <c r="M44" s="124">
        <f t="shared" si="12"/>
        <v>0</v>
      </c>
      <c r="N44" s="124">
        <f t="shared" si="12"/>
        <v>0</v>
      </c>
      <c r="O44" s="124">
        <f t="shared" si="12"/>
        <v>0</v>
      </c>
      <c r="P44" s="124">
        <f t="shared" si="12"/>
        <v>0</v>
      </c>
      <c r="Q44" s="124">
        <f t="shared" si="12"/>
        <v>-81058733539.009995</v>
      </c>
      <c r="R44" s="143"/>
      <c r="S44" s="117"/>
      <c r="V44" s="18"/>
      <c r="W44" s="18"/>
      <c r="X44" s="18"/>
      <c r="Y44" s="18"/>
      <c r="Z44" s="146"/>
      <c r="AA44" s="146"/>
      <c r="AB44" s="146"/>
      <c r="AC44" s="146"/>
      <c r="AD44" s="146"/>
      <c r="AE44" s="146"/>
      <c r="AF44" s="146"/>
      <c r="AG44" s="146"/>
      <c r="AH44" s="146"/>
      <c r="AI44" s="146"/>
      <c r="AJ44" s="146"/>
    </row>
    <row r="45" spans="1:36" x14ac:dyDescent="0.25">
      <c r="B45" s="28" t="s">
        <v>53</v>
      </c>
      <c r="C45" s="124">
        <f>(C12+C20)-(C25+C35)</f>
        <v>-280575252741</v>
      </c>
      <c r="D45" s="124">
        <f>(D12+D20)-(D25+D35)</f>
        <v>0</v>
      </c>
      <c r="E45" s="124">
        <f>(E12+E20)-(E25+E35)</f>
        <v>-18718887836.899933</v>
      </c>
      <c r="F45" s="124">
        <f t="shared" ref="F45:M45" si="13">(F12+F20)-(F25+F35)</f>
        <v>-18030267306.539902</v>
      </c>
      <c r="G45" s="124">
        <f t="shared" si="13"/>
        <v>-19502284324.149918</v>
      </c>
      <c r="H45" s="124">
        <f t="shared" si="13"/>
        <v>29971249532.270004</v>
      </c>
      <c r="I45" s="124">
        <f t="shared" si="13"/>
        <v>-36581264260.539963</v>
      </c>
      <c r="J45" s="124">
        <f>(J12+J20)-(J25+J35)</f>
        <v>-33082331544.540115</v>
      </c>
      <c r="K45" s="124">
        <f t="shared" si="13"/>
        <v>0</v>
      </c>
      <c r="L45" s="124">
        <f t="shared" si="13"/>
        <v>0</v>
      </c>
      <c r="M45" s="124">
        <f t="shared" si="13"/>
        <v>0</v>
      </c>
      <c r="N45" s="124">
        <f>(N12+N20)-(N25+N35)</f>
        <v>0</v>
      </c>
      <c r="O45" s="124">
        <f>(O12+O20)-(O25+O35)</f>
        <v>0</v>
      </c>
      <c r="P45" s="124">
        <f>(P12+P20)-(P25+P35)</f>
        <v>0</v>
      </c>
      <c r="Q45" s="124">
        <f>(Q12+Q20)-(Q25+Q35)</f>
        <v>-95943785740.399658</v>
      </c>
      <c r="S45"/>
      <c r="T45"/>
      <c r="V45" s="18"/>
      <c r="W45" s="18"/>
      <c r="X45" s="18"/>
      <c r="Y45" s="18"/>
      <c r="Z45" s="146"/>
      <c r="AA45" s="146"/>
      <c r="AB45" s="146"/>
      <c r="AC45" s="146"/>
      <c r="AD45" s="146"/>
      <c r="AE45" s="146"/>
      <c r="AF45" s="146"/>
      <c r="AG45" s="146"/>
      <c r="AH45" s="146"/>
      <c r="AI45" s="146"/>
      <c r="AJ45" s="146"/>
    </row>
    <row r="46" spans="1:36" x14ac:dyDescent="0.25">
      <c r="B46" s="28" t="s">
        <v>54</v>
      </c>
      <c r="C46" s="124">
        <f>C45+C28</f>
        <v>43681862823</v>
      </c>
      <c r="D46" s="124">
        <f>D45+D28</f>
        <v>0</v>
      </c>
      <c r="E46" s="124">
        <f>E45+E28</f>
        <v>36963875852.230064</v>
      </c>
      <c r="F46" s="124">
        <f>F45+F28</f>
        <v>1087401516.1100998</v>
      </c>
      <c r="G46" s="124">
        <f t="shared" ref="G46:Q46" si="14">G45+G28</f>
        <v>1474827894.2300797</v>
      </c>
      <c r="H46" s="124">
        <f t="shared" si="14"/>
        <v>39904169664.280006</v>
      </c>
      <c r="I46" s="124">
        <f t="shared" si="14"/>
        <v>-10958705117.769962</v>
      </c>
      <c r="J46" s="124">
        <f t="shared" si="14"/>
        <v>-5354248556.4201164</v>
      </c>
      <c r="K46" s="124">
        <f t="shared" si="14"/>
        <v>0</v>
      </c>
      <c r="L46" s="124">
        <f t="shared" si="14"/>
        <v>0</v>
      </c>
      <c r="M46" s="124">
        <f t="shared" si="14"/>
        <v>0</v>
      </c>
      <c r="N46" s="124">
        <f>N45+N28</f>
        <v>0</v>
      </c>
      <c r="O46" s="124">
        <f t="shared" si="14"/>
        <v>0</v>
      </c>
      <c r="P46" s="124">
        <f t="shared" si="14"/>
        <v>0</v>
      </c>
      <c r="Q46" s="124">
        <f t="shared" si="14"/>
        <v>63117321252.660339</v>
      </c>
      <c r="S46" s="124"/>
      <c r="T46" s="124"/>
      <c r="V46" s="18"/>
      <c r="W46" s="18"/>
      <c r="X46" s="18"/>
      <c r="Y46" s="18"/>
      <c r="Z46" s="146"/>
      <c r="AA46" s="146"/>
      <c r="AB46" s="146"/>
      <c r="AC46" s="146"/>
      <c r="AD46" s="146"/>
      <c r="AE46" s="146"/>
      <c r="AF46" s="146"/>
      <c r="AG46" s="146"/>
      <c r="AH46" s="146"/>
      <c r="AI46" s="146"/>
      <c r="AJ46" s="146"/>
    </row>
    <row r="47" spans="1:36" x14ac:dyDescent="0.25">
      <c r="B47" s="93" t="s">
        <v>55</v>
      </c>
      <c r="C47" s="114">
        <f t="shared" ref="C47:Q47" si="15">C48-C53</f>
        <v>280575252741</v>
      </c>
      <c r="D47" s="114">
        <f t="shared" si="15"/>
        <v>0</v>
      </c>
      <c r="E47" s="122">
        <f>E48-E53</f>
        <v>-16601535459.389999</v>
      </c>
      <c r="F47" s="122">
        <f>F48-F53</f>
        <v>158870338410.34</v>
      </c>
      <c r="G47" s="122">
        <f t="shared" si="15"/>
        <v>101436828982.35001</v>
      </c>
      <c r="H47" s="122">
        <f t="shared" si="15"/>
        <v>-286429027.70999956</v>
      </c>
      <c r="I47" s="122">
        <f t="shared" si="15"/>
        <v>60845308687.5</v>
      </c>
      <c r="J47" s="122">
        <f t="shared" si="15"/>
        <v>-8630769736.8899994</v>
      </c>
      <c r="K47" s="122">
        <f t="shared" si="15"/>
        <v>0</v>
      </c>
      <c r="L47" s="122">
        <f t="shared" si="15"/>
        <v>0</v>
      </c>
      <c r="M47" s="122">
        <f t="shared" si="15"/>
        <v>0</v>
      </c>
      <c r="N47" s="122">
        <f t="shared" si="15"/>
        <v>0</v>
      </c>
      <c r="O47" s="122">
        <f t="shared" si="15"/>
        <v>0</v>
      </c>
      <c r="P47" s="122">
        <f t="shared" si="15"/>
        <v>0</v>
      </c>
      <c r="Q47" s="122">
        <f t="shared" si="15"/>
        <v>295633741856.20001</v>
      </c>
      <c r="S47" s="117"/>
      <c r="V47" s="18"/>
      <c r="W47" s="18"/>
      <c r="X47" s="18"/>
      <c r="Y47" s="18"/>
      <c r="Z47" s="146"/>
      <c r="AA47" s="146"/>
      <c r="AB47" s="146"/>
      <c r="AC47" s="146"/>
      <c r="AD47" s="146"/>
      <c r="AE47" s="146"/>
      <c r="AF47" s="146"/>
      <c r="AG47" s="146"/>
      <c r="AH47" s="146"/>
      <c r="AI47" s="146"/>
      <c r="AJ47" s="146"/>
    </row>
    <row r="48" spans="1:36" ht="14.25" customHeight="1" x14ac:dyDescent="0.25">
      <c r="B48" s="24" t="s">
        <v>56</v>
      </c>
      <c r="C48" s="113">
        <f>SUM(C49:C52)</f>
        <v>401767814730</v>
      </c>
      <c r="D48" s="113">
        <f>SUM(D49:D52)</f>
        <v>0</v>
      </c>
      <c r="E48" s="113">
        <f t="shared" ref="E48:K48" si="16">SUM(E49:E52)</f>
        <v>1723942070.25</v>
      </c>
      <c r="F48" s="113">
        <f t="shared" si="16"/>
        <v>169883117262.38</v>
      </c>
      <c r="G48" s="113">
        <f t="shared" si="16"/>
        <v>112172178012.57001</v>
      </c>
      <c r="H48" s="113">
        <f t="shared" si="16"/>
        <v>2917067742.6900001</v>
      </c>
      <c r="I48" s="113">
        <f t="shared" si="16"/>
        <v>67279723886.550003</v>
      </c>
      <c r="J48" s="113">
        <f t="shared" si="16"/>
        <v>3839820305.9800005</v>
      </c>
      <c r="K48" s="113">
        <f t="shared" si="16"/>
        <v>0</v>
      </c>
      <c r="L48" s="113">
        <f>SUM(L49:L52)</f>
        <v>0</v>
      </c>
      <c r="M48" s="113">
        <f t="shared" ref="M48:P48" si="17">SUM(M49:M51)</f>
        <v>0</v>
      </c>
      <c r="N48" s="113">
        <f t="shared" si="17"/>
        <v>0</v>
      </c>
      <c r="O48" s="113">
        <f t="shared" si="17"/>
        <v>0</v>
      </c>
      <c r="P48" s="113">
        <f t="shared" si="17"/>
        <v>0</v>
      </c>
      <c r="Q48" s="113">
        <f>SUM(Q49:Q52)</f>
        <v>357815849280.41998</v>
      </c>
      <c r="R48" s="124"/>
      <c r="S48" s="143"/>
      <c r="U48" s="146"/>
      <c r="V48" s="18"/>
      <c r="W48" s="18"/>
      <c r="X48" s="18"/>
      <c r="Y48" s="18"/>
      <c r="Z48" s="146"/>
      <c r="AA48" s="146"/>
      <c r="AB48" s="146"/>
      <c r="AC48" s="146"/>
      <c r="AD48" s="146"/>
      <c r="AE48" s="146"/>
      <c r="AF48" s="146"/>
      <c r="AG48" s="146"/>
      <c r="AH48" s="146"/>
      <c r="AI48" s="146"/>
      <c r="AJ48" s="146"/>
    </row>
    <row r="49" spans="2:36" x14ac:dyDescent="0.25">
      <c r="B49" s="23" t="s">
        <v>57</v>
      </c>
      <c r="C49" s="151">
        <v>0</v>
      </c>
      <c r="D49" s="125"/>
      <c r="E49" s="123">
        <v>972283670.25</v>
      </c>
      <c r="F49" s="123">
        <v>1258498000</v>
      </c>
      <c r="G49" s="123">
        <v>1849017000</v>
      </c>
      <c r="H49" s="123">
        <v>1807656000</v>
      </c>
      <c r="I49" s="123">
        <v>2371112000</v>
      </c>
      <c r="J49" s="123"/>
      <c r="K49" s="123"/>
      <c r="L49" s="144"/>
      <c r="M49" s="144"/>
      <c r="N49" s="123"/>
      <c r="O49" s="123"/>
      <c r="P49" s="123">
        <v>0</v>
      </c>
      <c r="Q49" s="123">
        <f>SUM(E49:P49)</f>
        <v>8258566670.25</v>
      </c>
      <c r="R49" s="124"/>
      <c r="S49" s="143"/>
      <c r="U49" s="146"/>
      <c r="V49" s="18"/>
      <c r="W49" s="18"/>
      <c r="X49" s="18"/>
      <c r="Y49" s="18"/>
      <c r="Z49" s="146"/>
      <c r="AA49" s="146"/>
      <c r="AB49" s="146"/>
      <c r="AC49" s="146"/>
      <c r="AD49" s="146"/>
      <c r="AE49" s="146"/>
      <c r="AF49" s="146"/>
      <c r="AG49" s="146"/>
      <c r="AH49" s="146"/>
      <c r="AI49" s="146"/>
      <c r="AJ49" s="146"/>
    </row>
    <row r="50" spans="2:36" x14ac:dyDescent="0.25">
      <c r="B50" s="23" t="s">
        <v>58</v>
      </c>
      <c r="C50" s="125">
        <v>401767814730</v>
      </c>
      <c r="D50" s="125"/>
      <c r="E50" s="123">
        <v>751658400</v>
      </c>
      <c r="F50" s="123">
        <v>168624619262.38</v>
      </c>
      <c r="G50" s="123">
        <v>103905555636.72</v>
      </c>
      <c r="H50" s="123">
        <v>1109411742.6900001</v>
      </c>
      <c r="I50" s="123">
        <v>62808611886.550003</v>
      </c>
      <c r="J50" s="123">
        <v>3839820305.9800005</v>
      </c>
      <c r="K50" s="123"/>
      <c r="L50" s="123"/>
      <c r="M50" s="123"/>
      <c r="N50" s="123"/>
      <c r="O50" s="126"/>
      <c r="P50" s="126">
        <v>0</v>
      </c>
      <c r="Q50" s="127">
        <f>SUM(E50:P50)</f>
        <v>341039677234.32001</v>
      </c>
      <c r="S50" s="143"/>
      <c r="U50" s="146"/>
      <c r="V50" s="18"/>
      <c r="W50" s="18"/>
      <c r="X50" s="18"/>
      <c r="Y50" s="18"/>
      <c r="Z50" s="146"/>
      <c r="AA50" s="146"/>
      <c r="AB50" s="146"/>
      <c r="AC50" s="146"/>
      <c r="AD50" s="146"/>
      <c r="AE50" s="146"/>
      <c r="AF50" s="146"/>
      <c r="AG50" s="146"/>
      <c r="AH50" s="146"/>
      <c r="AI50" s="146"/>
      <c r="AJ50" s="146"/>
    </row>
    <row r="51" spans="2:36" x14ac:dyDescent="0.25">
      <c r="B51" s="23" t="s">
        <v>132</v>
      </c>
      <c r="C51" s="144">
        <v>0</v>
      </c>
      <c r="D51" s="144"/>
      <c r="E51" s="138">
        <v>0</v>
      </c>
      <c r="F51" s="138">
        <v>0</v>
      </c>
      <c r="G51" s="144">
        <v>0</v>
      </c>
      <c r="H51" s="144"/>
      <c r="I51" s="144"/>
      <c r="J51" s="144"/>
      <c r="K51" s="144"/>
      <c r="L51" s="144"/>
      <c r="M51" s="138"/>
      <c r="N51" s="138"/>
      <c r="O51" s="126"/>
      <c r="P51" s="126">
        <v>0</v>
      </c>
      <c r="Q51" s="127">
        <f>SUM(E51:P51)</f>
        <v>0</v>
      </c>
      <c r="R51" s="143"/>
      <c r="S51" s="143"/>
      <c r="U51" s="102"/>
      <c r="V51" s="18"/>
      <c r="W51" s="18"/>
      <c r="X51" s="18"/>
      <c r="Y51" s="18"/>
      <c r="Z51" s="146"/>
      <c r="AA51" s="146"/>
      <c r="AB51" s="146"/>
      <c r="AC51" s="146"/>
      <c r="AD51" s="146"/>
      <c r="AE51" s="146"/>
      <c r="AF51" s="146"/>
      <c r="AG51" s="146"/>
      <c r="AH51" s="146"/>
      <c r="AI51" s="146"/>
      <c r="AJ51" s="146"/>
    </row>
    <row r="52" spans="2:36" x14ac:dyDescent="0.25">
      <c r="B52" s="23" t="s">
        <v>102</v>
      </c>
      <c r="C52" s="144">
        <v>0</v>
      </c>
      <c r="D52" s="144"/>
      <c r="E52" s="138"/>
      <c r="F52" s="138"/>
      <c r="G52" s="123">
        <v>6417605375.8500004</v>
      </c>
      <c r="H52" s="144"/>
      <c r="I52" s="123">
        <v>2100000000</v>
      </c>
      <c r="J52" s="144"/>
      <c r="K52" s="123"/>
      <c r="L52" s="144"/>
      <c r="M52" s="138"/>
      <c r="N52" s="138"/>
      <c r="O52" s="126"/>
      <c r="P52" s="126">
        <v>0</v>
      </c>
      <c r="Q52" s="127">
        <f>SUM(E52:P52)</f>
        <v>8517605375.8500004</v>
      </c>
      <c r="R52" s="143"/>
      <c r="S52" s="143"/>
      <c r="U52" s="102"/>
      <c r="V52" s="18"/>
      <c r="W52" s="18"/>
      <c r="X52" s="18"/>
      <c r="Y52" s="18"/>
      <c r="Z52" s="146"/>
      <c r="AA52" s="146"/>
      <c r="AB52" s="146"/>
      <c r="AC52" s="146"/>
      <c r="AD52" s="146"/>
      <c r="AE52" s="146"/>
      <c r="AF52" s="146"/>
      <c r="AG52" s="146"/>
      <c r="AH52" s="146"/>
      <c r="AI52" s="146"/>
      <c r="AJ52" s="146"/>
    </row>
    <row r="53" spans="2:36" x14ac:dyDescent="0.25">
      <c r="B53" s="22" t="s">
        <v>59</v>
      </c>
      <c r="C53" s="116">
        <f>SUM(C54:C57)</f>
        <v>121192561989</v>
      </c>
      <c r="D53" s="116">
        <f>SUM(D54:D57)</f>
        <v>0</v>
      </c>
      <c r="E53" s="116">
        <f>SUM(E54:E57)</f>
        <v>18325477529.639999</v>
      </c>
      <c r="F53" s="116">
        <f t="shared" ref="F53:P53" si="18">SUM(F54:F57)</f>
        <v>11012778852.040001</v>
      </c>
      <c r="G53" s="116">
        <f t="shared" si="18"/>
        <v>10735349030.219999</v>
      </c>
      <c r="H53" s="116">
        <f t="shared" si="18"/>
        <v>3203496770.3999996</v>
      </c>
      <c r="I53" s="116">
        <f t="shared" si="18"/>
        <v>6434415199.0499992</v>
      </c>
      <c r="J53" s="116">
        <f t="shared" si="18"/>
        <v>12470590042.870001</v>
      </c>
      <c r="K53" s="116">
        <f t="shared" si="18"/>
        <v>0</v>
      </c>
      <c r="L53" s="116">
        <f t="shared" si="18"/>
        <v>0</v>
      </c>
      <c r="M53" s="116">
        <f t="shared" si="18"/>
        <v>0</v>
      </c>
      <c r="N53" s="116">
        <f t="shared" si="18"/>
        <v>0</v>
      </c>
      <c r="O53" s="116">
        <f t="shared" si="18"/>
        <v>0</v>
      </c>
      <c r="P53" s="116">
        <f t="shared" si="18"/>
        <v>0</v>
      </c>
      <c r="Q53" s="116">
        <f>SUM(Q54:Q57)</f>
        <v>62182107424.219994</v>
      </c>
      <c r="R53" s="143"/>
      <c r="S53" s="135"/>
      <c r="AA53" s="146"/>
      <c r="AB53" s="146"/>
      <c r="AC53" s="146"/>
      <c r="AD53" s="146"/>
      <c r="AE53" s="146"/>
      <c r="AF53" s="146"/>
      <c r="AG53" s="146"/>
      <c r="AH53" s="146"/>
      <c r="AI53" s="146"/>
      <c r="AJ53" s="146"/>
    </row>
    <row r="54" spans="2:36" x14ac:dyDescent="0.25">
      <c r="B54" s="21" t="s">
        <v>60</v>
      </c>
      <c r="C54" s="128">
        <v>5117721882</v>
      </c>
      <c r="D54" s="128"/>
      <c r="E54" s="145">
        <v>0</v>
      </c>
      <c r="F54" s="129">
        <v>143911177.19999999</v>
      </c>
      <c r="G54" s="144"/>
      <c r="H54" s="144"/>
      <c r="I54" s="128">
        <v>228399165</v>
      </c>
      <c r="J54" s="145"/>
      <c r="K54" s="145"/>
      <c r="L54" s="128"/>
      <c r="M54" s="128"/>
      <c r="N54" s="128"/>
      <c r="O54" s="128"/>
      <c r="P54" s="128">
        <v>0</v>
      </c>
      <c r="Q54" s="128">
        <f>SUM(E54:P54)</f>
        <v>372310342.19999999</v>
      </c>
      <c r="R54" s="143"/>
      <c r="S54" s="135"/>
      <c r="V54" s="18"/>
      <c r="W54" s="18"/>
      <c r="X54" s="18"/>
      <c r="Y54" s="18"/>
      <c r="Z54" s="146"/>
      <c r="AA54" s="146"/>
      <c r="AB54" s="146"/>
      <c r="AC54" s="146"/>
      <c r="AD54" s="146"/>
      <c r="AE54" s="146"/>
      <c r="AF54" s="146"/>
      <c r="AG54" s="146"/>
      <c r="AH54" s="146"/>
      <c r="AI54" s="146"/>
      <c r="AJ54" s="146"/>
    </row>
    <row r="55" spans="2:36" x14ac:dyDescent="0.25">
      <c r="B55" s="21" t="s">
        <v>61</v>
      </c>
      <c r="C55" s="128">
        <v>116074840107</v>
      </c>
      <c r="D55" s="128"/>
      <c r="E55" s="129">
        <v>18325477529.639999</v>
      </c>
      <c r="F55" s="129">
        <v>10868867674.84</v>
      </c>
      <c r="G55" s="129">
        <v>10735349030.219999</v>
      </c>
      <c r="H55" s="128">
        <v>3203496770.3999996</v>
      </c>
      <c r="I55" s="128">
        <v>6206016034.0499992</v>
      </c>
      <c r="J55" s="128">
        <v>12470590042.870001</v>
      </c>
      <c r="K55" s="128"/>
      <c r="L55" s="128"/>
      <c r="M55" s="128"/>
      <c r="N55" s="128"/>
      <c r="O55" s="128"/>
      <c r="P55" s="128">
        <v>0</v>
      </c>
      <c r="Q55" s="128">
        <f>SUM(E55:P55)</f>
        <v>61809797082.019997</v>
      </c>
      <c r="R55" s="143"/>
      <c r="S55" s="135"/>
      <c r="V55" s="18"/>
      <c r="W55" s="18"/>
      <c r="X55" s="18"/>
      <c r="Y55" s="18"/>
      <c r="Z55" s="146"/>
      <c r="AA55" s="146"/>
      <c r="AB55" s="146"/>
      <c r="AC55" s="146"/>
      <c r="AD55" s="146"/>
      <c r="AE55" s="146"/>
      <c r="AF55" s="146"/>
      <c r="AG55" s="146"/>
      <c r="AH55" s="146"/>
      <c r="AI55" s="146"/>
      <c r="AJ55" s="146"/>
    </row>
    <row r="56" spans="2:36" x14ac:dyDescent="0.25">
      <c r="B56" s="21" t="s">
        <v>103</v>
      </c>
      <c r="C56" s="145">
        <v>0</v>
      </c>
      <c r="D56" s="145"/>
      <c r="E56" s="139">
        <v>0</v>
      </c>
      <c r="F56" s="139"/>
      <c r="G56" s="139"/>
      <c r="H56" s="139"/>
      <c r="I56" s="139"/>
      <c r="J56" s="139"/>
      <c r="K56" s="139"/>
      <c r="L56" s="145"/>
      <c r="M56" s="145"/>
      <c r="N56" s="145"/>
      <c r="O56" s="145"/>
      <c r="P56" s="128">
        <v>0</v>
      </c>
      <c r="Q56" s="128">
        <f t="shared" ref="Q56:Q57" si="19">SUM(E56:P56)</f>
        <v>0</v>
      </c>
      <c r="R56" s="102"/>
      <c r="S56" s="135"/>
      <c r="Z56" s="146"/>
      <c r="AA56" s="146"/>
      <c r="AB56" s="146"/>
      <c r="AC56" s="146"/>
      <c r="AD56" s="146"/>
      <c r="AE56" s="146"/>
      <c r="AF56" s="146"/>
      <c r="AG56" s="146"/>
      <c r="AH56" s="146"/>
      <c r="AI56" s="146"/>
      <c r="AJ56" s="146"/>
    </row>
    <row r="57" spans="2:36" x14ac:dyDescent="0.25">
      <c r="B57" s="21" t="s">
        <v>104</v>
      </c>
      <c r="C57" s="145">
        <v>0</v>
      </c>
      <c r="D57" s="145"/>
      <c r="E57" s="139">
        <v>0</v>
      </c>
      <c r="F57" s="139"/>
      <c r="G57" s="139"/>
      <c r="H57" s="139"/>
      <c r="I57" s="139"/>
      <c r="J57" s="139"/>
      <c r="K57" s="139"/>
      <c r="L57" s="145"/>
      <c r="M57" s="145"/>
      <c r="N57" s="145"/>
      <c r="O57" s="145"/>
      <c r="P57" s="128">
        <v>0</v>
      </c>
      <c r="Q57" s="127">
        <f t="shared" si="19"/>
        <v>0</v>
      </c>
      <c r="S57" s="117"/>
      <c r="AA57" s="146"/>
      <c r="AB57" s="146"/>
      <c r="AC57" s="146"/>
      <c r="AD57" s="146"/>
      <c r="AE57" s="146"/>
      <c r="AF57" s="146"/>
      <c r="AG57" s="146"/>
      <c r="AH57" s="146"/>
      <c r="AI57" s="146"/>
      <c r="AJ57" s="146"/>
    </row>
    <row r="58" spans="2:36" x14ac:dyDescent="0.25">
      <c r="B58" s="132" t="s">
        <v>115</v>
      </c>
      <c r="C58" s="132"/>
      <c r="D58" s="132"/>
      <c r="E58" s="132"/>
      <c r="F58" s="109"/>
      <c r="G58" s="109"/>
      <c r="H58" s="109"/>
      <c r="I58" s="109"/>
      <c r="J58" s="109"/>
      <c r="K58" s="109"/>
      <c r="L58" s="109"/>
      <c r="M58" s="109"/>
      <c r="N58" s="109"/>
      <c r="O58" s="109"/>
      <c r="P58" s="109"/>
      <c r="Q58" s="102"/>
    </row>
    <row r="59" spans="2:36" ht="15" customHeight="1" x14ac:dyDescent="0.25">
      <c r="B59" s="132" t="s">
        <v>136</v>
      </c>
      <c r="C59" s="132"/>
      <c r="D59" s="132"/>
      <c r="E59" s="132"/>
      <c r="F59" s="132"/>
      <c r="G59" s="132"/>
      <c r="H59" s="109"/>
      <c r="I59" s="109"/>
      <c r="J59" s="109"/>
      <c r="K59" s="109"/>
      <c r="L59" s="109"/>
      <c r="M59" s="109"/>
      <c r="N59" s="109"/>
      <c r="O59" s="109"/>
      <c r="P59" s="109"/>
      <c r="Q59" s="102"/>
    </row>
    <row r="60" spans="2:36" x14ac:dyDescent="0.25">
      <c r="B60" s="132" t="s">
        <v>139</v>
      </c>
      <c r="C60" s="131"/>
      <c r="D60" s="131"/>
      <c r="E60" s="110"/>
      <c r="F60" s="110"/>
      <c r="G60" s="110"/>
      <c r="H60" s="110"/>
      <c r="I60" s="110"/>
      <c r="J60" s="110"/>
      <c r="K60" s="110"/>
      <c r="L60" s="110"/>
      <c r="M60" s="110"/>
      <c r="N60" s="110"/>
      <c r="O60" s="110"/>
      <c r="P60" s="110"/>
      <c r="Q60" s="102"/>
    </row>
    <row r="61" spans="2:36" x14ac:dyDescent="0.25">
      <c r="B61" s="133" t="s">
        <v>137</v>
      </c>
      <c r="C61" s="111"/>
      <c r="D61" s="111"/>
      <c r="E61" s="111"/>
      <c r="F61" s="111"/>
      <c r="G61" s="111"/>
      <c r="H61" s="111"/>
      <c r="I61" s="111"/>
      <c r="J61" s="111"/>
      <c r="K61" s="111"/>
      <c r="L61" s="111"/>
      <c r="M61" s="111"/>
      <c r="N61" s="111"/>
      <c r="O61" s="111"/>
      <c r="P61" s="111"/>
      <c r="Q61" s="111"/>
    </row>
    <row r="62" spans="2:36" x14ac:dyDescent="0.25">
      <c r="B62" s="133" t="s">
        <v>119</v>
      </c>
      <c r="C62" s="111"/>
      <c r="D62" s="111"/>
      <c r="E62" s="112"/>
      <c r="F62" s="112"/>
      <c r="G62" s="112"/>
      <c r="H62" s="112"/>
      <c r="I62" s="112"/>
      <c r="J62" s="112"/>
      <c r="K62" s="112"/>
      <c r="L62" s="112"/>
      <c r="M62" s="112"/>
      <c r="N62" s="112"/>
      <c r="O62" s="112"/>
      <c r="P62" s="112"/>
      <c r="Q62" s="102"/>
    </row>
    <row r="63" spans="2:36" x14ac:dyDescent="0.25">
      <c r="B63" s="12"/>
      <c r="C63" s="111"/>
      <c r="D63" s="111"/>
      <c r="E63" s="112"/>
      <c r="F63" s="111"/>
      <c r="G63" s="111"/>
      <c r="H63" s="111"/>
      <c r="I63" s="111"/>
      <c r="J63" s="111"/>
      <c r="K63" s="111"/>
      <c r="L63" s="111"/>
      <c r="M63" s="111"/>
      <c r="N63" s="111"/>
      <c r="O63" s="111"/>
      <c r="P63" s="111"/>
      <c r="Q63" s="102"/>
    </row>
    <row r="64" spans="2:36" x14ac:dyDescent="0.25">
      <c r="C64" s="111"/>
      <c r="D64" s="111"/>
      <c r="E64" s="112"/>
      <c r="F64" s="112"/>
      <c r="G64" s="112"/>
      <c r="H64" s="112"/>
      <c r="I64" s="112"/>
      <c r="J64" s="112"/>
      <c r="K64" s="112"/>
      <c r="L64" s="112"/>
      <c r="M64" s="112"/>
      <c r="N64" s="112"/>
      <c r="O64" s="112"/>
      <c r="P64" s="112"/>
      <c r="Q64" s="102"/>
    </row>
    <row r="65" spans="3:17" x14ac:dyDescent="0.25">
      <c r="E65" s="112"/>
      <c r="Q65" s="102"/>
    </row>
    <row r="66" spans="3:17" x14ac:dyDescent="0.25">
      <c r="E66" s="112"/>
      <c r="Q66" s="102"/>
    </row>
    <row r="67" spans="3:17" x14ac:dyDescent="0.25">
      <c r="E67" s="112"/>
      <c r="Q67" s="102"/>
    </row>
    <row r="68" spans="3:17" x14ac:dyDescent="0.25">
      <c r="C68" s="102"/>
      <c r="D68" s="102"/>
      <c r="E68" s="112"/>
      <c r="Q68" s="102"/>
    </row>
    <row r="69" spans="3:17" x14ac:dyDescent="0.25">
      <c r="C69" s="102"/>
      <c r="D69" s="102"/>
      <c r="E69" s="112"/>
      <c r="Q69" s="102"/>
    </row>
    <row r="70" spans="3:17" x14ac:dyDescent="0.25">
      <c r="C70" s="102"/>
      <c r="D70" s="102"/>
      <c r="E70" s="112"/>
      <c r="Q70" s="102"/>
    </row>
    <row r="71" spans="3:17" x14ac:dyDescent="0.25">
      <c r="C71" s="102"/>
      <c r="D71" s="102"/>
      <c r="Q71" s="102"/>
    </row>
  </sheetData>
  <mergeCells count="4">
    <mergeCell ref="B3:Q3"/>
    <mergeCell ref="B4:Q4"/>
    <mergeCell ref="B5:Q5"/>
    <mergeCell ref="B6:Q6"/>
  </mergeCells>
  <pageMargins left="0.7" right="0.7" top="0.75" bottom="0.75" header="0.3" footer="0.3"/>
  <pageSetup orientation="portrait" horizontalDpi="4294967295" verticalDpi="4294967295"/>
  <ignoredErrors>
    <ignoredError sqref="C28 E12:I12" formulaRange="1"/>
    <ignoredError sqref="Q53 Q35" formula="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3:Z87"/>
  <sheetViews>
    <sheetView showGridLines="0" workbookViewId="0">
      <selection activeCell="C10" sqref="C10:P52"/>
    </sheetView>
  </sheetViews>
  <sheetFormatPr defaultColWidth="11.42578125" defaultRowHeight="15" x14ac:dyDescent="0.25"/>
  <cols>
    <col min="1" max="1" width="6.28515625" style="6" customWidth="1"/>
    <col min="2" max="2" width="63" style="6" customWidth="1"/>
    <col min="3" max="3" width="16.42578125" style="8" customWidth="1"/>
    <col min="4" max="15" width="12.140625" style="6" customWidth="1"/>
    <col min="16" max="16" width="14" style="7" customWidth="1"/>
    <col min="17" max="17" width="18.85546875" style="7" bestFit="1" customWidth="1"/>
    <col min="18" max="18" width="14.140625" style="7" bestFit="1" customWidth="1"/>
    <col min="19" max="19" width="13.140625" style="7" bestFit="1" customWidth="1"/>
    <col min="20" max="25" width="11.42578125" style="7"/>
    <col min="26" max="26" width="12.7109375" style="7" bestFit="1" customWidth="1"/>
    <col min="27" max="16384" width="11.42578125" style="6"/>
  </cols>
  <sheetData>
    <row r="3" spans="1:26" ht="28.5" x14ac:dyDescent="0.25">
      <c r="A3" s="47"/>
      <c r="B3" s="189" t="s">
        <v>0</v>
      </c>
      <c r="C3" s="190"/>
      <c r="D3" s="190"/>
      <c r="E3" s="190"/>
      <c r="F3" s="190"/>
      <c r="G3" s="190"/>
      <c r="H3" s="190"/>
      <c r="I3" s="190"/>
      <c r="J3" s="190"/>
      <c r="K3" s="190"/>
      <c r="L3" s="190"/>
      <c r="M3" s="190"/>
      <c r="N3" s="190"/>
      <c r="O3" s="190"/>
      <c r="P3" s="190"/>
    </row>
    <row r="4" spans="1:26" ht="21" x14ac:dyDescent="0.25">
      <c r="A4" s="47"/>
      <c r="B4" s="191" t="s">
        <v>1</v>
      </c>
      <c r="C4" s="192"/>
      <c r="D4" s="192"/>
      <c r="E4" s="192"/>
      <c r="F4" s="192"/>
      <c r="G4" s="192"/>
      <c r="H4" s="192"/>
      <c r="I4" s="192"/>
      <c r="J4" s="192"/>
      <c r="K4" s="192"/>
      <c r="L4" s="192"/>
      <c r="M4" s="192"/>
      <c r="N4" s="192"/>
      <c r="O4" s="192"/>
      <c r="P4" s="192"/>
    </row>
    <row r="5" spans="1:26" ht="15.75" customHeight="1" x14ac:dyDescent="0.25">
      <c r="A5" s="47"/>
      <c r="B5" s="193" t="s">
        <v>2</v>
      </c>
      <c r="C5" s="194"/>
      <c r="D5" s="194"/>
      <c r="E5" s="194"/>
      <c r="F5" s="194"/>
      <c r="G5" s="194"/>
      <c r="H5" s="194"/>
      <c r="I5" s="194"/>
      <c r="J5" s="194"/>
      <c r="K5" s="194"/>
      <c r="L5" s="194"/>
      <c r="M5" s="194"/>
      <c r="N5" s="194"/>
      <c r="O5" s="194"/>
      <c r="P5" s="194"/>
    </row>
    <row r="6" spans="1:26" x14ac:dyDescent="0.25">
      <c r="A6" s="47"/>
      <c r="B6" s="69"/>
      <c r="C6" s="68"/>
      <c r="D6" s="67"/>
      <c r="E6" s="67"/>
      <c r="F6" s="67"/>
      <c r="G6" s="67"/>
      <c r="H6" s="67"/>
      <c r="I6" s="67"/>
      <c r="J6" s="67"/>
      <c r="K6" s="67"/>
      <c r="L6" s="67"/>
      <c r="M6" s="67"/>
      <c r="N6" s="67"/>
      <c r="O6" s="67"/>
    </row>
    <row r="7" spans="1:26" x14ac:dyDescent="0.25">
      <c r="A7" s="47"/>
      <c r="B7" s="66" t="s">
        <v>3</v>
      </c>
      <c r="C7" s="46"/>
      <c r="P7" s="65" t="s">
        <v>4</v>
      </c>
    </row>
    <row r="8" spans="1:26" ht="30.75" customHeight="1" x14ac:dyDescent="0.25">
      <c r="B8" s="43" t="s">
        <v>5</v>
      </c>
      <c r="C8" s="42" t="s">
        <v>6</v>
      </c>
      <c r="D8" s="41" t="s">
        <v>7</v>
      </c>
      <c r="E8" s="41" t="s">
        <v>8</v>
      </c>
      <c r="F8" s="41" t="s">
        <v>9</v>
      </c>
      <c r="G8" s="41" t="s">
        <v>10</v>
      </c>
      <c r="H8" s="41" t="s">
        <v>11</v>
      </c>
      <c r="I8" s="41" t="s">
        <v>12</v>
      </c>
      <c r="J8" s="41" t="s">
        <v>13</v>
      </c>
      <c r="K8" s="41" t="s">
        <v>14</v>
      </c>
      <c r="L8" s="41" t="s">
        <v>15</v>
      </c>
      <c r="M8" s="41" t="s">
        <v>16</v>
      </c>
      <c r="N8" s="41" t="s">
        <v>17</v>
      </c>
      <c r="O8" s="41" t="s">
        <v>18</v>
      </c>
      <c r="P8" s="41" t="s">
        <v>19</v>
      </c>
      <c r="Q8" s="6"/>
      <c r="R8" s="40"/>
      <c r="S8" s="6"/>
      <c r="T8" s="6"/>
      <c r="U8" s="6"/>
      <c r="V8" s="6"/>
      <c r="W8" s="6"/>
      <c r="X8" s="6"/>
      <c r="Y8" s="6"/>
      <c r="Z8" s="6"/>
    </row>
    <row r="9" spans="1:26" x14ac:dyDescent="0.25">
      <c r="B9" s="39"/>
      <c r="C9" s="38"/>
      <c r="D9" s="37"/>
      <c r="E9" s="37"/>
      <c r="F9" s="37"/>
      <c r="G9" s="37"/>
      <c r="H9" s="37"/>
      <c r="I9" s="37"/>
      <c r="J9" s="37"/>
      <c r="K9" s="37"/>
      <c r="L9" s="37"/>
      <c r="M9" s="37"/>
      <c r="N9" s="37"/>
      <c r="O9" s="37"/>
      <c r="P9" s="37"/>
      <c r="Q9" s="6"/>
      <c r="R9" s="6"/>
      <c r="S9" s="6"/>
      <c r="T9" s="6"/>
      <c r="U9" s="6"/>
      <c r="V9" s="6"/>
      <c r="W9" s="6"/>
      <c r="X9" s="6"/>
      <c r="Y9" s="6"/>
      <c r="Z9" s="6"/>
    </row>
    <row r="10" spans="1:26" ht="17.25" customHeight="1" x14ac:dyDescent="0.25">
      <c r="B10" s="26" t="s">
        <v>20</v>
      </c>
      <c r="C10" s="159">
        <f t="shared" ref="C10:O10" si="0">+C11+C19</f>
        <v>539513193018</v>
      </c>
      <c r="D10" s="160">
        <f>+D11+D19</f>
        <v>46969302458.679993</v>
      </c>
      <c r="E10" s="160">
        <f t="shared" si="0"/>
        <v>37413233682.699997</v>
      </c>
      <c r="F10" s="160">
        <f t="shared" si="0"/>
        <v>41163799146.500008</v>
      </c>
      <c r="G10" s="160">
        <f t="shared" si="0"/>
        <v>47563798780.090012</v>
      </c>
      <c r="H10" s="160">
        <f t="shared" si="0"/>
        <v>49809105197.620003</v>
      </c>
      <c r="I10" s="160">
        <f t="shared" si="0"/>
        <v>48711955908.259995</v>
      </c>
      <c r="J10" s="160">
        <f t="shared" si="0"/>
        <v>41216091957.679993</v>
      </c>
      <c r="K10" s="160">
        <f t="shared" si="0"/>
        <v>45564641523.860001</v>
      </c>
      <c r="L10" s="160">
        <f t="shared" si="0"/>
        <v>41450018661.549995</v>
      </c>
      <c r="M10" s="160">
        <f t="shared" si="0"/>
        <v>45464935986.44001</v>
      </c>
      <c r="N10" s="160">
        <f t="shared" si="0"/>
        <v>44589102481.610001</v>
      </c>
      <c r="O10" s="160">
        <f t="shared" si="0"/>
        <v>48985875957.239998</v>
      </c>
      <c r="P10" s="160">
        <f>+P11+P19</f>
        <v>538901861742.2301</v>
      </c>
      <c r="Q10" s="6"/>
      <c r="R10" s="6"/>
      <c r="S10" s="6"/>
      <c r="T10" s="6"/>
      <c r="U10" s="6"/>
      <c r="V10" s="6"/>
      <c r="W10" s="6"/>
      <c r="X10" s="6"/>
      <c r="Y10" s="6"/>
      <c r="Z10" s="6"/>
    </row>
    <row r="11" spans="1:26" x14ac:dyDescent="0.25">
      <c r="B11" s="24" t="s">
        <v>21</v>
      </c>
      <c r="C11" s="116">
        <f t="shared" ref="C11:O11" si="1">SUM(C12:C18)</f>
        <v>537886883163</v>
      </c>
      <c r="D11" s="116">
        <f>SUM(D12:D18)</f>
        <v>46963475812.37999</v>
      </c>
      <c r="E11" s="116">
        <f t="shared" si="1"/>
        <v>37120865022.110001</v>
      </c>
      <c r="F11" s="116">
        <f t="shared" si="1"/>
        <v>41012060297.230011</v>
      </c>
      <c r="G11" s="116">
        <f t="shared" si="1"/>
        <v>47529052636.630013</v>
      </c>
      <c r="H11" s="116">
        <f t="shared" si="1"/>
        <v>49806947298.68</v>
      </c>
      <c r="I11" s="116">
        <f t="shared" si="1"/>
        <v>48704693543.849991</v>
      </c>
      <c r="J11" s="116">
        <f t="shared" si="1"/>
        <v>41208925376.87999</v>
      </c>
      <c r="K11" s="116">
        <f t="shared" si="1"/>
        <v>45349614152.720001</v>
      </c>
      <c r="L11" s="116">
        <f t="shared" si="1"/>
        <v>41425953471.379997</v>
      </c>
      <c r="M11" s="116">
        <f t="shared" si="1"/>
        <v>45309748811.44001</v>
      </c>
      <c r="N11" s="116">
        <f t="shared" si="1"/>
        <v>44193141979.010002</v>
      </c>
      <c r="O11" s="116">
        <f t="shared" si="1"/>
        <v>48542349903.459999</v>
      </c>
      <c r="P11" s="116">
        <f>SUM(P12:P18)</f>
        <v>537166828305.77008</v>
      </c>
      <c r="Q11" s="18"/>
      <c r="R11" s="18"/>
      <c r="S11" s="18"/>
      <c r="T11" s="18"/>
      <c r="U11" s="18"/>
      <c r="V11" s="18"/>
      <c r="W11" s="18"/>
      <c r="X11" s="18"/>
      <c r="Y11" s="18"/>
      <c r="Z11" s="6"/>
    </row>
    <row r="12" spans="1:26" x14ac:dyDescent="0.25">
      <c r="B12" s="34" t="s">
        <v>22</v>
      </c>
      <c r="C12" s="169">
        <v>501608729607</v>
      </c>
      <c r="D12" s="128">
        <v>45102580628.599991</v>
      </c>
      <c r="E12" s="128">
        <v>35109741737.340004</v>
      </c>
      <c r="F12" s="128">
        <v>38799895620.050003</v>
      </c>
      <c r="G12" s="128">
        <v>45017082359.540009</v>
      </c>
      <c r="H12" s="128">
        <v>46955998521.230011</v>
      </c>
      <c r="I12" s="128">
        <v>41539525346.870003</v>
      </c>
      <c r="J12" s="128">
        <v>38715089207.399994</v>
      </c>
      <c r="K12" s="128">
        <v>40864417399.049995</v>
      </c>
      <c r="L12" s="128">
        <v>37733537833.360001</v>
      </c>
      <c r="M12" s="128">
        <v>42128798142.150009</v>
      </c>
      <c r="N12" s="128">
        <v>41678843010.640007</v>
      </c>
      <c r="O12" s="128">
        <v>44292189831.959999</v>
      </c>
      <c r="P12" s="128">
        <f>SUM(D12:O12)</f>
        <v>497937699638.19006</v>
      </c>
      <c r="Q12" s="18"/>
      <c r="R12" s="19"/>
      <c r="S12" s="19"/>
      <c r="T12" s="19"/>
      <c r="U12" s="19"/>
      <c r="V12" s="19"/>
      <c r="W12" s="19"/>
      <c r="X12" s="19"/>
      <c r="Y12" s="19"/>
      <c r="Z12" s="6"/>
    </row>
    <row r="13" spans="1:26" x14ac:dyDescent="0.25">
      <c r="B13" s="34" t="s">
        <v>23</v>
      </c>
      <c r="C13" s="169">
        <v>2342428120</v>
      </c>
      <c r="D13" s="128">
        <v>103591549.64</v>
      </c>
      <c r="E13" s="128">
        <v>166169977.52000001</v>
      </c>
      <c r="F13" s="128">
        <v>176568366.44</v>
      </c>
      <c r="G13" s="128">
        <v>172461487.69000003</v>
      </c>
      <c r="H13" s="128">
        <v>220009490.88000003</v>
      </c>
      <c r="I13" s="128">
        <v>176411801.23999998</v>
      </c>
      <c r="J13" s="128">
        <v>225155655.97</v>
      </c>
      <c r="K13" s="128">
        <v>271545030.07000005</v>
      </c>
      <c r="L13" s="128">
        <v>286001729.49000001</v>
      </c>
      <c r="M13" s="128">
        <v>178397797.25</v>
      </c>
      <c r="N13" s="128">
        <v>435054427.00000006</v>
      </c>
      <c r="O13" s="128">
        <v>223570618.63000003</v>
      </c>
      <c r="P13" s="128">
        <f t="shared" ref="P13:P18" si="2">SUM(D13:O13)</f>
        <v>2634937931.8200006</v>
      </c>
      <c r="Q13" s="18"/>
      <c r="R13" s="6"/>
      <c r="S13" s="6"/>
      <c r="T13" s="6"/>
      <c r="U13" s="6"/>
      <c r="V13" s="6"/>
      <c r="W13" s="6"/>
      <c r="X13" s="6"/>
      <c r="Y13" s="6"/>
      <c r="Z13" s="6"/>
    </row>
    <row r="14" spans="1:26" x14ac:dyDescent="0.25">
      <c r="B14" s="34" t="s">
        <v>24</v>
      </c>
      <c r="C14" s="169">
        <v>21044909552</v>
      </c>
      <c r="D14" s="128">
        <v>1534581925.5499997</v>
      </c>
      <c r="E14" s="128">
        <v>1552298648.3899999</v>
      </c>
      <c r="F14" s="128">
        <v>1587432671.4399996</v>
      </c>
      <c r="G14" s="128">
        <v>1456729458.5500004</v>
      </c>
      <c r="H14" s="128">
        <v>1565749011.4499998</v>
      </c>
      <c r="I14" s="128">
        <v>1842898847.5299997</v>
      </c>
      <c r="J14" s="128">
        <v>1870165308.1500003</v>
      </c>
      <c r="K14" s="128">
        <v>1933174289.3100002</v>
      </c>
      <c r="L14" s="128">
        <v>1641116330.1299999</v>
      </c>
      <c r="M14" s="128">
        <v>1481021740.5699995</v>
      </c>
      <c r="N14" s="128">
        <v>1608588122.5200005</v>
      </c>
      <c r="O14" s="128">
        <v>1767538631.8899999</v>
      </c>
      <c r="P14" s="128">
        <f t="shared" si="2"/>
        <v>19841294985.479996</v>
      </c>
      <c r="Q14" s="18"/>
      <c r="R14" s="36"/>
      <c r="S14" s="36"/>
      <c r="T14" s="36"/>
      <c r="U14" s="36"/>
      <c r="V14" s="36"/>
      <c r="W14" s="36"/>
      <c r="X14" s="36"/>
      <c r="Y14" s="36"/>
      <c r="Z14" s="19"/>
    </row>
    <row r="15" spans="1:26" s="35" customFormat="1" x14ac:dyDescent="0.25">
      <c r="B15" s="34" t="s">
        <v>25</v>
      </c>
      <c r="C15" s="169">
        <v>12444105408</v>
      </c>
      <c r="D15" s="128">
        <v>188253740.78</v>
      </c>
      <c r="E15" s="128">
        <v>276194671.17000002</v>
      </c>
      <c r="F15" s="128">
        <v>399672956.46999997</v>
      </c>
      <c r="G15" s="128">
        <v>756781295.82000005</v>
      </c>
      <c r="H15" s="128">
        <v>1047358825.09</v>
      </c>
      <c r="I15" s="128">
        <v>5115941277.5900002</v>
      </c>
      <c r="J15" s="128">
        <v>313719990.80000001</v>
      </c>
      <c r="K15" s="128">
        <v>2224291794.2200003</v>
      </c>
      <c r="L15" s="128">
        <v>661471777.07000005</v>
      </c>
      <c r="M15" s="128">
        <v>1459946063.98</v>
      </c>
      <c r="N15" s="128">
        <v>404230492.95000011</v>
      </c>
      <c r="O15" s="128">
        <v>2051455569.1299996</v>
      </c>
      <c r="P15" s="128">
        <f t="shared" si="2"/>
        <v>14899318455.07</v>
      </c>
      <c r="Q15" s="18"/>
      <c r="T15" s="64"/>
    </row>
    <row r="16" spans="1:26" s="35" customFormat="1" x14ac:dyDescent="0.25">
      <c r="B16" s="34" t="s">
        <v>26</v>
      </c>
      <c r="C16" s="169">
        <v>289329120</v>
      </c>
      <c r="D16" s="128">
        <v>22609037.309999999</v>
      </c>
      <c r="E16" s="128">
        <v>398500</v>
      </c>
      <c r="F16" s="128">
        <v>10733192.93</v>
      </c>
      <c r="G16" s="128">
        <v>75333792.669999987</v>
      </c>
      <c r="H16" s="128">
        <v>2751903.31</v>
      </c>
      <c r="I16" s="128">
        <v>1010739.2</v>
      </c>
      <c r="J16" s="128">
        <v>61629094.839999996</v>
      </c>
      <c r="K16" s="128">
        <v>2848022.9</v>
      </c>
      <c r="L16" s="128">
        <v>1062712664.95</v>
      </c>
      <c r="M16" s="128">
        <v>6890775.0000000009</v>
      </c>
      <c r="N16" s="128">
        <v>292000</v>
      </c>
      <c r="O16" s="128">
        <v>65736755.290000007</v>
      </c>
      <c r="P16" s="128">
        <f>SUM(D16:O16)</f>
        <v>1312946478.4000001</v>
      </c>
      <c r="Q16" s="18"/>
    </row>
    <row r="17" spans="1:26" s="35" customFormat="1" x14ac:dyDescent="0.25">
      <c r="B17" s="34" t="s">
        <v>27</v>
      </c>
      <c r="C17" s="169">
        <v>103718822</v>
      </c>
      <c r="D17" s="128">
        <v>7186051.5999999996</v>
      </c>
      <c r="E17" s="128">
        <v>8181560.709999999</v>
      </c>
      <c r="F17" s="128">
        <v>15058779.289999999</v>
      </c>
      <c r="G17" s="128">
        <v>39642077.909999996</v>
      </c>
      <c r="H17" s="128">
        <v>7902742.5700000003</v>
      </c>
      <c r="I17" s="128">
        <v>10975972.42</v>
      </c>
      <c r="J17" s="128">
        <v>8603429.5899999999</v>
      </c>
      <c r="K17" s="128">
        <v>17200313.16</v>
      </c>
      <c r="L17" s="128">
        <v>16215304.410000002</v>
      </c>
      <c r="M17" s="128">
        <v>30593452.559999999</v>
      </c>
      <c r="N17" s="128">
        <v>29307876.259999998</v>
      </c>
      <c r="O17" s="128">
        <v>15654458.48</v>
      </c>
      <c r="P17" s="128">
        <f t="shared" si="2"/>
        <v>206522018.95999995</v>
      </c>
      <c r="Q17" s="18"/>
    </row>
    <row r="18" spans="1:26" x14ac:dyDescent="0.25">
      <c r="B18" s="34" t="s">
        <v>28</v>
      </c>
      <c r="C18" s="169">
        <v>53662534</v>
      </c>
      <c r="D18" s="128">
        <v>4672878.9000000954</v>
      </c>
      <c r="E18" s="128">
        <v>7879926.9800000191</v>
      </c>
      <c r="F18" s="128">
        <v>22698710.610000014</v>
      </c>
      <c r="G18" s="128">
        <v>11022164.450000048</v>
      </c>
      <c r="H18" s="128">
        <v>7176804.1500000954</v>
      </c>
      <c r="I18" s="128">
        <v>17929559</v>
      </c>
      <c r="J18" s="128">
        <v>14562690.129999995</v>
      </c>
      <c r="K18" s="128">
        <v>36137304.009999581</v>
      </c>
      <c r="L18" s="128">
        <v>24897831.969999943</v>
      </c>
      <c r="M18" s="128">
        <v>24100839.930000305</v>
      </c>
      <c r="N18" s="128">
        <v>36826049.639999986</v>
      </c>
      <c r="O18" s="128">
        <v>126204038.07999992</v>
      </c>
      <c r="P18" s="128">
        <f t="shared" si="2"/>
        <v>334108797.85000002</v>
      </c>
      <c r="Q18" s="18"/>
      <c r="R18" s="6"/>
      <c r="S18" s="6"/>
      <c r="T18" s="6"/>
      <c r="U18" s="6"/>
      <c r="V18" s="6"/>
      <c r="W18" s="6"/>
      <c r="X18" s="6"/>
      <c r="Y18" s="6"/>
      <c r="Z18" s="6"/>
    </row>
    <row r="19" spans="1:26" x14ac:dyDescent="0.25">
      <c r="B19" s="24" t="s">
        <v>29</v>
      </c>
      <c r="C19" s="116">
        <f t="shared" ref="C19:O19" si="3">SUM(C20:C22)</f>
        <v>1626309855</v>
      </c>
      <c r="D19" s="116">
        <f>SUM(D20:D22)</f>
        <v>5826646.2999999998</v>
      </c>
      <c r="E19" s="116">
        <f t="shared" si="3"/>
        <v>292368660.58999997</v>
      </c>
      <c r="F19" s="116">
        <f t="shared" si="3"/>
        <v>151738849.27000001</v>
      </c>
      <c r="G19" s="116">
        <f t="shared" si="3"/>
        <v>34746143.460000001</v>
      </c>
      <c r="H19" s="116">
        <f t="shared" si="3"/>
        <v>2157898.94</v>
      </c>
      <c r="I19" s="116">
        <f t="shared" si="3"/>
        <v>7262364.4100000001</v>
      </c>
      <c r="J19" s="116">
        <f t="shared" si="3"/>
        <v>7166580.7999999998</v>
      </c>
      <c r="K19" s="116">
        <f t="shared" si="3"/>
        <v>215027371.13999999</v>
      </c>
      <c r="L19" s="116">
        <f t="shared" si="3"/>
        <v>24065190.170000002</v>
      </c>
      <c r="M19" s="116">
        <f t="shared" si="3"/>
        <v>155187175</v>
      </c>
      <c r="N19" s="116">
        <f t="shared" si="3"/>
        <v>395960502.60000002</v>
      </c>
      <c r="O19" s="116">
        <f t="shared" si="3"/>
        <v>443526053.77999997</v>
      </c>
      <c r="P19" s="116">
        <f>SUM(P20:P22)</f>
        <v>1735033436.4599998</v>
      </c>
      <c r="Q19" s="18"/>
      <c r="R19" s="6"/>
      <c r="S19" s="6"/>
      <c r="T19" s="6"/>
      <c r="U19" s="6"/>
      <c r="V19" s="6"/>
      <c r="W19" s="6"/>
      <c r="X19" s="6"/>
      <c r="Y19" s="6"/>
      <c r="Z19" s="6"/>
    </row>
    <row r="20" spans="1:26" x14ac:dyDescent="0.25">
      <c r="B20" s="34" t="s">
        <v>30</v>
      </c>
      <c r="C20" s="169">
        <v>17173902</v>
      </c>
      <c r="D20" s="154">
        <v>0</v>
      </c>
      <c r="E20" s="154">
        <v>0</v>
      </c>
      <c r="F20" s="154">
        <v>0</v>
      </c>
      <c r="G20" s="154">
        <v>0</v>
      </c>
      <c r="H20" s="154">
        <v>0</v>
      </c>
      <c r="I20" s="154">
        <v>0</v>
      </c>
      <c r="J20" s="154">
        <v>0</v>
      </c>
      <c r="K20" s="121">
        <v>20289000</v>
      </c>
      <c r="L20" s="121">
        <v>191000</v>
      </c>
      <c r="M20" s="154">
        <v>0</v>
      </c>
      <c r="N20" s="154">
        <v>0</v>
      </c>
      <c r="O20" s="154">
        <v>0</v>
      </c>
      <c r="P20" s="128">
        <f>SUM(D20:O20)</f>
        <v>20480000</v>
      </c>
      <c r="Q20" s="18"/>
      <c r="R20" s="6"/>
      <c r="S20" s="6"/>
      <c r="T20" s="6"/>
      <c r="U20" s="6"/>
      <c r="V20" s="6"/>
      <c r="W20" s="6"/>
      <c r="X20" s="6"/>
      <c r="Y20" s="6"/>
      <c r="Z20" s="6"/>
    </row>
    <row r="21" spans="1:26" x14ac:dyDescent="0.25">
      <c r="B21" s="34" t="s">
        <v>31</v>
      </c>
      <c r="C21" s="169">
        <v>1609135953</v>
      </c>
      <c r="D21" s="121">
        <v>5826646.2999999998</v>
      </c>
      <c r="E21" s="121">
        <v>262531665.19</v>
      </c>
      <c r="F21" s="121">
        <v>151738849.27000001</v>
      </c>
      <c r="G21" s="154">
        <v>0</v>
      </c>
      <c r="H21" s="121">
        <v>2157898.94</v>
      </c>
      <c r="I21" s="121">
        <v>7262364.4100000001</v>
      </c>
      <c r="J21" s="121">
        <v>7166580.7999999998</v>
      </c>
      <c r="K21" s="121">
        <v>164260297.13</v>
      </c>
      <c r="L21" s="121">
        <v>23874190.170000002</v>
      </c>
      <c r="M21" s="121">
        <v>155187175</v>
      </c>
      <c r="N21" s="121">
        <v>369541642.64000005</v>
      </c>
      <c r="O21" s="121">
        <v>443526053.77999997</v>
      </c>
      <c r="P21" s="128">
        <f>SUM(D21:O21)</f>
        <v>1593073363.6299999</v>
      </c>
      <c r="Q21" s="18"/>
      <c r="R21" s="6"/>
      <c r="S21" s="6"/>
      <c r="T21" s="6"/>
      <c r="U21" s="6"/>
      <c r="V21" s="6"/>
      <c r="W21" s="6"/>
      <c r="X21" s="6"/>
      <c r="Y21" s="6"/>
      <c r="Z21" s="6"/>
    </row>
    <row r="22" spans="1:26" x14ac:dyDescent="0.25">
      <c r="B22" s="34" t="s">
        <v>32</v>
      </c>
      <c r="C22" s="167">
        <v>0</v>
      </c>
      <c r="D22" s="154">
        <v>0</v>
      </c>
      <c r="E22" s="121">
        <v>29836995.399999999</v>
      </c>
      <c r="F22" s="154">
        <v>0</v>
      </c>
      <c r="G22" s="121">
        <v>34746143.460000001</v>
      </c>
      <c r="H22" s="154">
        <v>0</v>
      </c>
      <c r="I22" s="154">
        <v>0</v>
      </c>
      <c r="J22" s="154">
        <v>0</v>
      </c>
      <c r="K22" s="121">
        <v>30478074.010000002</v>
      </c>
      <c r="L22" s="154">
        <v>0</v>
      </c>
      <c r="M22" s="154">
        <v>0</v>
      </c>
      <c r="N22" s="121">
        <v>26418859.960000001</v>
      </c>
      <c r="O22" s="154">
        <v>0</v>
      </c>
      <c r="P22" s="128">
        <f>SUM(D22:O22)</f>
        <v>121480072.83000001</v>
      </c>
      <c r="Q22" s="18"/>
      <c r="R22" s="6"/>
      <c r="S22" s="6"/>
      <c r="T22" s="6"/>
      <c r="U22" s="6"/>
      <c r="V22" s="6"/>
      <c r="W22" s="6"/>
      <c r="X22" s="6"/>
      <c r="Y22" s="6"/>
      <c r="Z22" s="6"/>
    </row>
    <row r="23" spans="1:26" x14ac:dyDescent="0.25">
      <c r="B23" s="26" t="s">
        <v>33</v>
      </c>
      <c r="C23" s="159">
        <f t="shared" ref="C23:P23" si="4">+C24+C33</f>
        <v>624407045081</v>
      </c>
      <c r="D23" s="160">
        <f t="shared" si="4"/>
        <v>44799598998.289993</v>
      </c>
      <c r="E23" s="160">
        <f t="shared" si="4"/>
        <v>48750952334.660004</v>
      </c>
      <c r="F23" s="160">
        <f t="shared" si="4"/>
        <v>51648317906.679993</v>
      </c>
      <c r="G23" s="160">
        <f t="shared" si="4"/>
        <v>40738648991.230003</v>
      </c>
      <c r="H23" s="160">
        <f t="shared" si="4"/>
        <v>43502090552.710007</v>
      </c>
      <c r="I23" s="160">
        <f t="shared" si="4"/>
        <v>57729043231.240005</v>
      </c>
      <c r="J23" s="160">
        <f t="shared" si="4"/>
        <v>40547560711.43</v>
      </c>
      <c r="K23" s="160">
        <f t="shared" si="4"/>
        <v>45414230139.68</v>
      </c>
      <c r="L23" s="160">
        <f t="shared" si="4"/>
        <v>46108740017.749985</v>
      </c>
      <c r="M23" s="160">
        <f t="shared" si="4"/>
        <v>41880717403.910004</v>
      </c>
      <c r="N23" s="160">
        <f t="shared" si="4"/>
        <v>49075909459.209991</v>
      </c>
      <c r="O23" s="160">
        <f t="shared" si="4"/>
        <v>113752827632.60001</v>
      </c>
      <c r="P23" s="160">
        <f t="shared" si="4"/>
        <v>623948637379.38989</v>
      </c>
      <c r="Q23" s="18"/>
      <c r="R23" s="63"/>
      <c r="S23" s="6"/>
      <c r="T23" s="6"/>
      <c r="U23" s="6"/>
      <c r="V23" s="6"/>
      <c r="W23" s="6"/>
      <c r="X23" s="6"/>
      <c r="Y23" s="6"/>
      <c r="Z23" s="6"/>
    </row>
    <row r="24" spans="1:26" x14ac:dyDescent="0.25">
      <c r="A24" s="33"/>
      <c r="B24" s="22" t="s">
        <v>34</v>
      </c>
      <c r="C24" s="113">
        <f t="shared" ref="C24" si="5">+SUM(C25:C27,C31:C32)</f>
        <v>526377193392</v>
      </c>
      <c r="D24" s="113">
        <f>+SUM(D25:D27,D31:D32)</f>
        <v>42045950513.149994</v>
      </c>
      <c r="E24" s="113">
        <f t="shared" ref="E24:O24" si="6">+SUM(E25:E27,E31:E32)</f>
        <v>34008499779.379997</v>
      </c>
      <c r="F24" s="113">
        <f t="shared" si="6"/>
        <v>41388861762.839996</v>
      </c>
      <c r="G24" s="113">
        <f t="shared" si="6"/>
        <v>36815933732.75</v>
      </c>
      <c r="H24" s="113">
        <f t="shared" si="6"/>
        <v>35869257255.340004</v>
      </c>
      <c r="I24" s="113">
        <f t="shared" si="6"/>
        <v>50541474091.130005</v>
      </c>
      <c r="J24" s="113">
        <f t="shared" si="6"/>
        <v>36382539619.940002</v>
      </c>
      <c r="K24" s="113">
        <f t="shared" si="6"/>
        <v>39110837289.190002</v>
      </c>
      <c r="L24" s="113">
        <f t="shared" si="6"/>
        <v>39222520154.949982</v>
      </c>
      <c r="M24" s="113">
        <f t="shared" si="6"/>
        <v>36894088248.770004</v>
      </c>
      <c r="N24" s="113">
        <f t="shared" si="6"/>
        <v>41817018044.049995</v>
      </c>
      <c r="O24" s="113">
        <f t="shared" si="6"/>
        <v>64354657593.57</v>
      </c>
      <c r="P24" s="113">
        <f>+SUM(P25:P27,P31:P32)</f>
        <v>498451638085.05994</v>
      </c>
      <c r="Q24" s="18"/>
      <c r="R24" s="6"/>
      <c r="S24" s="6"/>
      <c r="T24" s="6"/>
      <c r="U24" s="6"/>
      <c r="V24" s="6"/>
      <c r="W24" s="6"/>
      <c r="X24" s="6"/>
      <c r="Y24" s="6"/>
      <c r="Z24" s="6"/>
    </row>
    <row r="25" spans="1:26" x14ac:dyDescent="0.25">
      <c r="B25" s="29" t="s">
        <v>35</v>
      </c>
      <c r="C25" s="168">
        <v>239054087050</v>
      </c>
      <c r="D25" s="121">
        <v>15123759383.450001</v>
      </c>
      <c r="E25" s="121">
        <v>17562252918.529999</v>
      </c>
      <c r="F25" s="121">
        <v>18769353656.249992</v>
      </c>
      <c r="G25" s="121">
        <v>16359805738.389997</v>
      </c>
      <c r="H25" s="121">
        <v>17898319711.699997</v>
      </c>
      <c r="I25" s="121">
        <v>19864236601.930008</v>
      </c>
      <c r="J25" s="121">
        <v>17247037151.010002</v>
      </c>
      <c r="K25" s="121">
        <v>19966768342.580002</v>
      </c>
      <c r="L25" s="121">
        <v>18405861737.609985</v>
      </c>
      <c r="M25" s="121">
        <v>17297035324.340004</v>
      </c>
      <c r="N25" s="121">
        <v>19627619525.679993</v>
      </c>
      <c r="O25" s="121">
        <v>36382091379.069992</v>
      </c>
      <c r="P25" s="128">
        <f>SUM(D25:O25)</f>
        <v>234504141470.53998</v>
      </c>
      <c r="R25" s="6"/>
      <c r="S25" s="6"/>
      <c r="T25" s="6"/>
      <c r="U25" s="6"/>
      <c r="V25" s="6"/>
      <c r="W25" s="6"/>
      <c r="X25" s="6"/>
      <c r="Y25" s="6"/>
      <c r="Z25" s="6"/>
    </row>
    <row r="26" spans="1:26" x14ac:dyDescent="0.25">
      <c r="B26" s="29" t="s">
        <v>36</v>
      </c>
      <c r="C26" s="168">
        <v>27155365522</v>
      </c>
      <c r="D26" s="121">
        <v>2256454964.6100001</v>
      </c>
      <c r="E26" s="121">
        <v>2273557439.9099998</v>
      </c>
      <c r="F26" s="121">
        <v>2423982041.7199998</v>
      </c>
      <c r="G26" s="121">
        <v>2371547910.0599999</v>
      </c>
      <c r="H26" s="121">
        <v>2363383538.3299999</v>
      </c>
      <c r="I26" s="121">
        <v>2375798724.8200002</v>
      </c>
      <c r="J26" s="121">
        <v>2522694798.9499998</v>
      </c>
      <c r="K26" s="121">
        <v>2501699113.25</v>
      </c>
      <c r="L26" s="121">
        <v>2539697156.6599998</v>
      </c>
      <c r="M26" s="121">
        <v>2721717457.9099998</v>
      </c>
      <c r="N26" s="121">
        <v>3228630884.8899999</v>
      </c>
      <c r="O26" s="121">
        <v>4621483930.1199999</v>
      </c>
      <c r="P26" s="128">
        <f>SUM(D26:O26)</f>
        <v>32200647961.229996</v>
      </c>
      <c r="R26" s="6"/>
      <c r="S26" s="6"/>
      <c r="T26" s="6"/>
      <c r="U26" s="6"/>
      <c r="V26" s="6"/>
      <c r="W26" s="6"/>
      <c r="X26" s="6"/>
      <c r="Y26" s="6"/>
      <c r="Z26" s="6"/>
    </row>
    <row r="27" spans="1:26" x14ac:dyDescent="0.25">
      <c r="B27" s="34" t="s">
        <v>37</v>
      </c>
      <c r="C27" s="169">
        <f t="shared" ref="C27:P27" si="7">+C28+C29+C30</f>
        <v>114865424715</v>
      </c>
      <c r="D27" s="169">
        <f t="shared" si="7"/>
        <v>14945065215.370001</v>
      </c>
      <c r="E27" s="169">
        <f t="shared" si="7"/>
        <v>2670926698.1199999</v>
      </c>
      <c r="F27" s="169">
        <f t="shared" si="7"/>
        <v>5999816856.0200005</v>
      </c>
      <c r="G27" s="169">
        <f t="shared" si="7"/>
        <v>7122239417.8599987</v>
      </c>
      <c r="H27" s="169">
        <f t="shared" si="7"/>
        <v>4097692738.1300001</v>
      </c>
      <c r="I27" s="169">
        <f t="shared" si="7"/>
        <v>16380402769.649998</v>
      </c>
      <c r="J27" s="169">
        <f t="shared" si="7"/>
        <v>5613392871.4899988</v>
      </c>
      <c r="K27" s="169">
        <f t="shared" si="7"/>
        <v>4410010555.6700001</v>
      </c>
      <c r="L27" s="169">
        <f t="shared" si="7"/>
        <v>6750000342.5999994</v>
      </c>
      <c r="M27" s="169">
        <f t="shared" si="7"/>
        <v>7168884140.6499996</v>
      </c>
      <c r="N27" s="169">
        <f t="shared" si="7"/>
        <v>4339494483.6599998</v>
      </c>
      <c r="O27" s="169">
        <f t="shared" si="7"/>
        <v>6969040069.5699997</v>
      </c>
      <c r="P27" s="169">
        <f t="shared" si="7"/>
        <v>86466966158.789993</v>
      </c>
      <c r="Q27" s="62"/>
      <c r="R27" s="6"/>
      <c r="S27" s="6"/>
      <c r="T27" s="6"/>
      <c r="U27" s="6"/>
      <c r="V27" s="6"/>
      <c r="W27" s="6"/>
      <c r="X27" s="6"/>
      <c r="Y27" s="6"/>
      <c r="Z27" s="6"/>
    </row>
    <row r="28" spans="1:26" x14ac:dyDescent="0.25">
      <c r="B28" s="61" t="s">
        <v>38</v>
      </c>
      <c r="C28" s="169">
        <v>61740124715</v>
      </c>
      <c r="D28" s="121">
        <v>5084444414.4800005</v>
      </c>
      <c r="E28" s="121">
        <v>1681272547.3800001</v>
      </c>
      <c r="F28" s="121">
        <v>582355625.63</v>
      </c>
      <c r="G28" s="121">
        <v>2986317643.0899997</v>
      </c>
      <c r="H28" s="121">
        <v>2588932171.3499999</v>
      </c>
      <c r="I28" s="121">
        <v>4642035558</v>
      </c>
      <c r="J28" s="121">
        <v>4667588414.2699995</v>
      </c>
      <c r="K28" s="121">
        <v>3593375901.5099998</v>
      </c>
      <c r="L28" s="121">
        <v>1487727755.3699999</v>
      </c>
      <c r="M28" s="121">
        <v>3164259235.5799999</v>
      </c>
      <c r="N28" s="121">
        <v>2633192174.6999998</v>
      </c>
      <c r="O28" s="121">
        <v>5151199012.2399998</v>
      </c>
      <c r="P28" s="158">
        <f>SUM(D28:O28)</f>
        <v>38262700453.599998</v>
      </c>
      <c r="Q28" s="6"/>
      <c r="R28" s="6"/>
      <c r="S28" s="6"/>
      <c r="T28" s="6"/>
      <c r="U28" s="6"/>
      <c r="V28" s="6"/>
      <c r="W28" s="6"/>
      <c r="X28" s="6"/>
      <c r="Y28" s="6"/>
      <c r="Z28" s="6"/>
    </row>
    <row r="29" spans="1:26" x14ac:dyDescent="0.25">
      <c r="B29" s="61" t="s">
        <v>39</v>
      </c>
      <c r="C29" s="169">
        <v>51573610000</v>
      </c>
      <c r="D29" s="121">
        <v>9828965816.5100002</v>
      </c>
      <c r="E29" s="121">
        <v>896385150.55999994</v>
      </c>
      <c r="F29" s="121">
        <v>5355265818.0900002</v>
      </c>
      <c r="G29" s="121">
        <v>4115685302.6599994</v>
      </c>
      <c r="H29" s="121">
        <v>1480174974.5400002</v>
      </c>
      <c r="I29" s="121">
        <v>11663583866.429998</v>
      </c>
      <c r="J29" s="121">
        <v>929849261.76999998</v>
      </c>
      <c r="K29" s="121">
        <v>769298102.11000001</v>
      </c>
      <c r="L29" s="121">
        <v>5257655551.5599995</v>
      </c>
      <c r="M29" s="121">
        <v>3967447559.1700001</v>
      </c>
      <c r="N29" s="121">
        <v>1660235488.1199999</v>
      </c>
      <c r="O29" s="121">
        <v>1743109785.0500002</v>
      </c>
      <c r="P29" s="158">
        <f>SUM(D29:O29)</f>
        <v>47667656676.57</v>
      </c>
      <c r="Q29" s="18"/>
      <c r="R29" s="6"/>
      <c r="S29" s="6"/>
      <c r="T29" s="6"/>
      <c r="U29" s="6"/>
      <c r="V29" s="6"/>
      <c r="W29" s="6"/>
      <c r="X29" s="6"/>
      <c r="Y29" s="6"/>
      <c r="Z29" s="6"/>
    </row>
    <row r="30" spans="1:26" x14ac:dyDescent="0.25">
      <c r="B30" s="61" t="s">
        <v>40</v>
      </c>
      <c r="C30" s="169">
        <v>1551690000</v>
      </c>
      <c r="D30" s="121">
        <v>31654984.379999999</v>
      </c>
      <c r="E30" s="121">
        <v>93269000.179999992</v>
      </c>
      <c r="F30" s="121">
        <v>62195412.300000004</v>
      </c>
      <c r="G30" s="121">
        <v>20236472.109999999</v>
      </c>
      <c r="H30" s="121">
        <v>28585592.240000002</v>
      </c>
      <c r="I30" s="121">
        <v>74783345.219999999</v>
      </c>
      <c r="J30" s="121">
        <v>15955195.450000003</v>
      </c>
      <c r="K30" s="121">
        <v>47336552.049999997</v>
      </c>
      <c r="L30" s="121">
        <v>4617035.67</v>
      </c>
      <c r="M30" s="121">
        <v>37177345.899999999</v>
      </c>
      <c r="N30" s="121">
        <v>46066820.840000004</v>
      </c>
      <c r="O30" s="121">
        <v>74731272.280000001</v>
      </c>
      <c r="P30" s="158">
        <f>SUM(D30:O30)</f>
        <v>536609028.61999989</v>
      </c>
      <c r="Q30" s="18"/>
      <c r="R30" s="6"/>
      <c r="S30" s="6"/>
      <c r="T30" s="6"/>
      <c r="U30" s="6"/>
      <c r="V30" s="6"/>
      <c r="W30" s="6"/>
      <c r="X30" s="6"/>
      <c r="Y30" s="6"/>
      <c r="Z30" s="6"/>
    </row>
    <row r="31" spans="1:26" x14ac:dyDescent="0.25">
      <c r="B31" s="29" t="s">
        <v>41</v>
      </c>
      <c r="C31" s="168">
        <v>145274205842</v>
      </c>
      <c r="D31" s="121">
        <v>9707134715.3800011</v>
      </c>
      <c r="E31" s="121">
        <v>11497517323.82</v>
      </c>
      <c r="F31" s="121">
        <v>14191883179.18</v>
      </c>
      <c r="G31" s="121">
        <v>10956238928.889999</v>
      </c>
      <c r="H31" s="121">
        <v>11503767500.110001</v>
      </c>
      <c r="I31" s="121">
        <v>11915953909.059998</v>
      </c>
      <c r="J31" s="121">
        <v>10997396131.580002</v>
      </c>
      <c r="K31" s="121">
        <v>12229235827.279997</v>
      </c>
      <c r="L31" s="121">
        <v>11511319035.509998</v>
      </c>
      <c r="M31" s="121">
        <v>9684679204.75</v>
      </c>
      <c r="N31" s="121">
        <v>14555753332.880001</v>
      </c>
      <c r="O31" s="121">
        <v>16352551583.939999</v>
      </c>
      <c r="P31" s="128">
        <f>SUM(D31:O31)</f>
        <v>145103430672.38</v>
      </c>
      <c r="Q31" s="18"/>
      <c r="R31" s="6"/>
      <c r="S31" s="6"/>
      <c r="T31" s="6"/>
      <c r="U31" s="6"/>
      <c r="V31" s="6"/>
      <c r="W31" s="6"/>
      <c r="X31" s="6"/>
      <c r="Y31" s="6"/>
      <c r="Z31" s="6"/>
    </row>
    <row r="32" spans="1:26" x14ac:dyDescent="0.25">
      <c r="B32" s="29" t="s">
        <v>42</v>
      </c>
      <c r="C32" s="168">
        <v>28110263</v>
      </c>
      <c r="D32" s="121">
        <v>13536234.34</v>
      </c>
      <c r="E32" s="121">
        <v>4245399</v>
      </c>
      <c r="F32" s="121">
        <v>3826029.67</v>
      </c>
      <c r="G32" s="121">
        <v>6101737.5499999998</v>
      </c>
      <c r="H32" s="121">
        <v>6093767.0700000003</v>
      </c>
      <c r="I32" s="121">
        <v>5082085.67</v>
      </c>
      <c r="J32" s="121">
        <v>2018666.91</v>
      </c>
      <c r="K32" s="121">
        <v>3123450.4099999997</v>
      </c>
      <c r="L32" s="121">
        <v>15641882.57</v>
      </c>
      <c r="M32" s="121">
        <v>21772121.120000001</v>
      </c>
      <c r="N32" s="121">
        <v>65519816.939999998</v>
      </c>
      <c r="O32" s="121">
        <v>29490630.869999997</v>
      </c>
      <c r="P32" s="128">
        <f>SUM(D32:O32)</f>
        <v>176451822.12</v>
      </c>
      <c r="Q32" s="18"/>
      <c r="R32" s="6"/>
      <c r="S32" s="6"/>
      <c r="T32" s="6"/>
      <c r="U32" s="6"/>
      <c r="V32" s="6"/>
      <c r="W32" s="6"/>
      <c r="X32" s="6"/>
      <c r="Y32" s="6"/>
      <c r="Z32" s="6"/>
    </row>
    <row r="33" spans="2:26" x14ac:dyDescent="0.25">
      <c r="B33" s="22" t="s">
        <v>43</v>
      </c>
      <c r="C33" s="113">
        <f t="shared" ref="C33:P33" si="8">SUM(C34:C39)</f>
        <v>98029851689</v>
      </c>
      <c r="D33" s="113">
        <f t="shared" si="8"/>
        <v>2753648485.1399999</v>
      </c>
      <c r="E33" s="113">
        <f t="shared" si="8"/>
        <v>14742452555.280003</v>
      </c>
      <c r="F33" s="113">
        <f t="shared" si="8"/>
        <v>10259456143.84</v>
      </c>
      <c r="G33" s="113">
        <f t="shared" si="8"/>
        <v>3922715258.48</v>
      </c>
      <c r="H33" s="113">
        <f t="shared" si="8"/>
        <v>7632833297.3699989</v>
      </c>
      <c r="I33" s="113">
        <f t="shared" si="8"/>
        <v>7187569140.1100006</v>
      </c>
      <c r="J33" s="113">
        <f t="shared" si="8"/>
        <v>4165021091.4899998</v>
      </c>
      <c r="K33" s="113">
        <f t="shared" si="8"/>
        <v>6303392850.4899998</v>
      </c>
      <c r="L33" s="113">
        <f t="shared" si="8"/>
        <v>6886219862.7999992</v>
      </c>
      <c r="M33" s="113">
        <f t="shared" si="8"/>
        <v>4986629155.1399994</v>
      </c>
      <c r="N33" s="113">
        <f t="shared" si="8"/>
        <v>7258891415.1599989</v>
      </c>
      <c r="O33" s="113">
        <f t="shared" si="8"/>
        <v>49398170039.030006</v>
      </c>
      <c r="P33" s="113">
        <f t="shared" si="8"/>
        <v>125496999294.33</v>
      </c>
      <c r="Q33" s="18"/>
      <c r="R33" s="6"/>
      <c r="S33" s="6"/>
      <c r="T33" s="6"/>
      <c r="U33" s="6"/>
      <c r="V33" s="6"/>
      <c r="W33" s="6"/>
      <c r="X33" s="6"/>
      <c r="Y33" s="6"/>
      <c r="Z33" s="6"/>
    </row>
    <row r="34" spans="2:26" x14ac:dyDescent="0.25">
      <c r="B34" s="5" t="s">
        <v>44</v>
      </c>
      <c r="C34" s="169">
        <v>22182239772</v>
      </c>
      <c r="D34" s="123">
        <v>1097245631.74</v>
      </c>
      <c r="E34" s="123">
        <v>4765645099.0200014</v>
      </c>
      <c r="F34" s="123">
        <v>2961372031.1300001</v>
      </c>
      <c r="G34" s="123">
        <v>775886242.07000005</v>
      </c>
      <c r="H34" s="123">
        <v>1734397668.7499998</v>
      </c>
      <c r="I34" s="123">
        <v>966786517.28999984</v>
      </c>
      <c r="J34" s="123">
        <v>800039563.12999976</v>
      </c>
      <c r="K34" s="123">
        <v>1649328327.71</v>
      </c>
      <c r="L34" s="123">
        <v>1236526444.5600002</v>
      </c>
      <c r="M34" s="123">
        <v>1376537493.02</v>
      </c>
      <c r="N34" s="123">
        <v>2231731846.1199999</v>
      </c>
      <c r="O34" s="123">
        <v>7566768039.4700012</v>
      </c>
      <c r="P34" s="128">
        <f t="shared" ref="P34:P39" si="9">SUM(D34:O34)</f>
        <v>27162264904.009998</v>
      </c>
      <c r="Q34" s="18"/>
      <c r="R34" s="6"/>
      <c r="S34" s="6"/>
      <c r="T34" s="6"/>
      <c r="U34" s="6"/>
      <c r="V34" s="6"/>
      <c r="W34" s="6"/>
      <c r="X34" s="6"/>
      <c r="Y34" s="6"/>
      <c r="Z34" s="6"/>
    </row>
    <row r="35" spans="2:26" x14ac:dyDescent="0.25">
      <c r="B35" s="5" t="s">
        <v>45</v>
      </c>
      <c r="C35" s="169">
        <v>39182226555</v>
      </c>
      <c r="D35" s="123">
        <v>986430848.98000002</v>
      </c>
      <c r="E35" s="123">
        <v>2698040054.2200003</v>
      </c>
      <c r="F35" s="123">
        <v>2603643500.2199998</v>
      </c>
      <c r="G35" s="123">
        <v>1453164108.8599997</v>
      </c>
      <c r="H35" s="123">
        <v>1934697712.4900002</v>
      </c>
      <c r="I35" s="123">
        <v>2450793079.7200003</v>
      </c>
      <c r="J35" s="123">
        <v>2069386851.3599997</v>
      </c>
      <c r="K35" s="123">
        <v>2500480076.1200004</v>
      </c>
      <c r="L35" s="123">
        <v>2298704913.6799998</v>
      </c>
      <c r="M35" s="123">
        <v>1766358858.3299997</v>
      </c>
      <c r="N35" s="123">
        <v>3003787769.0899997</v>
      </c>
      <c r="O35" s="123">
        <v>10279051029.11001</v>
      </c>
      <c r="P35" s="128">
        <f t="shared" si="9"/>
        <v>34044538802.180008</v>
      </c>
      <c r="Q35" s="18"/>
      <c r="R35" s="6"/>
      <c r="S35" s="6"/>
      <c r="T35" s="6"/>
      <c r="U35" s="6"/>
      <c r="V35" s="6"/>
      <c r="W35" s="6"/>
      <c r="X35" s="6"/>
      <c r="Y35" s="6"/>
      <c r="Z35" s="6"/>
    </row>
    <row r="36" spans="2:26" x14ac:dyDescent="0.25">
      <c r="B36" s="5" t="s">
        <v>46</v>
      </c>
      <c r="C36" s="169">
        <v>17713305</v>
      </c>
      <c r="D36" s="155">
        <v>0</v>
      </c>
      <c r="E36" s="123">
        <v>171387.73</v>
      </c>
      <c r="F36" s="123">
        <v>2937300.13</v>
      </c>
      <c r="G36" s="123">
        <v>367361.53</v>
      </c>
      <c r="H36" s="123">
        <v>16555.54</v>
      </c>
      <c r="I36" s="123">
        <v>247552.61</v>
      </c>
      <c r="J36" s="155">
        <v>0</v>
      </c>
      <c r="K36" s="123">
        <v>3481000</v>
      </c>
      <c r="L36" s="123">
        <v>34220</v>
      </c>
      <c r="M36" s="123">
        <v>392356</v>
      </c>
      <c r="N36" s="123">
        <v>637200</v>
      </c>
      <c r="O36" s="123">
        <v>1376254.57</v>
      </c>
      <c r="P36" s="128">
        <f t="shared" si="9"/>
        <v>9661188.1099999994</v>
      </c>
      <c r="Q36" s="18"/>
      <c r="R36" s="6"/>
      <c r="S36" s="6"/>
      <c r="T36" s="6"/>
      <c r="U36" s="6"/>
      <c r="V36" s="6"/>
      <c r="W36" s="6"/>
      <c r="X36" s="6"/>
      <c r="Y36" s="6"/>
      <c r="Z36" s="6"/>
    </row>
    <row r="37" spans="2:26" x14ac:dyDescent="0.25">
      <c r="B37" s="5" t="s">
        <v>47</v>
      </c>
      <c r="C37" s="169">
        <v>1165575570</v>
      </c>
      <c r="D37" s="123">
        <v>65379067.420000002</v>
      </c>
      <c r="E37" s="123">
        <v>524694002.54999995</v>
      </c>
      <c r="F37" s="123">
        <v>214120550.27999997</v>
      </c>
      <c r="G37" s="123">
        <v>109769682.98</v>
      </c>
      <c r="H37" s="123">
        <v>178197586.79000002</v>
      </c>
      <c r="I37" s="123">
        <v>194756363.22</v>
      </c>
      <c r="J37" s="123">
        <v>75890594.99000001</v>
      </c>
      <c r="K37" s="123">
        <v>223311754.93000001</v>
      </c>
      <c r="L37" s="123">
        <v>478900134.94999993</v>
      </c>
      <c r="M37" s="123">
        <v>482318960.68000001</v>
      </c>
      <c r="N37" s="123">
        <v>139554332.69999999</v>
      </c>
      <c r="O37" s="123">
        <v>476718630.30000001</v>
      </c>
      <c r="P37" s="128">
        <f t="shared" si="9"/>
        <v>3163611661.79</v>
      </c>
      <c r="Q37" s="18"/>
      <c r="R37" s="6"/>
      <c r="S37" s="6"/>
      <c r="T37" s="6"/>
      <c r="U37" s="6"/>
      <c r="V37" s="6"/>
      <c r="W37" s="6"/>
      <c r="X37" s="6"/>
      <c r="Y37" s="6"/>
      <c r="Z37" s="6"/>
    </row>
    <row r="38" spans="2:26" x14ac:dyDescent="0.25">
      <c r="B38" s="5" t="s">
        <v>48</v>
      </c>
      <c r="C38" s="169">
        <v>34035812211.999996</v>
      </c>
      <c r="D38" s="123">
        <v>604592937</v>
      </c>
      <c r="E38" s="123">
        <v>6753902011.7600002</v>
      </c>
      <c r="F38" s="123">
        <v>4477382762.079999</v>
      </c>
      <c r="G38" s="123">
        <v>1583527863.04</v>
      </c>
      <c r="H38" s="123">
        <v>3785523773.7999997</v>
      </c>
      <c r="I38" s="123">
        <v>3574985627.2700005</v>
      </c>
      <c r="J38" s="123">
        <v>1219704082.01</v>
      </c>
      <c r="K38" s="123">
        <v>1926791691.73</v>
      </c>
      <c r="L38" s="123">
        <v>2872054149.6100001</v>
      </c>
      <c r="M38" s="123">
        <v>1361021487.1100001</v>
      </c>
      <c r="N38" s="123">
        <v>1883180267.25</v>
      </c>
      <c r="O38" s="123">
        <v>31074256085.579998</v>
      </c>
      <c r="P38" s="128">
        <f t="shared" si="9"/>
        <v>61116922738.239998</v>
      </c>
      <c r="Q38" s="18"/>
      <c r="R38" s="6"/>
      <c r="S38" s="6"/>
      <c r="T38" s="6"/>
      <c r="U38" s="6"/>
      <c r="V38" s="6"/>
      <c r="W38" s="6"/>
      <c r="X38" s="6"/>
      <c r="Y38" s="6"/>
      <c r="Z38" s="6"/>
    </row>
    <row r="39" spans="2:26" x14ac:dyDescent="0.25">
      <c r="B39" s="5" t="s">
        <v>49</v>
      </c>
      <c r="C39" s="169">
        <v>1446284275</v>
      </c>
      <c r="D39" s="155">
        <v>0</v>
      </c>
      <c r="E39" s="155">
        <v>0</v>
      </c>
      <c r="F39" s="155">
        <v>0</v>
      </c>
      <c r="G39" s="155">
        <v>0</v>
      </c>
      <c r="H39" s="155">
        <v>0</v>
      </c>
      <c r="I39" s="155">
        <v>0</v>
      </c>
      <c r="J39" s="155">
        <v>0</v>
      </c>
      <c r="K39" s="155">
        <v>0</v>
      </c>
      <c r="L39" s="155">
        <v>0</v>
      </c>
      <c r="M39" s="155">
        <v>0</v>
      </c>
      <c r="N39" s="155">
        <v>0</v>
      </c>
      <c r="O39" s="155">
        <v>0</v>
      </c>
      <c r="P39" s="157">
        <f t="shared" si="9"/>
        <v>0</v>
      </c>
      <c r="Q39" s="18"/>
      <c r="R39" s="30"/>
      <c r="S39" s="6"/>
      <c r="T39" s="6"/>
      <c r="U39" s="6"/>
      <c r="V39" s="6"/>
      <c r="W39" s="6"/>
      <c r="X39" s="6"/>
      <c r="Y39" s="6"/>
      <c r="Z39" s="6"/>
    </row>
    <row r="40" spans="2:26" ht="17.25" customHeight="1" x14ac:dyDescent="0.25">
      <c r="B40" s="26" t="s">
        <v>50</v>
      </c>
      <c r="C40" s="161"/>
      <c r="D40" s="162"/>
      <c r="E40" s="162"/>
      <c r="F40" s="162"/>
      <c r="G40" s="162"/>
      <c r="H40" s="162"/>
      <c r="I40" s="162"/>
      <c r="J40" s="162"/>
      <c r="K40" s="162"/>
      <c r="L40" s="162"/>
      <c r="M40" s="162"/>
      <c r="N40" s="162"/>
      <c r="O40" s="162"/>
      <c r="P40" s="162"/>
      <c r="Q40" s="18"/>
      <c r="R40" s="6"/>
      <c r="S40" s="6"/>
      <c r="T40" s="6"/>
      <c r="U40" s="6"/>
      <c r="V40" s="6"/>
      <c r="W40" s="6"/>
      <c r="X40" s="6"/>
      <c r="Y40" s="6"/>
      <c r="Z40" s="6"/>
    </row>
    <row r="41" spans="2:26" ht="17.25" customHeight="1" x14ac:dyDescent="0.25">
      <c r="B41" s="28" t="s">
        <v>51</v>
      </c>
      <c r="C41" s="156">
        <f t="shared" ref="C41:P41" si="10">+C11-C24</f>
        <v>11509689771</v>
      </c>
      <c r="D41" s="156">
        <f t="shared" si="10"/>
        <v>4917525299.2299957</v>
      </c>
      <c r="E41" s="156">
        <f t="shared" si="10"/>
        <v>3112365242.7300034</v>
      </c>
      <c r="F41" s="156">
        <f t="shared" si="10"/>
        <v>-376801465.60998535</v>
      </c>
      <c r="G41" s="156">
        <f t="shared" si="10"/>
        <v>10713118903.880013</v>
      </c>
      <c r="H41" s="156">
        <f t="shared" si="10"/>
        <v>13937690043.339996</v>
      </c>
      <c r="I41" s="156">
        <f t="shared" si="10"/>
        <v>-1836780547.280014</v>
      </c>
      <c r="J41" s="156">
        <f t="shared" si="10"/>
        <v>4826385756.9399872</v>
      </c>
      <c r="K41" s="156">
        <f t="shared" si="10"/>
        <v>6238776863.5299988</v>
      </c>
      <c r="L41" s="156">
        <f t="shared" si="10"/>
        <v>2203433316.4300156</v>
      </c>
      <c r="M41" s="156">
        <f t="shared" si="10"/>
        <v>8415660562.6700058</v>
      </c>
      <c r="N41" s="156">
        <f t="shared" si="10"/>
        <v>2376123934.9600067</v>
      </c>
      <c r="O41" s="156">
        <f t="shared" si="10"/>
        <v>-15812307690.110001</v>
      </c>
      <c r="P41" s="156">
        <f t="shared" si="10"/>
        <v>38715190220.710144</v>
      </c>
      <c r="Q41" s="18"/>
      <c r="R41" s="6"/>
      <c r="S41" s="6"/>
      <c r="T41" s="6"/>
      <c r="U41" s="6"/>
      <c r="V41" s="6"/>
      <c r="W41" s="6"/>
      <c r="X41" s="6"/>
      <c r="Y41" s="6"/>
      <c r="Z41" s="6"/>
    </row>
    <row r="42" spans="2:26" x14ac:dyDescent="0.25">
      <c r="B42" s="28" t="s">
        <v>52</v>
      </c>
      <c r="C42" s="156">
        <f t="shared" ref="C42:P42" si="11">+C19-C33</f>
        <v>-96403541834</v>
      </c>
      <c r="D42" s="156">
        <f t="shared" si="11"/>
        <v>-2747821838.8399997</v>
      </c>
      <c r="E42" s="156">
        <f t="shared" si="11"/>
        <v>-14450083894.690002</v>
      </c>
      <c r="F42" s="156">
        <f t="shared" si="11"/>
        <v>-10107717294.57</v>
      </c>
      <c r="G42" s="156">
        <f t="shared" si="11"/>
        <v>-3887969115.02</v>
      </c>
      <c r="H42" s="156">
        <f t="shared" si="11"/>
        <v>-7630675398.4299994</v>
      </c>
      <c r="I42" s="156">
        <f t="shared" si="11"/>
        <v>-7180306775.7000008</v>
      </c>
      <c r="J42" s="156">
        <f t="shared" si="11"/>
        <v>-4157854510.6899996</v>
      </c>
      <c r="K42" s="156">
        <f t="shared" si="11"/>
        <v>-6088365479.3499994</v>
      </c>
      <c r="L42" s="156">
        <f t="shared" si="11"/>
        <v>-6862154672.6299992</v>
      </c>
      <c r="M42" s="156">
        <f t="shared" si="11"/>
        <v>-4831441980.1399994</v>
      </c>
      <c r="N42" s="156">
        <f t="shared" si="11"/>
        <v>-6862930912.5599985</v>
      </c>
      <c r="O42" s="156">
        <f t="shared" si="11"/>
        <v>-48954643985.250008</v>
      </c>
      <c r="P42" s="156">
        <f t="shared" si="11"/>
        <v>-123761965857.87</v>
      </c>
      <c r="Q42" s="18"/>
      <c r="R42" s="6"/>
      <c r="S42" s="6"/>
      <c r="T42" s="6"/>
      <c r="U42" s="6"/>
      <c r="V42" s="6"/>
      <c r="W42" s="6"/>
      <c r="X42" s="6"/>
      <c r="Y42" s="6"/>
      <c r="Z42" s="6"/>
    </row>
    <row r="43" spans="2:26" x14ac:dyDescent="0.25">
      <c r="B43" s="28" t="s">
        <v>53</v>
      </c>
      <c r="C43" s="156">
        <f t="shared" ref="C43:P43" si="12">+(C11+C19)-(C24+C33)</f>
        <v>-84893852063</v>
      </c>
      <c r="D43" s="156">
        <f t="shared" si="12"/>
        <v>2169703460.3899994</v>
      </c>
      <c r="E43" s="156">
        <f t="shared" si="12"/>
        <v>-11337718651.960007</v>
      </c>
      <c r="F43" s="156">
        <f t="shared" si="12"/>
        <v>-10484518760.179985</v>
      </c>
      <c r="G43" s="156">
        <f t="shared" si="12"/>
        <v>6825149788.8600082</v>
      </c>
      <c r="H43" s="156">
        <f t="shared" si="12"/>
        <v>6307014644.909996</v>
      </c>
      <c r="I43" s="156">
        <f t="shared" si="12"/>
        <v>-9017087322.980011</v>
      </c>
      <c r="J43" s="156">
        <f t="shared" si="12"/>
        <v>668531246.24999237</v>
      </c>
      <c r="K43" s="156">
        <f t="shared" si="12"/>
        <v>150411384.18000031</v>
      </c>
      <c r="L43" s="156">
        <f t="shared" si="12"/>
        <v>-4658721356.1999893</v>
      </c>
      <c r="M43" s="156">
        <f t="shared" si="12"/>
        <v>3584218582.5300064</v>
      </c>
      <c r="N43" s="156">
        <f t="shared" si="12"/>
        <v>-4486806977.5999908</v>
      </c>
      <c r="O43" s="156">
        <f t="shared" si="12"/>
        <v>-64766951675.360008</v>
      </c>
      <c r="P43" s="156">
        <f t="shared" si="12"/>
        <v>-85046775637.15979</v>
      </c>
      <c r="Q43" s="18"/>
      <c r="R43" s="6"/>
      <c r="S43" s="6"/>
      <c r="T43" s="6"/>
      <c r="U43" s="6"/>
      <c r="V43" s="6"/>
      <c r="W43" s="6"/>
      <c r="X43" s="6"/>
      <c r="Y43" s="6"/>
      <c r="Z43" s="6"/>
    </row>
    <row r="44" spans="2:26" x14ac:dyDescent="0.25">
      <c r="B44" s="28" t="s">
        <v>54</v>
      </c>
      <c r="C44" s="156">
        <f t="shared" ref="C44:P44" si="13">+C43+C27</f>
        <v>29971572652</v>
      </c>
      <c r="D44" s="156">
        <f t="shared" si="13"/>
        <v>17114768675.76</v>
      </c>
      <c r="E44" s="156">
        <f t="shared" si="13"/>
        <v>-8666791953.8400078</v>
      </c>
      <c r="F44" s="156">
        <f t="shared" si="13"/>
        <v>-4484701904.1599846</v>
      </c>
      <c r="G44" s="156">
        <f t="shared" si="13"/>
        <v>13947389206.720007</v>
      </c>
      <c r="H44" s="156">
        <f t="shared" si="13"/>
        <v>10404707383.039997</v>
      </c>
      <c r="I44" s="156">
        <f t="shared" si="13"/>
        <v>7363315446.6699867</v>
      </c>
      <c r="J44" s="156">
        <f t="shared" si="13"/>
        <v>6281924117.7399912</v>
      </c>
      <c r="K44" s="156">
        <f t="shared" si="13"/>
        <v>4560421939.8500004</v>
      </c>
      <c r="L44" s="156">
        <f t="shared" si="13"/>
        <v>2091278986.4000101</v>
      </c>
      <c r="M44" s="156">
        <f t="shared" si="13"/>
        <v>10753102723.180006</v>
      </c>
      <c r="N44" s="156">
        <f t="shared" si="13"/>
        <v>-147312493.939991</v>
      </c>
      <c r="O44" s="156">
        <f t="shared" si="13"/>
        <v>-57797911605.790009</v>
      </c>
      <c r="P44" s="156">
        <f t="shared" si="13"/>
        <v>1420190521.6302032</v>
      </c>
      <c r="Q44" s="18"/>
      <c r="R44" s="6"/>
      <c r="S44" s="6"/>
      <c r="T44" s="6"/>
      <c r="U44" s="6"/>
      <c r="V44" s="6"/>
      <c r="W44" s="6"/>
      <c r="X44" s="6"/>
      <c r="Y44" s="6"/>
      <c r="Z44" s="6"/>
    </row>
    <row r="45" spans="2:26" ht="17.25" customHeight="1" x14ac:dyDescent="0.25">
      <c r="B45" s="26" t="s">
        <v>55</v>
      </c>
      <c r="C45" s="174"/>
      <c r="D45" s="162"/>
      <c r="E45" s="162"/>
      <c r="F45" s="162"/>
      <c r="G45" s="162"/>
      <c r="H45" s="162"/>
      <c r="I45" s="162"/>
      <c r="J45" s="162"/>
      <c r="K45" s="162"/>
      <c r="L45" s="162"/>
      <c r="M45" s="162"/>
      <c r="N45" s="162"/>
      <c r="O45" s="162"/>
      <c r="P45" s="162"/>
      <c r="Q45" s="18"/>
      <c r="R45" s="6"/>
      <c r="S45" s="6"/>
      <c r="T45" s="6"/>
      <c r="U45" s="6"/>
      <c r="V45" s="6"/>
      <c r="W45" s="6"/>
      <c r="X45" s="6"/>
      <c r="Y45" s="6"/>
      <c r="Z45" s="6"/>
    </row>
    <row r="46" spans="2:26" x14ac:dyDescent="0.25">
      <c r="B46" s="24" t="s">
        <v>56</v>
      </c>
      <c r="C46" s="116">
        <f t="shared" ref="C46:P46" si="14">SUM(C47:C48)</f>
        <v>171886178118</v>
      </c>
      <c r="D46" s="116">
        <f t="shared" si="14"/>
        <v>56092164419.900002</v>
      </c>
      <c r="E46" s="116">
        <f t="shared" si="14"/>
        <v>8597804029.7000008</v>
      </c>
      <c r="F46" s="116">
        <f t="shared" si="14"/>
        <v>16829520377.73</v>
      </c>
      <c r="G46" s="116">
        <f t="shared" si="14"/>
        <v>20653681807.02</v>
      </c>
      <c r="H46" s="116">
        <f t="shared" si="14"/>
        <v>16454874996.66</v>
      </c>
      <c r="I46" s="116">
        <f t="shared" si="14"/>
        <v>29986152382.840004</v>
      </c>
      <c r="J46" s="116">
        <f t="shared" si="14"/>
        <v>151915454.59</v>
      </c>
      <c r="K46" s="116">
        <f t="shared" si="14"/>
        <v>8870789418.5699997</v>
      </c>
      <c r="L46" s="116">
        <f t="shared" si="14"/>
        <v>6095691324.6400003</v>
      </c>
      <c r="M46" s="116">
        <f t="shared" si="14"/>
        <v>5350025595.5200005</v>
      </c>
      <c r="N46" s="116">
        <f t="shared" si="14"/>
        <v>1945503141.9200001</v>
      </c>
      <c r="O46" s="116">
        <f t="shared" si="14"/>
        <v>17886026797.580002</v>
      </c>
      <c r="P46" s="116">
        <f t="shared" si="14"/>
        <v>188914149746.67004</v>
      </c>
      <c r="Q46" s="19"/>
      <c r="R46" s="30"/>
      <c r="S46" s="6"/>
      <c r="T46" s="6"/>
      <c r="U46" s="6"/>
      <c r="V46" s="6"/>
      <c r="W46" s="6"/>
      <c r="X46" s="6"/>
      <c r="Y46" s="6"/>
      <c r="Z46" s="6"/>
    </row>
    <row r="47" spans="2:26" x14ac:dyDescent="0.25">
      <c r="B47" s="23" t="s">
        <v>57</v>
      </c>
      <c r="C47" s="176">
        <v>0</v>
      </c>
      <c r="D47" s="177">
        <v>0</v>
      </c>
      <c r="E47" s="165">
        <v>2000000000</v>
      </c>
      <c r="F47" s="165">
        <v>1500000000</v>
      </c>
      <c r="G47" s="165">
        <v>150000000</v>
      </c>
      <c r="H47" s="177">
        <v>0</v>
      </c>
      <c r="I47" s="165">
        <v>2750000000</v>
      </c>
      <c r="J47" s="177">
        <v>0</v>
      </c>
      <c r="K47" s="177">
        <v>0</v>
      </c>
      <c r="L47" s="177">
        <v>0</v>
      </c>
      <c r="M47" s="177">
        <v>0</v>
      </c>
      <c r="N47" s="177">
        <v>0</v>
      </c>
      <c r="O47" s="177">
        <v>0</v>
      </c>
      <c r="P47" s="165">
        <f>SUM(D47:O47)</f>
        <v>6400000000</v>
      </c>
      <c r="Q47" s="18"/>
      <c r="R47" s="6"/>
      <c r="S47" s="6"/>
      <c r="T47" s="6"/>
      <c r="U47" s="6"/>
      <c r="V47" s="6"/>
      <c r="W47" s="6"/>
      <c r="X47" s="6"/>
      <c r="Y47" s="6"/>
      <c r="Z47" s="6"/>
    </row>
    <row r="48" spans="2:26" x14ac:dyDescent="0.25">
      <c r="B48" s="23" t="s">
        <v>58</v>
      </c>
      <c r="C48" s="170">
        <v>171886178118</v>
      </c>
      <c r="D48" s="158">
        <v>56092164419.900002</v>
      </c>
      <c r="E48" s="158">
        <v>6597804029.6999998</v>
      </c>
      <c r="F48" s="158">
        <v>15329520377.73</v>
      </c>
      <c r="G48" s="158">
        <v>20503681807.02</v>
      </c>
      <c r="H48" s="158">
        <v>16454874996.66</v>
      </c>
      <c r="I48" s="158">
        <v>27236152382.840004</v>
      </c>
      <c r="J48" s="158">
        <v>151915454.59</v>
      </c>
      <c r="K48" s="158">
        <v>8870789418.5699997</v>
      </c>
      <c r="L48" s="158">
        <v>6095691324.6400003</v>
      </c>
      <c r="M48" s="158">
        <v>5350025595.5200005</v>
      </c>
      <c r="N48" s="158">
        <v>1945503141.9200001</v>
      </c>
      <c r="O48" s="158">
        <v>17886026797.580002</v>
      </c>
      <c r="P48" s="165">
        <f>SUM(D48:O48)</f>
        <v>182514149746.67004</v>
      </c>
      <c r="Q48" s="18"/>
      <c r="R48" s="6"/>
      <c r="S48" s="6"/>
      <c r="T48" s="6"/>
      <c r="U48" s="6"/>
      <c r="V48" s="6"/>
      <c r="W48" s="6"/>
      <c r="X48" s="6"/>
      <c r="Y48" s="6"/>
      <c r="Z48" s="6"/>
    </row>
    <row r="49" spans="2:26" x14ac:dyDescent="0.25">
      <c r="B49" s="22" t="s">
        <v>59</v>
      </c>
      <c r="C49" s="116">
        <f t="shared" ref="C49:P49" si="15">SUM(C50:C51)</f>
        <v>86992326055</v>
      </c>
      <c r="D49" s="116">
        <f t="shared" si="15"/>
        <v>12208843903.07</v>
      </c>
      <c r="E49" s="116">
        <f t="shared" si="15"/>
        <v>10151204146.080002</v>
      </c>
      <c r="F49" s="116">
        <f t="shared" si="15"/>
        <v>7881572004.3699999</v>
      </c>
      <c r="G49" s="116">
        <f t="shared" si="15"/>
        <v>5513446037.46</v>
      </c>
      <c r="H49" s="116">
        <f t="shared" si="15"/>
        <v>6947330592.1899986</v>
      </c>
      <c r="I49" s="116">
        <f t="shared" si="15"/>
        <v>7860776947.4899998</v>
      </c>
      <c r="J49" s="116">
        <f t="shared" si="15"/>
        <v>8999260345.3099995</v>
      </c>
      <c r="K49" s="116">
        <f t="shared" si="15"/>
        <v>4242601329.6299996</v>
      </c>
      <c r="L49" s="116">
        <f t="shared" si="15"/>
        <v>5084445679.0200005</v>
      </c>
      <c r="M49" s="116">
        <f t="shared" si="15"/>
        <v>1430439724.2700002</v>
      </c>
      <c r="N49" s="116">
        <f t="shared" si="15"/>
        <v>6471432825.0100002</v>
      </c>
      <c r="O49" s="116">
        <f t="shared" si="15"/>
        <v>9775724326.8600006</v>
      </c>
      <c r="P49" s="116">
        <f t="shared" si="15"/>
        <v>86567077860.759995</v>
      </c>
      <c r="Q49" s="19"/>
      <c r="R49" s="6"/>
      <c r="S49" s="6"/>
      <c r="T49" s="6"/>
      <c r="U49" s="6"/>
      <c r="V49" s="6"/>
      <c r="W49" s="6"/>
      <c r="X49" s="6"/>
      <c r="Y49" s="6"/>
      <c r="Z49" s="6"/>
    </row>
    <row r="50" spans="2:26" x14ac:dyDescent="0.25">
      <c r="B50" s="21" t="s">
        <v>60</v>
      </c>
      <c r="C50" s="171">
        <v>5040059952</v>
      </c>
      <c r="D50" s="173">
        <v>0</v>
      </c>
      <c r="E50" s="128">
        <v>166666666</v>
      </c>
      <c r="F50" s="128">
        <v>827377349.96000004</v>
      </c>
      <c r="G50" s="128">
        <v>1340841674.53</v>
      </c>
      <c r="H50" s="128">
        <v>749999999</v>
      </c>
      <c r="I50" s="128">
        <v>83333333</v>
      </c>
      <c r="J50" s="128">
        <v>333333332</v>
      </c>
      <c r="K50" s="128">
        <v>166666666</v>
      </c>
      <c r="L50" s="128">
        <v>166666666</v>
      </c>
      <c r="M50" s="128">
        <v>166666666</v>
      </c>
      <c r="N50" s="128">
        <v>840188128.62</v>
      </c>
      <c r="O50" s="128">
        <v>166666666</v>
      </c>
      <c r="P50" s="165">
        <f>SUM(D50:O50)</f>
        <v>5008407147.1099997</v>
      </c>
      <c r="Q50" s="18"/>
      <c r="R50" s="6"/>
      <c r="S50" s="6"/>
      <c r="T50" s="6"/>
      <c r="U50" s="6"/>
      <c r="V50" s="6"/>
      <c r="W50" s="6"/>
      <c r="X50" s="6"/>
      <c r="Y50" s="6"/>
      <c r="Z50" s="6"/>
    </row>
    <row r="51" spans="2:26" x14ac:dyDescent="0.25">
      <c r="B51" s="21" t="s">
        <v>61</v>
      </c>
      <c r="C51" s="171">
        <v>81952266103</v>
      </c>
      <c r="D51" s="128">
        <v>12208843903.07</v>
      </c>
      <c r="E51" s="128">
        <v>9984537480.0800018</v>
      </c>
      <c r="F51" s="128">
        <v>7054194654.4099998</v>
      </c>
      <c r="G51" s="128">
        <v>4172604362.9300003</v>
      </c>
      <c r="H51" s="128">
        <v>6197330593.1899986</v>
      </c>
      <c r="I51" s="128">
        <v>7777443614.4899998</v>
      </c>
      <c r="J51" s="128">
        <v>8665927013.3099995</v>
      </c>
      <c r="K51" s="128">
        <v>4075934663.6299996</v>
      </c>
      <c r="L51" s="128">
        <v>4917779013.0200005</v>
      </c>
      <c r="M51" s="128">
        <v>1263773058.2700002</v>
      </c>
      <c r="N51" s="128">
        <v>5631244696.3900003</v>
      </c>
      <c r="O51" s="128">
        <v>9609057660.8600006</v>
      </c>
      <c r="P51" s="165">
        <f>SUM(D51:O51)</f>
        <v>81558670713.649994</v>
      </c>
      <c r="Q51" s="18"/>
      <c r="R51" s="6"/>
      <c r="S51" s="6"/>
      <c r="T51" s="6"/>
      <c r="U51" s="6"/>
      <c r="V51" s="6"/>
      <c r="W51" s="6"/>
      <c r="X51" s="6"/>
      <c r="Y51" s="6"/>
      <c r="Z51" s="6"/>
    </row>
    <row r="52" spans="2:26" ht="15.75" thickBot="1" x14ac:dyDescent="0.3">
      <c r="B52" s="60" t="s">
        <v>55</v>
      </c>
      <c r="C52" s="175">
        <f t="shared" ref="C52:P52" si="16">+C46-C49</f>
        <v>84893852063</v>
      </c>
      <c r="D52" s="175">
        <f t="shared" si="16"/>
        <v>43883320516.830002</v>
      </c>
      <c r="E52" s="175">
        <f t="shared" si="16"/>
        <v>-1553400116.3800011</v>
      </c>
      <c r="F52" s="175">
        <f t="shared" si="16"/>
        <v>8947948373.3600006</v>
      </c>
      <c r="G52" s="175">
        <f t="shared" si="16"/>
        <v>15140235769.560001</v>
      </c>
      <c r="H52" s="175">
        <f t="shared" si="16"/>
        <v>9507544404.4700012</v>
      </c>
      <c r="I52" s="175">
        <f t="shared" si="16"/>
        <v>22125375435.350006</v>
      </c>
      <c r="J52" s="175">
        <f t="shared" si="16"/>
        <v>-8847344890.7199993</v>
      </c>
      <c r="K52" s="175">
        <f t="shared" si="16"/>
        <v>4628188088.9400005</v>
      </c>
      <c r="L52" s="175">
        <f t="shared" si="16"/>
        <v>1011245645.6199999</v>
      </c>
      <c r="M52" s="175">
        <f t="shared" si="16"/>
        <v>3919585871.25</v>
      </c>
      <c r="N52" s="175">
        <f t="shared" si="16"/>
        <v>-4525929683.0900002</v>
      </c>
      <c r="O52" s="175">
        <f t="shared" si="16"/>
        <v>8110302470.7200012</v>
      </c>
      <c r="P52" s="175">
        <f t="shared" si="16"/>
        <v>102347071885.91005</v>
      </c>
      <c r="Q52" s="18"/>
      <c r="R52" s="6"/>
      <c r="S52" s="6"/>
      <c r="T52" s="6"/>
      <c r="U52" s="6"/>
      <c r="V52" s="6"/>
      <c r="W52" s="6"/>
      <c r="X52" s="6"/>
      <c r="Y52" s="6"/>
      <c r="Z52" s="6"/>
    </row>
    <row r="53" spans="2:26" x14ac:dyDescent="0.25">
      <c r="B53" s="59" t="s">
        <v>62</v>
      </c>
      <c r="C53" s="59"/>
      <c r="D53" s="59"/>
      <c r="E53" s="59"/>
      <c r="F53" s="59"/>
      <c r="G53" s="59"/>
      <c r="H53" s="59"/>
      <c r="I53" s="59"/>
      <c r="J53" s="59"/>
      <c r="K53" s="59"/>
      <c r="L53" s="59"/>
      <c r="M53" s="59"/>
      <c r="N53" s="59"/>
      <c r="O53" s="59"/>
      <c r="P53" s="19"/>
      <c r="Q53" s="18"/>
      <c r="R53" s="6"/>
      <c r="S53" s="6"/>
      <c r="T53" s="6"/>
      <c r="U53" s="6"/>
      <c r="V53" s="6"/>
      <c r="W53" s="6"/>
      <c r="X53" s="6"/>
      <c r="Y53" s="6"/>
      <c r="Z53" s="6"/>
    </row>
    <row r="54" spans="2:26" x14ac:dyDescent="0.25">
      <c r="B54" s="59" t="s">
        <v>63</v>
      </c>
      <c r="C54" s="59"/>
      <c r="D54" s="59"/>
      <c r="E54" s="59"/>
      <c r="F54" s="59"/>
      <c r="G54" s="59"/>
      <c r="H54" s="59"/>
      <c r="I54" s="59"/>
      <c r="J54" s="59"/>
      <c r="K54" s="59"/>
      <c r="L54" s="59"/>
      <c r="M54" s="59"/>
      <c r="N54" s="59"/>
      <c r="O54" s="59"/>
      <c r="P54" s="6"/>
      <c r="Q54" s="6"/>
      <c r="R54" s="6"/>
      <c r="S54" s="6"/>
      <c r="T54" s="6"/>
      <c r="U54" s="6"/>
      <c r="V54" s="6"/>
      <c r="W54" s="6"/>
      <c r="X54" s="6"/>
      <c r="Y54" s="6"/>
      <c r="Z54" s="6"/>
    </row>
    <row r="55" spans="2:26" ht="30" customHeight="1" x14ac:dyDescent="0.25">
      <c r="B55" s="197" t="s">
        <v>64</v>
      </c>
      <c r="C55" s="197"/>
      <c r="D55" s="197"/>
      <c r="E55" s="99"/>
      <c r="F55" s="99"/>
      <c r="G55" s="99"/>
      <c r="H55" s="99"/>
      <c r="I55" s="99"/>
      <c r="J55" s="99"/>
      <c r="K55" s="99"/>
      <c r="L55" s="99"/>
      <c r="M55" s="99"/>
      <c r="N55" s="99"/>
      <c r="O55" s="99"/>
      <c r="P55" s="6"/>
      <c r="Q55" s="6"/>
      <c r="R55" s="6"/>
      <c r="S55" s="6"/>
      <c r="T55" s="6"/>
      <c r="U55" s="6"/>
      <c r="V55" s="6"/>
      <c r="W55" s="6"/>
      <c r="X55" s="6"/>
      <c r="Y55" s="6"/>
      <c r="Z55" s="6"/>
    </row>
    <row r="56" spans="2:26" ht="54.75" customHeight="1" x14ac:dyDescent="0.25">
      <c r="B56" s="16" t="s">
        <v>65</v>
      </c>
      <c r="C56" s="17"/>
      <c r="D56" s="16"/>
      <c r="E56" s="16"/>
      <c r="F56" s="16"/>
      <c r="G56" s="16"/>
      <c r="H56" s="16"/>
      <c r="I56" s="16"/>
      <c r="J56" s="16"/>
      <c r="K56" s="16"/>
      <c r="L56" s="16"/>
      <c r="M56" s="16"/>
      <c r="N56" s="16"/>
      <c r="O56" s="16"/>
      <c r="P56" s="6"/>
      <c r="Q56" s="6"/>
      <c r="R56" s="6"/>
      <c r="S56" s="6"/>
      <c r="T56" s="6"/>
      <c r="U56" s="6"/>
      <c r="V56" s="6"/>
      <c r="W56" s="6"/>
      <c r="X56" s="6"/>
      <c r="Y56" s="6"/>
      <c r="Z56" s="6"/>
    </row>
    <row r="57" spans="2:26" x14ac:dyDescent="0.25">
      <c r="B57" s="12"/>
      <c r="C57" s="11"/>
      <c r="D57" s="15"/>
      <c r="E57" s="15"/>
      <c r="F57" s="15"/>
      <c r="G57" s="15"/>
      <c r="H57" s="15"/>
      <c r="I57" s="15"/>
      <c r="J57" s="15"/>
      <c r="K57" s="15"/>
      <c r="L57" s="15"/>
      <c r="M57" s="15"/>
      <c r="N57" s="15"/>
      <c r="O57" s="15"/>
      <c r="P57" s="13"/>
      <c r="Q57" s="6"/>
      <c r="R57" s="6"/>
      <c r="S57" s="6"/>
      <c r="T57" s="6"/>
      <c r="U57" s="6"/>
      <c r="V57" s="6"/>
      <c r="W57" s="6"/>
      <c r="X57" s="6"/>
      <c r="Y57" s="6"/>
      <c r="Z57" s="6"/>
    </row>
    <row r="58" spans="2:26" x14ac:dyDescent="0.25">
      <c r="B58" s="12"/>
      <c r="C58" s="6"/>
      <c r="P58" s="6"/>
      <c r="Q58" s="6"/>
      <c r="R58" s="6"/>
      <c r="S58" s="6"/>
      <c r="T58" s="6"/>
      <c r="U58" s="6"/>
      <c r="V58" s="6"/>
      <c r="W58" s="6"/>
      <c r="X58" s="6"/>
      <c r="Y58" s="6"/>
      <c r="Z58" s="6"/>
    </row>
    <row r="59" spans="2:26" x14ac:dyDescent="0.25">
      <c r="B59" s="12"/>
      <c r="C59" s="6"/>
      <c r="P59" s="6"/>
      <c r="Q59" s="6"/>
      <c r="R59" s="6"/>
      <c r="S59" s="6"/>
      <c r="T59" s="6"/>
      <c r="U59" s="6"/>
      <c r="V59" s="6"/>
      <c r="W59" s="6"/>
      <c r="X59" s="6"/>
      <c r="Y59" s="6"/>
      <c r="Z59" s="6"/>
    </row>
    <row r="60" spans="2:26" x14ac:dyDescent="0.25">
      <c r="B60" s="12"/>
      <c r="C60" s="6"/>
      <c r="P60" s="6"/>
      <c r="Q60" s="6"/>
      <c r="R60" s="6"/>
      <c r="S60" s="6"/>
      <c r="T60" s="6"/>
      <c r="U60" s="6"/>
      <c r="V60" s="6"/>
      <c r="W60" s="6"/>
      <c r="X60" s="6"/>
      <c r="Y60" s="6"/>
      <c r="Z60" s="6"/>
    </row>
    <row r="61" spans="2:26" x14ac:dyDescent="0.25">
      <c r="B61" s="12"/>
      <c r="C61" s="6"/>
      <c r="P61" s="6"/>
      <c r="Q61" s="6"/>
      <c r="R61" s="6"/>
      <c r="S61" s="6"/>
      <c r="T61" s="6"/>
      <c r="U61" s="6"/>
      <c r="V61" s="6"/>
      <c r="W61" s="6"/>
      <c r="X61" s="6"/>
      <c r="Y61" s="6"/>
      <c r="Z61" s="6"/>
    </row>
    <row r="62" spans="2:26" x14ac:dyDescent="0.25">
      <c r="C62" s="6"/>
      <c r="P62" s="6"/>
      <c r="Q62" s="6"/>
      <c r="R62" s="6"/>
      <c r="S62" s="6"/>
      <c r="T62" s="6"/>
      <c r="U62" s="6"/>
      <c r="V62" s="6"/>
      <c r="W62" s="6"/>
      <c r="X62" s="6"/>
      <c r="Y62" s="6"/>
      <c r="Z62" s="6"/>
    </row>
    <row r="63" spans="2:26" x14ac:dyDescent="0.25">
      <c r="C63" s="6"/>
      <c r="P63" s="6"/>
      <c r="Q63" s="6"/>
      <c r="R63" s="6"/>
      <c r="S63" s="6"/>
      <c r="T63" s="6"/>
      <c r="U63" s="6"/>
      <c r="V63" s="6"/>
      <c r="W63" s="6"/>
      <c r="X63" s="6"/>
      <c r="Y63" s="6"/>
      <c r="Z63" s="6"/>
    </row>
    <row r="64" spans="2:26" x14ac:dyDescent="0.25">
      <c r="C64" s="6"/>
      <c r="P64" s="6"/>
      <c r="Q64" s="6"/>
      <c r="R64" s="6"/>
      <c r="S64" s="6"/>
      <c r="T64" s="6"/>
      <c r="U64" s="6"/>
      <c r="V64" s="6"/>
      <c r="W64" s="6"/>
      <c r="X64" s="6"/>
      <c r="Y64" s="6"/>
      <c r="Z64" s="6"/>
    </row>
    <row r="65" spans="3:26" x14ac:dyDescent="0.25">
      <c r="C65" s="6"/>
      <c r="P65" s="6"/>
      <c r="Q65" s="6"/>
      <c r="R65" s="6"/>
      <c r="S65" s="6"/>
      <c r="T65" s="6"/>
      <c r="U65" s="6"/>
      <c r="V65" s="6"/>
      <c r="W65" s="6"/>
      <c r="X65" s="6"/>
      <c r="Y65" s="6"/>
      <c r="Z65" s="6"/>
    </row>
    <row r="66" spans="3:26" x14ac:dyDescent="0.25">
      <c r="C66" s="6"/>
      <c r="P66" s="6"/>
      <c r="Q66" s="6"/>
      <c r="R66" s="6"/>
      <c r="S66" s="6"/>
      <c r="T66" s="6"/>
      <c r="U66" s="6"/>
      <c r="V66" s="6"/>
      <c r="W66" s="6"/>
      <c r="X66" s="6"/>
      <c r="Y66" s="6"/>
      <c r="Z66" s="6"/>
    </row>
    <row r="67" spans="3:26" x14ac:dyDescent="0.25">
      <c r="C67" s="6"/>
      <c r="P67" s="6"/>
      <c r="Q67" s="6"/>
      <c r="R67" s="6"/>
      <c r="S67" s="6"/>
      <c r="T67" s="6"/>
      <c r="U67" s="6"/>
      <c r="V67" s="6"/>
      <c r="W67" s="6"/>
      <c r="X67" s="6"/>
      <c r="Y67" s="6"/>
      <c r="Z67" s="6"/>
    </row>
    <row r="68" spans="3:26" x14ac:dyDescent="0.25">
      <c r="C68" s="6"/>
      <c r="P68" s="6"/>
      <c r="Q68" s="6"/>
      <c r="R68" s="6"/>
      <c r="S68" s="6"/>
      <c r="T68" s="6"/>
      <c r="U68" s="6"/>
      <c r="V68" s="6"/>
      <c r="W68" s="6"/>
      <c r="X68" s="6"/>
      <c r="Y68" s="6"/>
      <c r="Z68" s="6"/>
    </row>
    <row r="69" spans="3:26" x14ac:dyDescent="0.25">
      <c r="C69" s="7"/>
      <c r="D69" s="7"/>
      <c r="E69" s="7"/>
      <c r="F69" s="7"/>
      <c r="G69" s="7"/>
      <c r="H69" s="7"/>
      <c r="I69" s="7"/>
      <c r="J69" s="7"/>
      <c r="K69" s="7"/>
      <c r="P69" s="6"/>
      <c r="Q69" s="6"/>
      <c r="R69" s="6"/>
      <c r="S69" s="6"/>
      <c r="T69" s="6"/>
      <c r="U69" s="6"/>
      <c r="V69" s="6"/>
      <c r="W69" s="6"/>
      <c r="X69" s="6"/>
      <c r="Y69" s="6"/>
      <c r="Z69" s="6"/>
    </row>
    <row r="70" spans="3:26" x14ac:dyDescent="0.25">
      <c r="C70" s="7"/>
      <c r="D70" s="7"/>
      <c r="E70" s="7"/>
      <c r="F70" s="7"/>
      <c r="G70" s="7"/>
      <c r="H70" s="7"/>
      <c r="I70" s="7"/>
      <c r="J70" s="7"/>
      <c r="K70" s="7"/>
      <c r="P70" s="6"/>
      <c r="Q70" s="6"/>
      <c r="R70" s="6"/>
      <c r="S70" s="6"/>
      <c r="T70" s="6"/>
      <c r="U70" s="6"/>
      <c r="V70" s="6"/>
      <c r="W70" s="6"/>
      <c r="X70" s="6"/>
      <c r="Y70" s="6"/>
      <c r="Z70" s="6"/>
    </row>
    <row r="71" spans="3:26" x14ac:dyDescent="0.25">
      <c r="C71" s="7"/>
      <c r="D71" s="7"/>
      <c r="E71" s="7"/>
      <c r="F71" s="7"/>
      <c r="G71" s="7"/>
      <c r="H71" s="7"/>
      <c r="I71" s="7"/>
      <c r="J71" s="7"/>
      <c r="K71" s="7"/>
      <c r="P71" s="6"/>
      <c r="Q71" s="6"/>
      <c r="R71" s="6"/>
      <c r="S71" s="6"/>
      <c r="T71" s="6"/>
      <c r="U71" s="6"/>
      <c r="V71" s="6"/>
      <c r="W71" s="6"/>
      <c r="X71" s="6"/>
      <c r="Y71" s="6"/>
      <c r="Z71" s="6"/>
    </row>
    <row r="72" spans="3:26" x14ac:dyDescent="0.25">
      <c r="C72" s="7"/>
      <c r="D72" s="7"/>
      <c r="E72" s="7"/>
      <c r="F72" s="7"/>
      <c r="G72" s="7"/>
      <c r="H72" s="7"/>
      <c r="I72" s="7"/>
      <c r="J72" s="7"/>
      <c r="K72" s="7"/>
      <c r="P72" s="6"/>
      <c r="Q72" s="6"/>
      <c r="R72" s="6"/>
      <c r="S72" s="6"/>
      <c r="T72" s="6"/>
      <c r="U72" s="6"/>
      <c r="V72" s="6"/>
      <c r="W72" s="6"/>
      <c r="X72" s="6"/>
      <c r="Y72" s="6"/>
      <c r="Z72" s="6"/>
    </row>
    <row r="73" spans="3:26" x14ac:dyDescent="0.25">
      <c r="C73" s="7"/>
      <c r="D73" s="7"/>
      <c r="E73" s="7"/>
      <c r="F73" s="7"/>
      <c r="G73" s="7"/>
      <c r="H73" s="7"/>
      <c r="I73" s="7"/>
      <c r="J73" s="7"/>
      <c r="K73" s="7"/>
      <c r="P73" s="6"/>
      <c r="Q73" s="6"/>
      <c r="R73" s="6"/>
      <c r="S73" s="6"/>
      <c r="T73" s="6"/>
      <c r="U73" s="6"/>
      <c r="V73" s="6"/>
      <c r="W73" s="6"/>
      <c r="X73" s="6"/>
      <c r="Y73" s="6"/>
      <c r="Z73" s="6"/>
    </row>
    <row r="74" spans="3:26" x14ac:dyDescent="0.25">
      <c r="C74" s="7"/>
      <c r="D74" s="7"/>
      <c r="E74" s="7"/>
      <c r="F74" s="7"/>
      <c r="G74" s="7"/>
      <c r="H74" s="7"/>
      <c r="I74" s="7"/>
      <c r="J74" s="7"/>
      <c r="K74" s="7"/>
      <c r="P74" s="6"/>
      <c r="Q74" s="6"/>
      <c r="R74" s="6"/>
      <c r="S74" s="6"/>
      <c r="T74" s="6"/>
      <c r="U74" s="6"/>
      <c r="V74" s="6"/>
      <c r="W74" s="6"/>
      <c r="X74" s="6"/>
      <c r="Y74" s="6"/>
      <c r="Z74" s="6"/>
    </row>
    <row r="75" spans="3:26" x14ac:dyDescent="0.25">
      <c r="C75" s="7"/>
      <c r="D75" s="7"/>
      <c r="E75" s="7"/>
      <c r="F75" s="7"/>
      <c r="G75" s="7"/>
      <c r="H75" s="7"/>
      <c r="I75" s="7"/>
      <c r="J75" s="7"/>
      <c r="K75" s="7"/>
      <c r="P75" s="6"/>
      <c r="Q75" s="6"/>
      <c r="R75" s="6"/>
      <c r="S75" s="6"/>
      <c r="T75" s="6"/>
      <c r="U75" s="6"/>
      <c r="V75" s="6"/>
      <c r="W75" s="6"/>
      <c r="X75" s="6"/>
      <c r="Y75" s="6"/>
      <c r="Z75" s="6"/>
    </row>
    <row r="76" spans="3:26" x14ac:dyDescent="0.25">
      <c r="C76" s="7"/>
      <c r="D76" s="7"/>
      <c r="E76" s="7"/>
      <c r="F76" s="7"/>
      <c r="G76" s="7"/>
      <c r="H76" s="7"/>
      <c r="I76" s="7"/>
      <c r="J76" s="7"/>
      <c r="K76" s="7"/>
      <c r="P76" s="6"/>
      <c r="Q76" s="6"/>
      <c r="R76" s="6"/>
      <c r="S76" s="6"/>
      <c r="T76" s="6"/>
      <c r="U76" s="6"/>
      <c r="V76" s="6"/>
      <c r="W76" s="6"/>
      <c r="X76" s="6"/>
      <c r="Y76" s="6"/>
      <c r="Z76" s="6"/>
    </row>
    <row r="77" spans="3:26" x14ac:dyDescent="0.25">
      <c r="C77" s="7"/>
      <c r="D77" s="7"/>
      <c r="E77" s="7"/>
      <c r="F77" s="7"/>
      <c r="G77" s="7"/>
      <c r="H77" s="7"/>
      <c r="I77" s="7"/>
      <c r="J77" s="7"/>
      <c r="K77" s="7"/>
      <c r="P77" s="6"/>
      <c r="Q77" s="6"/>
      <c r="R77" s="6"/>
      <c r="S77" s="6"/>
      <c r="T77" s="6"/>
      <c r="U77" s="6"/>
      <c r="V77" s="6"/>
      <c r="W77" s="6"/>
      <c r="X77" s="6"/>
      <c r="Y77" s="6"/>
      <c r="Z77" s="6"/>
    </row>
    <row r="78" spans="3:26" x14ac:dyDescent="0.25">
      <c r="C78" s="7"/>
      <c r="D78" s="7"/>
      <c r="E78" s="7"/>
      <c r="F78" s="7"/>
      <c r="G78" s="7"/>
      <c r="H78" s="7"/>
      <c r="I78" s="7"/>
      <c r="J78" s="7"/>
      <c r="K78" s="7"/>
      <c r="P78" s="6"/>
      <c r="Q78" s="6"/>
      <c r="R78" s="6"/>
      <c r="S78" s="6"/>
      <c r="T78" s="6"/>
      <c r="U78" s="6"/>
      <c r="V78" s="6"/>
      <c r="W78" s="6"/>
      <c r="X78" s="6"/>
      <c r="Y78" s="6"/>
      <c r="Z78" s="6"/>
    </row>
    <row r="79" spans="3:26" x14ac:dyDescent="0.25">
      <c r="C79" s="7"/>
      <c r="D79" s="7"/>
      <c r="E79" s="7"/>
      <c r="F79" s="7"/>
      <c r="G79" s="7"/>
      <c r="H79" s="7"/>
      <c r="I79" s="7"/>
      <c r="J79" s="7"/>
      <c r="K79" s="7"/>
      <c r="P79" s="6"/>
      <c r="Q79" s="6"/>
      <c r="R79" s="6"/>
      <c r="S79" s="6"/>
      <c r="T79" s="6"/>
      <c r="U79" s="6"/>
      <c r="V79" s="6"/>
      <c r="W79" s="6"/>
      <c r="X79" s="6"/>
      <c r="Y79" s="6"/>
      <c r="Z79" s="6"/>
    </row>
    <row r="80" spans="3:26" x14ac:dyDescent="0.25">
      <c r="C80" s="7"/>
      <c r="D80" s="7"/>
      <c r="E80" s="7"/>
      <c r="F80" s="7"/>
      <c r="G80" s="7"/>
      <c r="H80" s="7"/>
      <c r="I80" s="7"/>
      <c r="J80" s="7"/>
      <c r="K80" s="7"/>
      <c r="P80" s="6"/>
      <c r="Q80" s="6"/>
      <c r="R80" s="6"/>
      <c r="S80" s="6"/>
      <c r="T80" s="6"/>
      <c r="U80" s="6"/>
      <c r="V80" s="6"/>
      <c r="W80" s="6"/>
      <c r="X80" s="6"/>
      <c r="Y80" s="6"/>
      <c r="Z80" s="6"/>
    </row>
    <row r="81" spans="3:26" x14ac:dyDescent="0.25">
      <c r="C81" s="7"/>
      <c r="D81" s="7"/>
      <c r="E81" s="7"/>
      <c r="F81" s="7"/>
      <c r="G81" s="7"/>
      <c r="H81" s="7"/>
      <c r="I81" s="7"/>
      <c r="J81" s="7"/>
      <c r="K81" s="7"/>
      <c r="P81" s="6"/>
      <c r="Q81" s="6"/>
      <c r="R81" s="6"/>
      <c r="S81" s="6"/>
      <c r="T81" s="6"/>
      <c r="U81" s="6"/>
      <c r="V81" s="6"/>
      <c r="W81" s="6"/>
      <c r="X81" s="6"/>
      <c r="Y81" s="6"/>
      <c r="Z81" s="6"/>
    </row>
    <row r="82" spans="3:26" x14ac:dyDescent="0.25">
      <c r="C82" s="7"/>
      <c r="D82" s="7"/>
      <c r="E82" s="7"/>
      <c r="F82" s="7"/>
      <c r="G82" s="7"/>
      <c r="H82" s="7"/>
      <c r="I82" s="7"/>
      <c r="J82" s="7"/>
      <c r="K82" s="7"/>
      <c r="P82" s="6"/>
      <c r="Q82" s="6"/>
      <c r="R82" s="6"/>
      <c r="S82" s="6"/>
      <c r="T82" s="6"/>
      <c r="U82" s="6"/>
      <c r="V82" s="6"/>
      <c r="W82" s="6"/>
      <c r="X82" s="6"/>
      <c r="Y82" s="6"/>
      <c r="Z82" s="6"/>
    </row>
    <row r="83" spans="3:26" x14ac:dyDescent="0.25">
      <c r="C83" s="7"/>
      <c r="D83" s="7"/>
      <c r="E83" s="7"/>
      <c r="F83" s="7"/>
      <c r="G83" s="7"/>
      <c r="H83" s="7"/>
      <c r="I83" s="7"/>
      <c r="J83" s="7"/>
      <c r="K83" s="7"/>
      <c r="P83" s="6"/>
      <c r="Q83" s="6"/>
      <c r="R83" s="6"/>
      <c r="S83" s="6"/>
      <c r="T83" s="6"/>
      <c r="U83" s="6"/>
      <c r="V83" s="6"/>
      <c r="W83" s="6"/>
      <c r="X83" s="6"/>
      <c r="Y83" s="6"/>
      <c r="Z83" s="6"/>
    </row>
    <row r="84" spans="3:26" x14ac:dyDescent="0.25">
      <c r="C84" s="7"/>
      <c r="D84" s="7"/>
      <c r="E84" s="7"/>
      <c r="F84" s="7"/>
      <c r="G84" s="7"/>
      <c r="H84" s="7"/>
      <c r="I84" s="7"/>
      <c r="J84" s="7"/>
      <c r="K84" s="7"/>
      <c r="P84" s="6"/>
      <c r="Q84" s="6"/>
      <c r="R84" s="6"/>
      <c r="S84" s="6"/>
      <c r="T84" s="6"/>
      <c r="U84" s="6"/>
      <c r="V84" s="6"/>
      <c r="W84" s="6"/>
      <c r="X84" s="6"/>
      <c r="Y84" s="6"/>
      <c r="Z84" s="6"/>
    </row>
    <row r="85" spans="3:26" x14ac:dyDescent="0.25">
      <c r="C85" s="7"/>
      <c r="D85" s="7"/>
      <c r="E85" s="7"/>
      <c r="F85" s="7"/>
      <c r="G85" s="7"/>
      <c r="H85" s="7"/>
      <c r="I85" s="7"/>
      <c r="J85" s="7"/>
      <c r="K85" s="7"/>
      <c r="P85" s="6"/>
      <c r="Q85" s="6"/>
      <c r="R85" s="6"/>
      <c r="S85" s="6"/>
      <c r="T85" s="6"/>
      <c r="U85" s="6"/>
      <c r="V85" s="6"/>
      <c r="W85" s="6"/>
      <c r="X85" s="6"/>
      <c r="Y85" s="6"/>
      <c r="Z85" s="6"/>
    </row>
    <row r="86" spans="3:26" x14ac:dyDescent="0.25">
      <c r="C86" s="7"/>
      <c r="D86" s="7"/>
      <c r="E86" s="7"/>
      <c r="F86" s="7"/>
      <c r="G86" s="7"/>
      <c r="H86" s="7"/>
      <c r="I86" s="7"/>
      <c r="J86" s="7"/>
      <c r="K86" s="7"/>
      <c r="P86" s="6"/>
      <c r="Q86" s="6"/>
      <c r="R86" s="6"/>
      <c r="S86" s="6"/>
      <c r="T86" s="6"/>
      <c r="U86" s="6"/>
      <c r="V86" s="6"/>
      <c r="W86" s="6"/>
      <c r="X86" s="6"/>
      <c r="Y86" s="6"/>
      <c r="Z86" s="6"/>
    </row>
    <row r="87" spans="3:26" x14ac:dyDescent="0.25">
      <c r="C87" s="7"/>
      <c r="D87" s="7"/>
      <c r="E87" s="7"/>
      <c r="F87" s="7"/>
      <c r="G87" s="7"/>
      <c r="H87" s="7"/>
      <c r="I87" s="7"/>
      <c r="J87" s="7"/>
      <c r="K87" s="7"/>
      <c r="P87" s="6"/>
      <c r="Q87" s="6"/>
      <c r="R87" s="6"/>
      <c r="S87" s="6"/>
      <c r="T87" s="6"/>
      <c r="U87" s="6"/>
      <c r="V87" s="6"/>
      <c r="W87" s="6"/>
      <c r="X87" s="6"/>
      <c r="Y87" s="6"/>
      <c r="Z87" s="6"/>
    </row>
  </sheetData>
  <mergeCells count="4">
    <mergeCell ref="B3:P3"/>
    <mergeCell ref="B4:P4"/>
    <mergeCell ref="B5:P5"/>
    <mergeCell ref="B55:D55"/>
  </mergeCells>
  <pageMargins left="0.7" right="0.7" top="0.75" bottom="0.75" header="0.3" footer="0.3"/>
  <ignoredErrors>
    <ignoredError sqref="P12:P18 P20:P23 P25:P26 C24 D24:O24 P47:P48 P50:P51" formulaRange="1"/>
    <ignoredError sqref="P27:P39 P49" formula="1" formulaRange="1"/>
    <ignoredError sqref="P19" formula="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3:Z67"/>
  <sheetViews>
    <sheetView showGridLines="0" topLeftCell="B4" zoomScale="85" zoomScaleNormal="85" workbookViewId="0">
      <pane xSplit="1" ySplit="8" topLeftCell="C12" activePane="bottomRight" state="frozen"/>
      <selection pane="topRight" activeCell="C4" sqref="C4"/>
      <selection pane="bottomLeft" activeCell="B12" sqref="B12"/>
      <selection pane="bottomRight" activeCell="R25" sqref="R25"/>
    </sheetView>
  </sheetViews>
  <sheetFormatPr defaultColWidth="11.42578125" defaultRowHeight="15" x14ac:dyDescent="0.25"/>
  <cols>
    <col min="1" max="1" width="6.28515625" style="6" customWidth="1"/>
    <col min="2" max="2" width="79.140625" style="6" bestFit="1" customWidth="1"/>
    <col min="3" max="3" width="16.42578125" style="8" customWidth="1"/>
    <col min="4" max="4" width="14" style="6" bestFit="1" customWidth="1"/>
    <col min="5" max="8" width="14.42578125" style="6" bestFit="1" customWidth="1"/>
    <col min="9" max="9" width="14" style="6" bestFit="1" customWidth="1"/>
    <col min="10" max="15" width="14.42578125" style="6" bestFit="1" customWidth="1"/>
    <col min="16" max="16" width="21" style="7" customWidth="1"/>
    <col min="17" max="17" width="3" style="7" bestFit="1" customWidth="1"/>
    <col min="18" max="18" width="21" style="7" customWidth="1"/>
    <col min="19" max="19" width="13.140625" style="7" bestFit="1" customWidth="1"/>
    <col min="20" max="25" width="11.42578125" style="7"/>
    <col min="26" max="26" width="12.7109375" style="7" bestFit="1" customWidth="1"/>
    <col min="27" max="16384" width="11.42578125" style="6"/>
  </cols>
  <sheetData>
    <row r="3" spans="1:26" ht="28.5" x14ac:dyDescent="0.25">
      <c r="A3" s="47"/>
      <c r="B3" s="189" t="s">
        <v>0</v>
      </c>
      <c r="C3" s="190"/>
      <c r="D3" s="190"/>
      <c r="E3" s="190"/>
      <c r="F3" s="190"/>
      <c r="G3" s="190"/>
      <c r="H3" s="190"/>
      <c r="I3" s="190"/>
      <c r="J3" s="190"/>
      <c r="K3" s="190"/>
      <c r="L3" s="190"/>
      <c r="M3" s="190"/>
      <c r="N3" s="190"/>
      <c r="O3" s="190"/>
      <c r="P3" s="190"/>
    </row>
    <row r="4" spans="1:26" ht="21" x14ac:dyDescent="0.25">
      <c r="A4" s="47"/>
      <c r="B4" s="191" t="s">
        <v>1</v>
      </c>
      <c r="C4" s="192"/>
      <c r="D4" s="192"/>
      <c r="E4" s="192"/>
      <c r="F4" s="192"/>
      <c r="G4" s="192"/>
      <c r="H4" s="192"/>
      <c r="I4" s="192"/>
      <c r="J4" s="192"/>
      <c r="K4" s="192"/>
      <c r="L4" s="192"/>
      <c r="M4" s="192"/>
      <c r="N4" s="192"/>
      <c r="O4" s="192"/>
      <c r="P4" s="192"/>
    </row>
    <row r="5" spans="1:26" ht="15.75" customHeight="1" x14ac:dyDescent="0.25">
      <c r="A5" s="47"/>
      <c r="B5" s="193" t="s">
        <v>2</v>
      </c>
      <c r="C5" s="194"/>
      <c r="D5" s="194"/>
      <c r="E5" s="194"/>
      <c r="F5" s="194"/>
      <c r="G5" s="194"/>
      <c r="H5" s="194"/>
      <c r="I5" s="194"/>
      <c r="J5" s="194"/>
      <c r="K5" s="194"/>
      <c r="L5" s="194"/>
      <c r="M5" s="194"/>
      <c r="N5" s="194"/>
      <c r="O5" s="194"/>
      <c r="P5" s="194"/>
    </row>
    <row r="6" spans="1:26" x14ac:dyDescent="0.25">
      <c r="A6" s="47"/>
      <c r="B6" s="195" t="s">
        <v>66</v>
      </c>
      <c r="C6" s="196"/>
      <c r="D6" s="196"/>
      <c r="E6" s="196"/>
      <c r="F6" s="196"/>
      <c r="G6" s="196"/>
      <c r="H6" s="196"/>
      <c r="I6" s="196"/>
      <c r="J6" s="196"/>
      <c r="K6" s="196"/>
      <c r="L6" s="196"/>
      <c r="M6" s="196"/>
      <c r="N6" s="196"/>
      <c r="O6" s="196"/>
      <c r="P6" s="196"/>
    </row>
    <row r="7" spans="1:26" x14ac:dyDescent="0.25">
      <c r="A7" s="47"/>
      <c r="B7" s="51"/>
      <c r="C7" s="51"/>
      <c r="D7" s="51"/>
      <c r="E7" s="51"/>
      <c r="F7" s="51"/>
      <c r="G7" s="51"/>
      <c r="H7" s="51"/>
      <c r="I7" s="51"/>
      <c r="J7" s="51"/>
      <c r="K7" s="51"/>
      <c r="L7" s="51"/>
      <c r="M7" s="51"/>
      <c r="N7" s="51"/>
      <c r="O7" s="51"/>
      <c r="P7" s="51"/>
    </row>
    <row r="8" spans="1:26" x14ac:dyDescent="0.25">
      <c r="A8" s="47"/>
      <c r="B8" s="66" t="s">
        <v>67</v>
      </c>
      <c r="C8" s="46"/>
      <c r="P8" s="50" t="s">
        <v>4</v>
      </c>
    </row>
    <row r="9" spans="1:26" ht="3.75" customHeight="1" x14ac:dyDescent="0.25">
      <c r="B9" s="45"/>
      <c r="C9" s="44"/>
    </row>
    <row r="10" spans="1:26" ht="30.75" customHeight="1" x14ac:dyDescent="0.25">
      <c r="B10" s="43" t="s">
        <v>68</v>
      </c>
      <c r="C10" s="42" t="s">
        <v>69</v>
      </c>
      <c r="D10" s="41" t="s">
        <v>7</v>
      </c>
      <c r="E10" s="41" t="s">
        <v>8</v>
      </c>
      <c r="F10" s="41" t="s">
        <v>9</v>
      </c>
      <c r="G10" s="41" t="s">
        <v>10</v>
      </c>
      <c r="H10" s="41" t="s">
        <v>11</v>
      </c>
      <c r="I10" s="41" t="s">
        <v>12</v>
      </c>
      <c r="J10" s="41" t="s">
        <v>13</v>
      </c>
      <c r="K10" s="41" t="s">
        <v>14</v>
      </c>
      <c r="L10" s="41" t="s">
        <v>15</v>
      </c>
      <c r="M10" s="41" t="s">
        <v>16</v>
      </c>
      <c r="N10" s="41" t="s">
        <v>17</v>
      </c>
      <c r="O10" s="41" t="s">
        <v>18</v>
      </c>
      <c r="P10" s="41" t="s">
        <v>19</v>
      </c>
      <c r="Q10" s="6"/>
      <c r="R10" s="40"/>
      <c r="S10" s="6"/>
      <c r="T10" s="6"/>
      <c r="U10" s="6"/>
      <c r="V10" s="6"/>
      <c r="W10" s="6"/>
      <c r="X10" s="6"/>
      <c r="Y10" s="6"/>
      <c r="Z10" s="6"/>
    </row>
    <row r="11" spans="1:26" ht="8.25" customHeight="1" x14ac:dyDescent="0.25">
      <c r="B11" s="39"/>
      <c r="C11" s="38"/>
      <c r="D11" s="37"/>
      <c r="E11" s="37"/>
      <c r="F11" s="37"/>
      <c r="G11" s="37"/>
      <c r="H11" s="37"/>
      <c r="I11" s="37"/>
      <c r="J11" s="37"/>
      <c r="K11" s="37"/>
      <c r="L11" s="37"/>
      <c r="M11" s="37"/>
      <c r="N11" s="37"/>
      <c r="O11" s="37"/>
      <c r="P11" s="37"/>
      <c r="Q11" s="6"/>
      <c r="R11" s="6"/>
      <c r="S11" s="6"/>
      <c r="T11" s="6"/>
      <c r="U11" s="6"/>
      <c r="V11" s="6"/>
      <c r="W11" s="6"/>
      <c r="X11" s="6"/>
      <c r="Y11" s="6"/>
      <c r="Z11" s="6"/>
    </row>
    <row r="12" spans="1:26" ht="17.25" customHeight="1" x14ac:dyDescent="0.25">
      <c r="B12" s="26" t="s">
        <v>20</v>
      </c>
      <c r="C12" s="159">
        <v>602887059987.00012</v>
      </c>
      <c r="D12" s="160">
        <v>61083695705.700012</v>
      </c>
      <c r="E12" s="160">
        <v>42166675628.000015</v>
      </c>
      <c r="F12" s="160">
        <v>45668280634.539986</v>
      </c>
      <c r="G12" s="160">
        <v>54105456870.429993</v>
      </c>
      <c r="H12" s="160">
        <v>52393016657.699989</v>
      </c>
      <c r="I12" s="160">
        <v>47661117268.029999</v>
      </c>
      <c r="J12" s="160">
        <v>51535339306.369995</v>
      </c>
      <c r="K12" s="160">
        <v>49058751978.360001</v>
      </c>
      <c r="L12" s="160">
        <v>45886383207.32</v>
      </c>
      <c r="M12" s="160">
        <v>50979582500.470001</v>
      </c>
      <c r="N12" s="160">
        <v>50044748772.310005</v>
      </c>
      <c r="O12" s="160">
        <v>53515790412.380013</v>
      </c>
      <c r="P12" s="160">
        <v>604098838941.61011</v>
      </c>
      <c r="Q12" s="6"/>
      <c r="R12" s="6"/>
      <c r="S12" s="6"/>
      <c r="T12" s="6"/>
      <c r="U12" s="6"/>
      <c r="V12" s="6"/>
      <c r="W12" s="6"/>
      <c r="X12" s="6"/>
      <c r="Y12" s="6"/>
      <c r="Z12" s="6"/>
    </row>
    <row r="13" spans="1:26" x14ac:dyDescent="0.25">
      <c r="B13" s="24" t="s">
        <v>21</v>
      </c>
      <c r="C13" s="116">
        <v>601241821918.00012</v>
      </c>
      <c r="D13" s="116">
        <v>61075699888.130013</v>
      </c>
      <c r="E13" s="116">
        <v>42104741555.310013</v>
      </c>
      <c r="F13" s="116">
        <v>45629223254.009987</v>
      </c>
      <c r="G13" s="116">
        <v>54105060707.539993</v>
      </c>
      <c r="H13" s="116">
        <v>52374960378.029991</v>
      </c>
      <c r="I13" s="116">
        <v>47660943688.780006</v>
      </c>
      <c r="J13" s="116">
        <v>51493734053.849991</v>
      </c>
      <c r="K13" s="116">
        <v>48964842719.089996</v>
      </c>
      <c r="L13" s="116">
        <v>45832305519.040001</v>
      </c>
      <c r="M13" s="116">
        <v>49938361688.210007</v>
      </c>
      <c r="N13" s="116">
        <v>49040903084.560005</v>
      </c>
      <c r="O13" s="116">
        <v>53070809702.430008</v>
      </c>
      <c r="P13" s="116">
        <v>601291586238.9801</v>
      </c>
      <c r="Q13" s="18"/>
      <c r="R13" s="18"/>
      <c r="S13" s="18"/>
      <c r="T13" s="18"/>
      <c r="U13" s="18"/>
      <c r="V13" s="18"/>
      <c r="W13" s="18"/>
      <c r="X13" s="18"/>
      <c r="Y13" s="18"/>
      <c r="Z13" s="6"/>
    </row>
    <row r="14" spans="1:26" x14ac:dyDescent="0.25">
      <c r="B14" s="34" t="s">
        <v>22</v>
      </c>
      <c r="C14" s="128">
        <v>562514396361.00012</v>
      </c>
      <c r="D14" s="128">
        <v>56505398820.650009</v>
      </c>
      <c r="E14" s="128">
        <v>38606724428.080017</v>
      </c>
      <c r="F14" s="128">
        <v>42631860499.689987</v>
      </c>
      <c r="G14" s="128">
        <v>51190516770.160004</v>
      </c>
      <c r="H14" s="128">
        <v>49519655199.079987</v>
      </c>
      <c r="I14" s="128">
        <v>42053891817.820007</v>
      </c>
      <c r="J14" s="128">
        <v>48459347730.939987</v>
      </c>
      <c r="K14" s="128">
        <v>45317224288.270004</v>
      </c>
      <c r="L14" s="128">
        <v>41991359246.640007</v>
      </c>
      <c r="M14" s="128">
        <v>46461811681.660011</v>
      </c>
      <c r="N14" s="128">
        <v>45909213524.190002</v>
      </c>
      <c r="O14" s="128">
        <v>46519220313.380005</v>
      </c>
      <c r="P14" s="128">
        <v>555166224320.55994</v>
      </c>
      <c r="Q14" s="18"/>
      <c r="R14" s="19"/>
      <c r="S14" s="19"/>
      <c r="T14" s="19"/>
      <c r="U14" s="19"/>
      <c r="V14" s="19"/>
      <c r="W14" s="19"/>
      <c r="X14" s="19"/>
      <c r="Y14" s="19"/>
      <c r="Z14" s="6"/>
    </row>
    <row r="15" spans="1:26" x14ac:dyDescent="0.25">
      <c r="B15" s="34" t="s">
        <v>23</v>
      </c>
      <c r="C15" s="128">
        <v>2443000000</v>
      </c>
      <c r="D15" s="128">
        <v>314345905.88</v>
      </c>
      <c r="E15" s="128">
        <v>179111842.63000003</v>
      </c>
      <c r="F15" s="128">
        <v>183951536.91000003</v>
      </c>
      <c r="G15" s="128">
        <v>179526486.34999999</v>
      </c>
      <c r="H15" s="128">
        <v>207526932.16</v>
      </c>
      <c r="I15" s="128">
        <v>180706339.72000003</v>
      </c>
      <c r="J15" s="128">
        <v>182565901.13</v>
      </c>
      <c r="K15" s="128">
        <v>314175406.69999999</v>
      </c>
      <c r="L15" s="128">
        <v>173793041.10999998</v>
      </c>
      <c r="M15" s="128">
        <v>187583240.97</v>
      </c>
      <c r="N15" s="128">
        <v>194400328.22</v>
      </c>
      <c r="O15" s="128">
        <v>216388507.22</v>
      </c>
      <c r="P15" s="128">
        <v>2514075469.0000005</v>
      </c>
      <c r="Q15" s="18"/>
      <c r="R15" s="6"/>
      <c r="S15" s="6"/>
      <c r="T15" s="6"/>
      <c r="U15" s="19"/>
      <c r="V15" s="19"/>
      <c r="W15" s="6"/>
      <c r="X15" s="6"/>
      <c r="Y15" s="6"/>
      <c r="Z15" s="6"/>
    </row>
    <row r="16" spans="1:26" x14ac:dyDescent="0.25">
      <c r="B16" s="34" t="s">
        <v>24</v>
      </c>
      <c r="C16" s="128">
        <v>22517459166</v>
      </c>
      <c r="D16" s="128">
        <v>2204523240.6699996</v>
      </c>
      <c r="E16" s="128">
        <v>1677528219.4300003</v>
      </c>
      <c r="F16" s="128">
        <v>1764044113.0500002</v>
      </c>
      <c r="G16" s="128">
        <v>1621899517.26</v>
      </c>
      <c r="H16" s="128">
        <v>1809523859.1299999</v>
      </c>
      <c r="I16" s="128">
        <v>1765138789.1199999</v>
      </c>
      <c r="J16" s="128">
        <v>1820732318.7400002</v>
      </c>
      <c r="K16" s="128">
        <v>2132312472.0299997</v>
      </c>
      <c r="L16" s="128">
        <v>1925048938.95</v>
      </c>
      <c r="M16" s="128">
        <v>1810878053.6900001</v>
      </c>
      <c r="N16" s="128">
        <v>1770664503.6999998</v>
      </c>
      <c r="O16" s="128">
        <v>5081651339.4800005</v>
      </c>
      <c r="P16" s="128">
        <v>25383945365.25</v>
      </c>
      <c r="Q16" s="18"/>
      <c r="R16" s="36"/>
      <c r="S16" s="36"/>
      <c r="T16" s="36"/>
      <c r="U16" s="19"/>
      <c r="V16" s="19"/>
      <c r="W16" s="36"/>
      <c r="X16" s="36"/>
      <c r="Y16" s="36"/>
      <c r="Z16" s="19"/>
    </row>
    <row r="17" spans="1:26" s="35" customFormat="1" x14ac:dyDescent="0.25">
      <c r="B17" s="34" t="s">
        <v>25</v>
      </c>
      <c r="C17" s="128">
        <v>13551314322.999998</v>
      </c>
      <c r="D17" s="128">
        <v>1822426810.97</v>
      </c>
      <c r="E17" s="128">
        <v>841639454.94999993</v>
      </c>
      <c r="F17" s="128">
        <v>199548827.31999999</v>
      </c>
      <c r="G17" s="128">
        <v>262084298.97999996</v>
      </c>
      <c r="H17" s="128">
        <v>143356205.78000003</v>
      </c>
      <c r="I17" s="128">
        <v>2858693706.4000001</v>
      </c>
      <c r="J17" s="128">
        <v>266301442.49000001</v>
      </c>
      <c r="K17" s="128">
        <v>320688824.98999995</v>
      </c>
      <c r="L17" s="128">
        <v>1218943591.4300001</v>
      </c>
      <c r="M17" s="128">
        <v>448997426.5</v>
      </c>
      <c r="N17" s="128">
        <v>249029462.51000002</v>
      </c>
      <c r="O17" s="128">
        <v>295657865.73999995</v>
      </c>
      <c r="P17" s="128">
        <v>8927367918.0600014</v>
      </c>
      <c r="Q17" s="18"/>
      <c r="U17" s="19"/>
      <c r="V17" s="19"/>
    </row>
    <row r="18" spans="1:26" s="35" customFormat="1" x14ac:dyDescent="0.25">
      <c r="B18" s="34" t="s">
        <v>26</v>
      </c>
      <c r="C18" s="128">
        <v>2578046</v>
      </c>
      <c r="D18" s="128">
        <v>33223879.61999999</v>
      </c>
      <c r="E18" s="128">
        <v>289500</v>
      </c>
      <c r="F18" s="128">
        <v>36412876.240000002</v>
      </c>
      <c r="G18" s="128">
        <v>7297859.9100000001</v>
      </c>
      <c r="H18" s="128">
        <v>6505855.3399999999</v>
      </c>
      <c r="I18" s="128">
        <v>45010293.849999994</v>
      </c>
      <c r="J18" s="128">
        <v>3176000</v>
      </c>
      <c r="K18" s="128">
        <v>289500</v>
      </c>
      <c r="L18" s="128">
        <v>6047446.8799999999</v>
      </c>
      <c r="M18" s="128">
        <v>50498632.859999999</v>
      </c>
      <c r="N18" s="128">
        <v>292000</v>
      </c>
      <c r="O18" s="128">
        <v>161939092.47</v>
      </c>
      <c r="P18" s="128">
        <v>350982937.17000002</v>
      </c>
      <c r="Q18" s="18"/>
      <c r="U18" s="19"/>
      <c r="V18" s="19"/>
    </row>
    <row r="19" spans="1:26" s="35" customFormat="1" x14ac:dyDescent="0.25">
      <c r="B19" s="34" t="s">
        <v>27</v>
      </c>
      <c r="C19" s="128">
        <v>157572813</v>
      </c>
      <c r="D19" s="128">
        <v>12260067.76</v>
      </c>
      <c r="E19" s="128">
        <v>9639006.2699999996</v>
      </c>
      <c r="F19" s="128">
        <v>12108360.710000001</v>
      </c>
      <c r="G19" s="128">
        <v>16006703.800000001</v>
      </c>
      <c r="H19" s="128">
        <v>22942775.910000004</v>
      </c>
      <c r="I19" s="128">
        <v>11182375.73</v>
      </c>
      <c r="J19" s="128">
        <v>12591303.370000001</v>
      </c>
      <c r="K19" s="128">
        <v>13648942.77</v>
      </c>
      <c r="L19" s="128">
        <v>9242425.7699999996</v>
      </c>
      <c r="M19" s="128">
        <v>97122868.979999989</v>
      </c>
      <c r="N19" s="128">
        <v>24368562.93</v>
      </c>
      <c r="O19" s="128">
        <v>17336413.09</v>
      </c>
      <c r="P19" s="128">
        <v>258449807.09000003</v>
      </c>
      <c r="Q19" s="18"/>
      <c r="U19" s="19"/>
      <c r="V19" s="19"/>
    </row>
    <row r="20" spans="1:26" x14ac:dyDescent="0.25">
      <c r="B20" s="34" t="s">
        <v>28</v>
      </c>
      <c r="C20" s="128">
        <v>55501209</v>
      </c>
      <c r="D20" s="128">
        <v>183521162.57999727</v>
      </c>
      <c r="E20" s="128">
        <v>789809103.95000005</v>
      </c>
      <c r="F20" s="128">
        <v>801297040.08999991</v>
      </c>
      <c r="G20" s="128">
        <v>827729071.08000004</v>
      </c>
      <c r="H20" s="128">
        <v>665449550.63</v>
      </c>
      <c r="I20" s="128">
        <v>746320366.13999987</v>
      </c>
      <c r="J20" s="128">
        <v>749019357.18000007</v>
      </c>
      <c r="K20" s="128">
        <v>866503284.33000004</v>
      </c>
      <c r="L20" s="128">
        <v>507870828.26000005</v>
      </c>
      <c r="M20" s="128">
        <v>881469783.54999995</v>
      </c>
      <c r="N20" s="128">
        <v>892934703.00999987</v>
      </c>
      <c r="O20" s="128">
        <v>778616171.05000007</v>
      </c>
      <c r="P20" s="128">
        <v>8690540421.8499966</v>
      </c>
      <c r="Q20" s="18"/>
      <c r="R20" s="58"/>
      <c r="S20" s="6"/>
      <c r="T20" s="6"/>
      <c r="U20" s="19"/>
      <c r="V20" s="19"/>
      <c r="W20" s="6"/>
      <c r="X20" s="6"/>
      <c r="Y20" s="6"/>
      <c r="Z20" s="6"/>
    </row>
    <row r="21" spans="1:26" x14ac:dyDescent="0.25">
      <c r="B21" s="24" t="s">
        <v>29</v>
      </c>
      <c r="C21" s="116">
        <v>1645238069</v>
      </c>
      <c r="D21" s="116">
        <v>7995817.5700000003</v>
      </c>
      <c r="E21" s="116">
        <v>61934072.689999998</v>
      </c>
      <c r="F21" s="116">
        <v>39057380.529999994</v>
      </c>
      <c r="G21" s="116">
        <v>396162.88999999792</v>
      </c>
      <c r="H21" s="116">
        <v>18056279.669999998</v>
      </c>
      <c r="I21" s="116">
        <v>173579.25</v>
      </c>
      <c r="J21" s="116">
        <v>41605252.520000003</v>
      </c>
      <c r="K21" s="116">
        <v>93909259.269999996</v>
      </c>
      <c r="L21" s="116">
        <v>54077688.280000001</v>
      </c>
      <c r="M21" s="116">
        <v>1041220812.26</v>
      </c>
      <c r="N21" s="116">
        <v>1003845687.7499999</v>
      </c>
      <c r="O21" s="116">
        <v>444980709.94999999</v>
      </c>
      <c r="P21" s="116">
        <v>2807252702.6300001</v>
      </c>
      <c r="Q21" s="18"/>
      <c r="R21" s="6"/>
      <c r="S21" s="6"/>
      <c r="T21" s="6"/>
      <c r="U21" s="6"/>
      <c r="V21" s="6"/>
      <c r="W21" s="6"/>
      <c r="X21" s="6"/>
      <c r="Y21" s="6"/>
      <c r="Z21" s="6"/>
    </row>
    <row r="22" spans="1:26" x14ac:dyDescent="0.25">
      <c r="B22" s="34" t="s">
        <v>30</v>
      </c>
      <c r="C22" s="167">
        <v>0</v>
      </c>
      <c r="D22" s="65">
        <v>0</v>
      </c>
      <c r="E22" s="65">
        <v>0</v>
      </c>
      <c r="F22" s="121">
        <v>6655008.8799999999</v>
      </c>
      <c r="G22" s="65">
        <v>0</v>
      </c>
      <c r="H22" s="121">
        <v>1065251.95</v>
      </c>
      <c r="I22" s="121">
        <v>173579.25</v>
      </c>
      <c r="J22" s="65">
        <v>0</v>
      </c>
      <c r="K22" s="65">
        <v>0</v>
      </c>
      <c r="L22" s="121">
        <v>11595307.9</v>
      </c>
      <c r="M22" s="121">
        <v>731075</v>
      </c>
      <c r="N22" s="65">
        <v>0</v>
      </c>
      <c r="O22" s="121">
        <v>1131869.8999999999</v>
      </c>
      <c r="P22" s="128">
        <v>21352092.879999999</v>
      </c>
      <c r="Q22" s="18"/>
      <c r="R22" s="6"/>
      <c r="S22" s="6"/>
      <c r="T22" s="6"/>
      <c r="U22" s="6"/>
      <c r="V22" s="6"/>
      <c r="W22" s="6"/>
      <c r="X22" s="6"/>
      <c r="Y22" s="6"/>
      <c r="Z22" s="6"/>
    </row>
    <row r="23" spans="1:26" x14ac:dyDescent="0.25">
      <c r="B23" s="34" t="s">
        <v>31</v>
      </c>
      <c r="C23" s="121">
        <v>1645238069</v>
      </c>
      <c r="D23" s="121">
        <v>7995817.5700000003</v>
      </c>
      <c r="E23" s="121">
        <v>29045649.890000001</v>
      </c>
      <c r="F23" s="121">
        <v>32402371.649999999</v>
      </c>
      <c r="G23" s="121">
        <v>396162.88999999792</v>
      </c>
      <c r="H23" s="121">
        <v>16991027.719999999</v>
      </c>
      <c r="I23" s="65">
        <v>0</v>
      </c>
      <c r="J23" s="121">
        <v>10869922.720000001</v>
      </c>
      <c r="K23" s="121">
        <v>62265375.780000001</v>
      </c>
      <c r="L23" s="65">
        <v>0</v>
      </c>
      <c r="M23" s="121">
        <v>1009489746.3900001</v>
      </c>
      <c r="N23" s="121">
        <v>1003845687.7499999</v>
      </c>
      <c r="O23" s="121">
        <v>443848840.04999995</v>
      </c>
      <c r="P23" s="128">
        <v>2617150602.4099998</v>
      </c>
      <c r="Q23" s="48" t="s">
        <v>70</v>
      </c>
      <c r="R23" s="49" t="s">
        <v>70</v>
      </c>
      <c r="S23" s="6"/>
      <c r="T23" s="6"/>
      <c r="U23" s="6"/>
      <c r="V23" s="6"/>
      <c r="W23" s="6"/>
      <c r="X23" s="6"/>
      <c r="Y23" s="6"/>
      <c r="Z23" s="6"/>
    </row>
    <row r="24" spans="1:26" x14ac:dyDescent="0.25">
      <c r="B24" s="34" t="s">
        <v>32</v>
      </c>
      <c r="C24" s="167">
        <v>0</v>
      </c>
      <c r="D24" s="65">
        <v>0</v>
      </c>
      <c r="E24" s="121">
        <v>32888422.800000001</v>
      </c>
      <c r="F24" s="65">
        <v>0</v>
      </c>
      <c r="G24" s="65">
        <v>0</v>
      </c>
      <c r="H24" s="65">
        <v>0</v>
      </c>
      <c r="I24" s="65">
        <v>0</v>
      </c>
      <c r="J24" s="121">
        <v>30735329.800000001</v>
      </c>
      <c r="K24" s="121">
        <v>31643883.489999998</v>
      </c>
      <c r="L24" s="121">
        <v>42482380.380000003</v>
      </c>
      <c r="M24" s="121">
        <v>30999990.870000001</v>
      </c>
      <c r="N24" s="65">
        <v>0</v>
      </c>
      <c r="O24" s="65">
        <v>0</v>
      </c>
      <c r="P24" s="128">
        <v>168750007.34</v>
      </c>
      <c r="Q24" s="48"/>
      <c r="R24" s="49"/>
      <c r="S24" s="6"/>
      <c r="T24" s="6"/>
      <c r="U24" s="6"/>
      <c r="V24" s="6"/>
      <c r="W24" s="6"/>
      <c r="X24" s="6"/>
      <c r="Y24" s="6"/>
      <c r="Z24" s="6"/>
    </row>
    <row r="25" spans="1:26" x14ac:dyDescent="0.25">
      <c r="B25" s="26" t="s">
        <v>33</v>
      </c>
      <c r="C25" s="159">
        <v>689886100000</v>
      </c>
      <c r="D25" s="160">
        <v>44851321866.330009</v>
      </c>
      <c r="E25" s="160">
        <v>52312128324.499992</v>
      </c>
      <c r="F25" s="160">
        <v>49662784516.890007</v>
      </c>
      <c r="G25" s="160">
        <v>51283791784.340004</v>
      </c>
      <c r="H25" s="160">
        <v>50321032035.929993</v>
      </c>
      <c r="I25" s="160">
        <v>62058054269.039993</v>
      </c>
      <c r="J25" s="160">
        <v>47641914125.599998</v>
      </c>
      <c r="K25" s="160">
        <v>53694512716.670006</v>
      </c>
      <c r="L25" s="160">
        <v>48945315989.359985</v>
      </c>
      <c r="M25" s="160">
        <v>48355181405.849998</v>
      </c>
      <c r="N25" s="160">
        <v>56981207221.799995</v>
      </c>
      <c r="O25" s="160">
        <v>119228317785.84999</v>
      </c>
      <c r="P25" s="160">
        <v>685335562042.16003</v>
      </c>
      <c r="Q25" s="18"/>
      <c r="R25" s="6"/>
      <c r="S25" s="6"/>
      <c r="T25" s="6"/>
      <c r="U25" s="6"/>
      <c r="V25" s="6"/>
      <c r="W25" s="6"/>
      <c r="X25" s="6"/>
      <c r="Y25" s="6"/>
      <c r="Z25" s="6"/>
    </row>
    <row r="26" spans="1:26" x14ac:dyDescent="0.25">
      <c r="A26" s="33"/>
      <c r="B26" s="22" t="s">
        <v>34</v>
      </c>
      <c r="C26" s="113">
        <v>583551600000</v>
      </c>
      <c r="D26" s="113">
        <v>41660542573.340004</v>
      </c>
      <c r="E26" s="113">
        <v>43305537672.699997</v>
      </c>
      <c r="F26" s="113">
        <v>43402295740.880005</v>
      </c>
      <c r="G26" s="113">
        <v>45118512822.140007</v>
      </c>
      <c r="H26" s="113">
        <v>44014827652.459991</v>
      </c>
      <c r="I26" s="113">
        <v>57148566508.189995</v>
      </c>
      <c r="J26" s="113">
        <v>41087666087.650002</v>
      </c>
      <c r="K26" s="113">
        <v>48647362274.470001</v>
      </c>
      <c r="L26" s="113">
        <v>44554414979.689987</v>
      </c>
      <c r="M26" s="113">
        <v>42117210972.560005</v>
      </c>
      <c r="N26" s="113">
        <v>49869478845.929993</v>
      </c>
      <c r="O26" s="113">
        <v>79282538422.189987</v>
      </c>
      <c r="P26" s="153">
        <v>580208954552.20007</v>
      </c>
      <c r="Q26" s="18"/>
      <c r="R26" s="6"/>
      <c r="S26" s="6"/>
      <c r="T26" s="6"/>
      <c r="U26" s="6"/>
      <c r="V26" s="6"/>
      <c r="W26" s="6"/>
      <c r="X26" s="6"/>
      <c r="Y26" s="6"/>
      <c r="Z26" s="6"/>
    </row>
    <row r="27" spans="1:26" x14ac:dyDescent="0.25">
      <c r="B27" s="29" t="s">
        <v>35</v>
      </c>
      <c r="C27" s="168">
        <v>262264700000</v>
      </c>
      <c r="D27" s="121">
        <v>14353651931.700006</v>
      </c>
      <c r="E27" s="121">
        <v>20263730830.319996</v>
      </c>
      <c r="F27" s="121">
        <v>21250955206.060009</v>
      </c>
      <c r="G27" s="121">
        <v>19709249587.710003</v>
      </c>
      <c r="H27" s="121">
        <v>20394602949.279999</v>
      </c>
      <c r="I27" s="121">
        <v>21394118966.599998</v>
      </c>
      <c r="J27" s="121">
        <v>20044755823.689999</v>
      </c>
      <c r="K27" s="121">
        <v>21421255476.370003</v>
      </c>
      <c r="L27" s="121">
        <v>20076413827.589993</v>
      </c>
      <c r="M27" s="121">
        <v>19283136609.659996</v>
      </c>
      <c r="N27" s="121">
        <v>24311487369.699997</v>
      </c>
      <c r="O27" s="121">
        <v>37431086571.98999</v>
      </c>
      <c r="P27" s="128">
        <v>259934445150.67001</v>
      </c>
      <c r="R27" s="6"/>
      <c r="S27" s="6"/>
      <c r="T27" s="6"/>
      <c r="U27" s="6"/>
      <c r="V27" s="6"/>
      <c r="W27" s="6"/>
      <c r="X27" s="6"/>
      <c r="Y27" s="6"/>
      <c r="Z27" s="6"/>
    </row>
    <row r="28" spans="1:26" x14ac:dyDescent="0.25">
      <c r="B28" s="29" t="s">
        <v>36</v>
      </c>
      <c r="C28" s="168">
        <v>34251600000</v>
      </c>
      <c r="D28" s="121">
        <v>2698259030.0200005</v>
      </c>
      <c r="E28" s="121">
        <v>2662162282.8700004</v>
      </c>
      <c r="F28" s="121">
        <v>2790183223.8699999</v>
      </c>
      <c r="G28" s="121">
        <v>2747573341.2800002</v>
      </c>
      <c r="H28" s="121">
        <v>2745714446.1500001</v>
      </c>
      <c r="I28" s="121">
        <v>2766473791.2700005</v>
      </c>
      <c r="J28" s="121">
        <v>2764109322.4100003</v>
      </c>
      <c r="K28" s="121">
        <v>2767914266.23</v>
      </c>
      <c r="L28" s="121">
        <v>2796532622.5299997</v>
      </c>
      <c r="M28" s="121">
        <v>2769894565.6300001</v>
      </c>
      <c r="N28" s="121">
        <v>3207306885.3100004</v>
      </c>
      <c r="O28" s="121">
        <v>5193838705.5900002</v>
      </c>
      <c r="P28" s="128">
        <v>35909962483.160004</v>
      </c>
      <c r="R28" s="6"/>
      <c r="S28" s="6"/>
      <c r="T28" s="6"/>
      <c r="U28" s="6"/>
      <c r="V28" s="6"/>
      <c r="W28" s="6"/>
      <c r="X28" s="6"/>
      <c r="Y28" s="6"/>
      <c r="Z28" s="6"/>
    </row>
    <row r="29" spans="1:26" x14ac:dyDescent="0.25">
      <c r="B29" s="29" t="s">
        <v>37</v>
      </c>
      <c r="C29" s="168">
        <v>134663700000.00002</v>
      </c>
      <c r="D29" s="121">
        <v>15615495021.900002</v>
      </c>
      <c r="E29" s="121">
        <v>8721737405.0600033</v>
      </c>
      <c r="F29" s="121">
        <v>5272575573.7600002</v>
      </c>
      <c r="G29" s="121">
        <v>10291187201.07</v>
      </c>
      <c r="H29" s="121">
        <v>8420549366.4799995</v>
      </c>
      <c r="I29" s="121">
        <v>20431219452.400002</v>
      </c>
      <c r="J29" s="121">
        <v>6493727540.3000002</v>
      </c>
      <c r="K29" s="121">
        <v>10372417103.079998</v>
      </c>
      <c r="L29" s="121">
        <v>7726515283.96</v>
      </c>
      <c r="M29" s="121">
        <v>8966178761.7700005</v>
      </c>
      <c r="N29" s="121">
        <v>7626753302.1799994</v>
      </c>
      <c r="O29" s="121">
        <v>12573859761.700001</v>
      </c>
      <c r="P29" s="128">
        <v>122512215773.66</v>
      </c>
      <c r="R29" s="6"/>
      <c r="S29" s="6"/>
      <c r="T29" s="6"/>
      <c r="U29" s="6"/>
      <c r="V29" s="6"/>
      <c r="W29" s="6"/>
      <c r="X29" s="6"/>
      <c r="Y29" s="6"/>
      <c r="Z29" s="6"/>
    </row>
    <row r="30" spans="1:26" s="31" customFormat="1" x14ac:dyDescent="0.25">
      <c r="B30" s="32" t="s">
        <v>38</v>
      </c>
      <c r="C30" s="168">
        <v>74430254984</v>
      </c>
      <c r="D30" s="166">
        <v>4574711816.5799999</v>
      </c>
      <c r="E30" s="166">
        <v>7604129866.4700012</v>
      </c>
      <c r="F30" s="166">
        <v>2450841865.9200001</v>
      </c>
      <c r="G30" s="166">
        <v>2922025012.5900002</v>
      </c>
      <c r="H30" s="166">
        <v>6981184555.1999998</v>
      </c>
      <c r="I30" s="166">
        <v>8526809338.8899994</v>
      </c>
      <c r="J30" s="166">
        <v>4204995291.8200006</v>
      </c>
      <c r="K30" s="166">
        <v>7622361118.2299995</v>
      </c>
      <c r="L30" s="166">
        <v>1762618581.5999999</v>
      </c>
      <c r="M30" s="166">
        <v>4399278073.8400002</v>
      </c>
      <c r="N30" s="166">
        <v>5927711464.1199999</v>
      </c>
      <c r="O30" s="166">
        <v>5083635513.4400005</v>
      </c>
      <c r="P30" s="128">
        <v>62060302498.700005</v>
      </c>
    </row>
    <row r="31" spans="1:26" s="31" customFormat="1" x14ac:dyDescent="0.25">
      <c r="B31" s="32" t="s">
        <v>39</v>
      </c>
      <c r="C31" s="168">
        <v>58892844300</v>
      </c>
      <c r="D31" s="166">
        <v>11015793148.620001</v>
      </c>
      <c r="E31" s="166">
        <v>1100133004.05</v>
      </c>
      <c r="F31" s="166">
        <v>2744128562.79</v>
      </c>
      <c r="G31" s="166">
        <v>7302334975.7999992</v>
      </c>
      <c r="H31" s="166">
        <v>1399653632.26</v>
      </c>
      <c r="I31" s="166">
        <v>11889256692.84</v>
      </c>
      <c r="J31" s="166">
        <v>2212961019.21</v>
      </c>
      <c r="K31" s="166">
        <v>2663486087.3600001</v>
      </c>
      <c r="L31" s="166">
        <v>5907015324.3099995</v>
      </c>
      <c r="M31" s="166">
        <v>4542905070.0500002</v>
      </c>
      <c r="N31" s="166">
        <v>1610896762.8400002</v>
      </c>
      <c r="O31" s="166">
        <v>7459784619.6300001</v>
      </c>
      <c r="P31" s="128">
        <v>59848348899.760002</v>
      </c>
      <c r="Q31" s="18"/>
      <c r="R31" s="54"/>
    </row>
    <row r="32" spans="1:26" s="31" customFormat="1" x14ac:dyDescent="0.25">
      <c r="B32" s="32" t="s">
        <v>40</v>
      </c>
      <c r="C32" s="168">
        <v>1340620918</v>
      </c>
      <c r="D32" s="166">
        <v>24990056.700000003</v>
      </c>
      <c r="E32" s="166">
        <v>17474534.539999999</v>
      </c>
      <c r="F32" s="166">
        <v>77605145.050000012</v>
      </c>
      <c r="G32" s="166">
        <v>66827212.68</v>
      </c>
      <c r="H32" s="166">
        <v>39711179.019999996</v>
      </c>
      <c r="I32" s="166">
        <v>15153420.67</v>
      </c>
      <c r="J32" s="166">
        <v>75771229.269999996</v>
      </c>
      <c r="K32" s="166">
        <v>86569897.489999995</v>
      </c>
      <c r="L32" s="166">
        <v>56881378.049999997</v>
      </c>
      <c r="M32" s="166">
        <v>23995617.880000003</v>
      </c>
      <c r="N32" s="166">
        <v>88145075.219999999</v>
      </c>
      <c r="O32" s="166">
        <v>30439628.630000003</v>
      </c>
      <c r="P32" s="128">
        <v>603564375.20000005</v>
      </c>
      <c r="Q32" s="18"/>
      <c r="R32" s="54"/>
    </row>
    <row r="33" spans="2:26" x14ac:dyDescent="0.25">
      <c r="B33" s="29" t="s">
        <v>41</v>
      </c>
      <c r="C33" s="168">
        <v>152319000000</v>
      </c>
      <c r="D33" s="121">
        <v>8992284139.0500011</v>
      </c>
      <c r="E33" s="121">
        <v>11609436618.000002</v>
      </c>
      <c r="F33" s="121">
        <v>14074097859.49</v>
      </c>
      <c r="G33" s="121">
        <v>12359363781.950003</v>
      </c>
      <c r="H33" s="121">
        <v>12442300089.780001</v>
      </c>
      <c r="I33" s="121">
        <v>12536465410.339998</v>
      </c>
      <c r="J33" s="121">
        <v>11778684073.34</v>
      </c>
      <c r="K33" s="121">
        <v>14082915163.66</v>
      </c>
      <c r="L33" s="121">
        <v>13946218208.949999</v>
      </c>
      <c r="M33" s="121">
        <v>11096167701.83</v>
      </c>
      <c r="N33" s="121">
        <v>14719180913.66</v>
      </c>
      <c r="O33" s="121">
        <v>24053955030.160004</v>
      </c>
      <c r="P33" s="128">
        <v>161691068990.20999</v>
      </c>
      <c r="Q33" s="18"/>
      <c r="R33" s="6"/>
      <c r="S33" s="6"/>
      <c r="T33" s="6"/>
      <c r="U33" s="6"/>
      <c r="V33" s="6"/>
      <c r="W33" s="6"/>
      <c r="X33" s="6"/>
      <c r="Y33" s="6"/>
      <c r="Z33" s="6"/>
    </row>
    <row r="34" spans="2:26" x14ac:dyDescent="0.25">
      <c r="B34" s="29" t="s">
        <v>42</v>
      </c>
      <c r="C34" s="168">
        <v>52600000</v>
      </c>
      <c r="D34" s="121">
        <v>852450.67</v>
      </c>
      <c r="E34" s="121">
        <v>48470536.449999996</v>
      </c>
      <c r="F34" s="121">
        <v>14483877.699999999</v>
      </c>
      <c r="G34" s="121">
        <v>11138910.130000001</v>
      </c>
      <c r="H34" s="121">
        <v>11660800.77</v>
      </c>
      <c r="I34" s="121">
        <v>20288887.579999998</v>
      </c>
      <c r="J34" s="121">
        <v>6389327.9100000001</v>
      </c>
      <c r="K34" s="121">
        <v>2860265.13</v>
      </c>
      <c r="L34" s="121">
        <v>8735036.6600000001</v>
      </c>
      <c r="M34" s="121">
        <v>1833333.67</v>
      </c>
      <c r="N34" s="121">
        <v>4750375.08</v>
      </c>
      <c r="O34" s="121">
        <v>29798352.75</v>
      </c>
      <c r="P34" s="128">
        <v>161262154.5</v>
      </c>
      <c r="Q34" s="18"/>
      <c r="R34" s="6"/>
      <c r="S34" s="6"/>
      <c r="T34" s="6"/>
      <c r="U34" s="6"/>
      <c r="V34" s="6"/>
      <c r="W34" s="6"/>
      <c r="X34" s="6"/>
      <c r="Y34" s="6"/>
      <c r="Z34" s="6"/>
    </row>
    <row r="35" spans="2:26" x14ac:dyDescent="0.25">
      <c r="B35" s="22" t="s">
        <v>43</v>
      </c>
      <c r="C35" s="113">
        <v>106334500000.00002</v>
      </c>
      <c r="D35" s="113">
        <v>3190779292.9899998</v>
      </c>
      <c r="E35" s="113">
        <v>9006590651.7999992</v>
      </c>
      <c r="F35" s="113">
        <v>6260488776.0100002</v>
      </c>
      <c r="G35" s="113">
        <v>6165278962.1999998</v>
      </c>
      <c r="H35" s="113">
        <v>6306204383.4700003</v>
      </c>
      <c r="I35" s="113">
        <v>4909487760.8500004</v>
      </c>
      <c r="J35" s="113">
        <v>6554248037.9499998</v>
      </c>
      <c r="K35" s="113">
        <v>5047150442.1999998</v>
      </c>
      <c r="L35" s="113">
        <v>4390901009.6700001</v>
      </c>
      <c r="M35" s="113">
        <v>6237970433.29</v>
      </c>
      <c r="N35" s="113">
        <v>7111728375.8700008</v>
      </c>
      <c r="O35" s="113">
        <v>39945779363.659996</v>
      </c>
      <c r="P35" s="153">
        <v>105126607489.96001</v>
      </c>
      <c r="Q35" s="18"/>
      <c r="R35" s="6"/>
      <c r="S35" s="6"/>
      <c r="T35" s="6"/>
      <c r="U35" s="6"/>
      <c r="V35" s="6"/>
      <c r="W35" s="6"/>
      <c r="X35" s="6"/>
      <c r="Y35" s="6"/>
      <c r="Z35" s="6"/>
    </row>
    <row r="36" spans="2:26" x14ac:dyDescent="0.25">
      <c r="B36" s="5" t="s">
        <v>44</v>
      </c>
      <c r="C36" s="169">
        <v>25366800000</v>
      </c>
      <c r="D36" s="123">
        <v>3775580.75</v>
      </c>
      <c r="E36" s="123">
        <v>2049373830.2799997</v>
      </c>
      <c r="F36" s="123">
        <v>1623966594.8099999</v>
      </c>
      <c r="G36" s="123">
        <v>1560513355.77</v>
      </c>
      <c r="H36" s="123">
        <v>1044391006.4100001</v>
      </c>
      <c r="I36" s="123">
        <v>1508445558.3299999</v>
      </c>
      <c r="J36" s="123">
        <v>1531111103.0800002</v>
      </c>
      <c r="K36" s="123">
        <v>1798925848.6099999</v>
      </c>
      <c r="L36" s="123">
        <v>1337461312.1199999</v>
      </c>
      <c r="M36" s="123">
        <v>989477711.36999989</v>
      </c>
      <c r="N36" s="123">
        <v>2221797772.9200001</v>
      </c>
      <c r="O36" s="123">
        <v>8152835459.7799997</v>
      </c>
      <c r="P36" s="128">
        <v>23822075134.23</v>
      </c>
      <c r="Q36" s="18"/>
      <c r="R36" s="6"/>
      <c r="S36" s="6"/>
      <c r="T36" s="6"/>
      <c r="U36" s="6"/>
      <c r="V36" s="6"/>
      <c r="W36" s="6"/>
      <c r="X36" s="6"/>
      <c r="Y36" s="6"/>
      <c r="Z36" s="6"/>
    </row>
    <row r="37" spans="2:26" x14ac:dyDescent="0.25">
      <c r="B37" s="5" t="s">
        <v>45</v>
      </c>
      <c r="C37" s="169">
        <v>46376700000</v>
      </c>
      <c r="D37" s="123">
        <v>254113380.14999998</v>
      </c>
      <c r="E37" s="123">
        <v>1720546834.8800001</v>
      </c>
      <c r="F37" s="123">
        <v>2727713680.0600004</v>
      </c>
      <c r="G37" s="123">
        <v>1766009625.4299996</v>
      </c>
      <c r="H37" s="123">
        <v>1959781028.99</v>
      </c>
      <c r="I37" s="123">
        <v>1680955655.5700002</v>
      </c>
      <c r="J37" s="123">
        <v>2471414206.8699999</v>
      </c>
      <c r="K37" s="123">
        <v>1183043773.5699999</v>
      </c>
      <c r="L37" s="123">
        <v>1624715099.3299999</v>
      </c>
      <c r="M37" s="123">
        <v>3236552926.3600001</v>
      </c>
      <c r="N37" s="123">
        <v>2329517838.2900004</v>
      </c>
      <c r="O37" s="123">
        <v>12510063728.290003</v>
      </c>
      <c r="P37" s="128">
        <v>33464427777.790005</v>
      </c>
      <c r="Q37" s="18"/>
      <c r="R37" s="6"/>
      <c r="S37" s="6"/>
      <c r="T37" s="6"/>
      <c r="U37" s="6"/>
      <c r="V37" s="6"/>
      <c r="W37" s="6"/>
      <c r="X37" s="6"/>
      <c r="Y37" s="6"/>
      <c r="Z37" s="6"/>
    </row>
    <row r="38" spans="2:26" x14ac:dyDescent="0.25">
      <c r="B38" s="5" t="s">
        <v>46</v>
      </c>
      <c r="C38" s="169">
        <v>245300000</v>
      </c>
      <c r="D38" s="155">
        <v>0</v>
      </c>
      <c r="E38" s="155">
        <v>0</v>
      </c>
      <c r="F38" s="123">
        <v>2231880.3199999998</v>
      </c>
      <c r="G38" s="155">
        <v>0</v>
      </c>
      <c r="H38" s="123">
        <v>1415764</v>
      </c>
      <c r="I38" s="123">
        <v>595000</v>
      </c>
      <c r="J38" s="123">
        <v>2893859.77</v>
      </c>
      <c r="K38" s="123">
        <v>146910</v>
      </c>
      <c r="L38" s="155">
        <v>0</v>
      </c>
      <c r="M38" s="123">
        <v>1935200</v>
      </c>
      <c r="N38" s="155">
        <v>0</v>
      </c>
      <c r="O38" s="123">
        <v>226560</v>
      </c>
      <c r="P38" s="128">
        <v>9445174.089999998</v>
      </c>
      <c r="Q38" s="18"/>
      <c r="R38" s="6"/>
      <c r="S38" s="6"/>
      <c r="T38" s="6"/>
      <c r="U38" s="6"/>
      <c r="V38" s="6"/>
      <c r="W38" s="6"/>
      <c r="X38" s="6"/>
      <c r="Y38" s="6"/>
      <c r="Z38" s="6"/>
    </row>
    <row r="39" spans="2:26" x14ac:dyDescent="0.25">
      <c r="B39" s="5" t="s">
        <v>47</v>
      </c>
      <c r="C39" s="169">
        <v>1463000000</v>
      </c>
      <c r="D39" s="123">
        <v>3152332.09</v>
      </c>
      <c r="E39" s="123">
        <v>232177285.44999999</v>
      </c>
      <c r="F39" s="123">
        <v>182619641.64000002</v>
      </c>
      <c r="G39" s="123">
        <v>109648558.40000001</v>
      </c>
      <c r="H39" s="123">
        <v>279471610.07999998</v>
      </c>
      <c r="I39" s="123">
        <v>103341902.95999999</v>
      </c>
      <c r="J39" s="123">
        <v>286053413.98999995</v>
      </c>
      <c r="K39" s="123">
        <v>188504275.36999997</v>
      </c>
      <c r="L39" s="123">
        <v>115085696.95</v>
      </c>
      <c r="M39" s="123">
        <v>93136094.060000002</v>
      </c>
      <c r="N39" s="123">
        <v>333623196.30999994</v>
      </c>
      <c r="O39" s="123">
        <v>122567350.77000003</v>
      </c>
      <c r="P39" s="128">
        <v>2049381358.0699997</v>
      </c>
      <c r="Q39" s="18"/>
      <c r="R39" s="6"/>
      <c r="S39" s="6"/>
      <c r="T39" s="6"/>
      <c r="U39" s="6"/>
      <c r="V39" s="6"/>
      <c r="W39" s="6"/>
      <c r="X39" s="6"/>
      <c r="Y39" s="6"/>
      <c r="Z39" s="6"/>
    </row>
    <row r="40" spans="2:26" x14ac:dyDescent="0.25">
      <c r="B40" s="5" t="s">
        <v>48</v>
      </c>
      <c r="C40" s="169">
        <v>31436400000</v>
      </c>
      <c r="D40" s="123">
        <v>2929738000</v>
      </c>
      <c r="E40" s="123">
        <v>5004492701.1899996</v>
      </c>
      <c r="F40" s="123">
        <v>1723956979.1800003</v>
      </c>
      <c r="G40" s="123">
        <v>2729107422.5999999</v>
      </c>
      <c r="H40" s="123">
        <v>3021144973.9899998</v>
      </c>
      <c r="I40" s="123">
        <v>1616149643.99</v>
      </c>
      <c r="J40" s="123">
        <v>2262775454.2399993</v>
      </c>
      <c r="K40" s="123">
        <v>1876529634.6500001</v>
      </c>
      <c r="L40" s="123">
        <v>1313638901.2700002</v>
      </c>
      <c r="M40" s="123">
        <v>1916868501.4999998</v>
      </c>
      <c r="N40" s="123">
        <v>2226789568.3499999</v>
      </c>
      <c r="O40" s="123">
        <v>19160086264.819996</v>
      </c>
      <c r="P40" s="128">
        <v>45781278045.779999</v>
      </c>
      <c r="Q40" s="18"/>
      <c r="R40" s="6"/>
      <c r="S40" s="6"/>
      <c r="T40" s="6"/>
      <c r="U40" s="6"/>
      <c r="V40" s="6"/>
      <c r="W40" s="6"/>
      <c r="X40" s="6"/>
      <c r="Y40" s="6"/>
      <c r="Z40" s="6"/>
    </row>
    <row r="41" spans="2:26" x14ac:dyDescent="0.25">
      <c r="B41" s="5" t="s">
        <v>49</v>
      </c>
      <c r="C41" s="169">
        <v>1446300000</v>
      </c>
      <c r="D41" s="155">
        <v>0</v>
      </c>
      <c r="E41" s="155">
        <v>0</v>
      </c>
      <c r="F41" s="155">
        <v>0</v>
      </c>
      <c r="G41" s="155">
        <v>0</v>
      </c>
      <c r="H41" s="155">
        <v>0</v>
      </c>
      <c r="I41" s="155">
        <v>0</v>
      </c>
      <c r="J41" s="155">
        <v>0</v>
      </c>
      <c r="K41" s="155">
        <v>0</v>
      </c>
      <c r="L41" s="155">
        <v>0</v>
      </c>
      <c r="M41" s="155">
        <v>0</v>
      </c>
      <c r="N41" s="155">
        <v>0</v>
      </c>
      <c r="O41" s="155">
        <v>0</v>
      </c>
      <c r="P41" s="157">
        <v>0</v>
      </c>
      <c r="Q41" s="18"/>
      <c r="R41" s="6"/>
      <c r="S41" s="6"/>
      <c r="T41" s="6"/>
      <c r="U41" s="6"/>
      <c r="V41" s="6"/>
      <c r="W41" s="6"/>
      <c r="X41" s="6"/>
      <c r="Y41" s="6"/>
      <c r="Z41" s="6"/>
    </row>
    <row r="42" spans="2:26" ht="17.25" customHeight="1" x14ac:dyDescent="0.25">
      <c r="B42" s="26" t="s">
        <v>50</v>
      </c>
      <c r="C42" s="161"/>
      <c r="D42" s="162"/>
      <c r="E42" s="162"/>
      <c r="F42" s="162"/>
      <c r="G42" s="162"/>
      <c r="H42" s="162"/>
      <c r="I42" s="162"/>
      <c r="J42" s="162"/>
      <c r="K42" s="162"/>
      <c r="L42" s="162"/>
      <c r="M42" s="162"/>
      <c r="N42" s="162"/>
      <c r="O42" s="162"/>
      <c r="P42" s="162"/>
      <c r="Q42" s="18"/>
      <c r="R42" s="6"/>
      <c r="S42" s="6"/>
      <c r="T42" s="6"/>
      <c r="U42" s="6"/>
      <c r="V42" s="6"/>
      <c r="W42" s="6"/>
      <c r="X42" s="6"/>
      <c r="Y42" s="6"/>
      <c r="Z42" s="6"/>
    </row>
    <row r="43" spans="2:26" ht="17.25" customHeight="1" x14ac:dyDescent="0.25">
      <c r="B43" s="28" t="s">
        <v>51</v>
      </c>
      <c r="C43" s="156">
        <v>17690221918.000141</v>
      </c>
      <c r="D43" s="156">
        <v>19415157314.790005</v>
      </c>
      <c r="E43" s="156">
        <v>-1200796117.389982</v>
      </c>
      <c r="F43" s="156">
        <v>2226927513.1299801</v>
      </c>
      <c r="G43" s="156">
        <v>8986547885.3999882</v>
      </c>
      <c r="H43" s="156">
        <v>8360132725.569994</v>
      </c>
      <c r="I43" s="156">
        <v>-9487622819.4099903</v>
      </c>
      <c r="J43" s="156">
        <v>10406067966.199989</v>
      </c>
      <c r="K43" s="156">
        <v>317480444.61999232</v>
      </c>
      <c r="L43" s="156">
        <v>1277890539.3500173</v>
      </c>
      <c r="M43" s="156">
        <v>7821150715.6500015</v>
      </c>
      <c r="N43" s="156">
        <v>-828575761.36998975</v>
      </c>
      <c r="O43" s="156">
        <v>-26211728719.759979</v>
      </c>
      <c r="P43" s="156">
        <v>21082631686.780018</v>
      </c>
      <c r="Q43" s="18"/>
      <c r="R43" s="6"/>
      <c r="S43" s="6"/>
      <c r="T43" s="6"/>
      <c r="U43" s="6"/>
      <c r="V43" s="6"/>
      <c r="W43" s="6"/>
      <c r="X43" s="6"/>
      <c r="Y43" s="6"/>
      <c r="Z43" s="6"/>
    </row>
    <row r="44" spans="2:26" x14ac:dyDescent="0.25">
      <c r="B44" s="28" t="s">
        <v>52</v>
      </c>
      <c r="C44" s="156">
        <v>-104689261931.00002</v>
      </c>
      <c r="D44" s="156">
        <v>-3182783475.4199996</v>
      </c>
      <c r="E44" s="156">
        <v>-8944656579.1099987</v>
      </c>
      <c r="F44" s="156">
        <v>-6221431395.4799995</v>
      </c>
      <c r="G44" s="156">
        <v>-6164882799.3100004</v>
      </c>
      <c r="H44" s="156">
        <v>-6288148103.8000002</v>
      </c>
      <c r="I44" s="156">
        <v>-4909314181.5999994</v>
      </c>
      <c r="J44" s="156">
        <v>-6512642785.4299994</v>
      </c>
      <c r="K44" s="156">
        <v>-4953241182.9300003</v>
      </c>
      <c r="L44" s="156">
        <v>-4336823321.3900003</v>
      </c>
      <c r="M44" s="156">
        <v>-5196749621.0299997</v>
      </c>
      <c r="N44" s="156">
        <v>-6107882688.1199999</v>
      </c>
      <c r="O44" s="156">
        <v>-39500798653.709991</v>
      </c>
      <c r="P44" s="156">
        <v>-102319354787.33002</v>
      </c>
      <c r="Q44" s="18"/>
      <c r="R44" s="6"/>
      <c r="S44" s="6"/>
      <c r="T44" s="6"/>
      <c r="U44" s="6"/>
      <c r="V44" s="6"/>
      <c r="W44" s="6"/>
      <c r="X44" s="6"/>
      <c r="Y44" s="6"/>
      <c r="Z44" s="6"/>
    </row>
    <row r="45" spans="2:26" x14ac:dyDescent="0.25">
      <c r="B45" s="28" t="s">
        <v>53</v>
      </c>
      <c r="C45" s="156">
        <v>-86999040012.999908</v>
      </c>
      <c r="D45" s="156">
        <v>16232373839.370005</v>
      </c>
      <c r="E45" s="156">
        <v>-10145452696.499983</v>
      </c>
      <c r="F45" s="156">
        <v>-3994503882.3500218</v>
      </c>
      <c r="G45" s="156">
        <v>2821665086.0899901</v>
      </c>
      <c r="H45" s="156">
        <v>2071984621.7699959</v>
      </c>
      <c r="I45" s="156">
        <v>-14396937001.009996</v>
      </c>
      <c r="J45" s="156">
        <v>3893425180.7699909</v>
      </c>
      <c r="K45" s="156">
        <v>-4635760738.3100042</v>
      </c>
      <c r="L45" s="156">
        <v>-3058932782.0399847</v>
      </c>
      <c r="M45" s="156">
        <v>2624401094.6199994</v>
      </c>
      <c r="N45" s="156">
        <v>-6936458449.4899902</v>
      </c>
      <c r="O45" s="156">
        <v>-65712527373.469971</v>
      </c>
      <c r="P45" s="156">
        <v>-81236723100.550003</v>
      </c>
      <c r="Q45" s="18"/>
      <c r="R45" s="6"/>
      <c r="S45" s="6"/>
      <c r="T45" s="6"/>
      <c r="U45" s="6"/>
      <c r="V45" s="6"/>
      <c r="W45" s="6"/>
      <c r="X45" s="6"/>
      <c r="Y45" s="6"/>
      <c r="Z45" s="6"/>
    </row>
    <row r="46" spans="2:26" x14ac:dyDescent="0.25">
      <c r="B46" s="28" t="s">
        <v>54</v>
      </c>
      <c r="C46" s="156">
        <v>47664659987.000107</v>
      </c>
      <c r="D46" s="156">
        <v>31847868861.270004</v>
      </c>
      <c r="E46" s="156">
        <v>-1423715291.4399793</v>
      </c>
      <c r="F46" s="156">
        <v>1278071691.4099784</v>
      </c>
      <c r="G46" s="156">
        <v>13112852287.159988</v>
      </c>
      <c r="H46" s="156">
        <v>10492533988.249996</v>
      </c>
      <c r="I46" s="156">
        <v>6034282451.3900051</v>
      </c>
      <c r="J46" s="156">
        <v>10387152721.069992</v>
      </c>
      <c r="K46" s="156">
        <v>5736656364.7699947</v>
      </c>
      <c r="L46" s="156">
        <v>4667582501.9200144</v>
      </c>
      <c r="M46" s="156">
        <v>11590579856.390001</v>
      </c>
      <c r="N46" s="156">
        <v>690294852.69000912</v>
      </c>
      <c r="O46" s="156">
        <v>-53138667611.769966</v>
      </c>
      <c r="P46" s="156">
        <v>41275492673.110001</v>
      </c>
      <c r="Q46" s="18"/>
      <c r="R46" s="6"/>
      <c r="S46" s="6"/>
      <c r="T46" s="6"/>
      <c r="U46" s="6"/>
      <c r="V46" s="6"/>
      <c r="W46" s="6"/>
      <c r="X46" s="6"/>
      <c r="Y46" s="6"/>
      <c r="Z46" s="6"/>
    </row>
    <row r="47" spans="2:26" ht="17.25" customHeight="1" x14ac:dyDescent="0.25">
      <c r="B47" s="26" t="s">
        <v>55</v>
      </c>
      <c r="C47" s="159">
        <v>86999164740.000015</v>
      </c>
      <c r="D47" s="160">
        <v>-6870374383.4799986</v>
      </c>
      <c r="E47" s="160">
        <v>82943285934.820007</v>
      </c>
      <c r="F47" s="160">
        <v>-11758806784.710001</v>
      </c>
      <c r="G47" s="160">
        <v>-12774959198.989998</v>
      </c>
      <c r="H47" s="160">
        <v>-14709430062.409998</v>
      </c>
      <c r="I47" s="160">
        <v>-7376625540.710001</v>
      </c>
      <c r="J47" s="160">
        <v>59691105167.610001</v>
      </c>
      <c r="K47" s="160">
        <v>5018931426.0499992</v>
      </c>
      <c r="L47" s="160">
        <v>-7144537253.5499992</v>
      </c>
      <c r="M47" s="160">
        <v>-3885465230.7199984</v>
      </c>
      <c r="N47" s="160">
        <v>-79269826.990000188</v>
      </c>
      <c r="O47" s="160">
        <v>8916370352.1900024</v>
      </c>
      <c r="P47" s="160">
        <v>91970224599.109985</v>
      </c>
      <c r="Q47" s="18"/>
      <c r="R47" s="6"/>
      <c r="S47" s="6"/>
      <c r="T47" s="6"/>
      <c r="U47" s="6"/>
      <c r="V47" s="6"/>
      <c r="W47" s="6"/>
      <c r="X47" s="6"/>
      <c r="Y47" s="6"/>
      <c r="Z47" s="6"/>
    </row>
    <row r="48" spans="2:26" x14ac:dyDescent="0.25">
      <c r="B48" s="24" t="s">
        <v>56</v>
      </c>
      <c r="C48" s="116">
        <v>213678280430</v>
      </c>
      <c r="D48" s="116">
        <v>7393401656.1999998</v>
      </c>
      <c r="E48" s="116">
        <v>90834442263.75</v>
      </c>
      <c r="F48" s="116">
        <v>230506278.88</v>
      </c>
      <c r="G48" s="116">
        <v>172116694.50999999</v>
      </c>
      <c r="H48" s="116">
        <v>712143188.13999999</v>
      </c>
      <c r="I48" s="116">
        <v>223677992.79000002</v>
      </c>
      <c r="J48" s="116">
        <v>65466890815</v>
      </c>
      <c r="K48" s="116">
        <v>10062908285.1</v>
      </c>
      <c r="L48" s="116">
        <v>350543791.93000001</v>
      </c>
      <c r="M48" s="116">
        <v>5347276936.1500006</v>
      </c>
      <c r="N48" s="116">
        <v>6543161533.9800005</v>
      </c>
      <c r="O48" s="116">
        <v>30039833514.400002</v>
      </c>
      <c r="P48" s="116">
        <v>217376902950.82999</v>
      </c>
      <c r="Q48" s="18"/>
      <c r="R48" s="6"/>
      <c r="S48" s="6"/>
      <c r="T48" s="6"/>
      <c r="U48" s="6"/>
      <c r="V48" s="6"/>
      <c r="W48" s="6"/>
      <c r="X48" s="6"/>
      <c r="Y48" s="6"/>
      <c r="Z48" s="6"/>
    </row>
    <row r="49" spans="2:26" x14ac:dyDescent="0.25">
      <c r="B49" s="23" t="s">
        <v>57</v>
      </c>
      <c r="C49" s="163">
        <v>0</v>
      </c>
      <c r="D49" s="164">
        <v>0</v>
      </c>
      <c r="E49" s="164">
        <v>0</v>
      </c>
      <c r="F49" s="164">
        <v>0</v>
      </c>
      <c r="G49" s="164">
        <v>0</v>
      </c>
      <c r="H49" s="164">
        <v>0</v>
      </c>
      <c r="I49" s="164">
        <v>0</v>
      </c>
      <c r="J49" s="164">
        <v>0</v>
      </c>
      <c r="K49" s="164">
        <v>0</v>
      </c>
      <c r="L49" s="164">
        <v>0</v>
      </c>
      <c r="M49" s="164">
        <v>0</v>
      </c>
      <c r="N49" s="164">
        <v>0</v>
      </c>
      <c r="O49" s="165">
        <v>1281278954.9400001</v>
      </c>
      <c r="P49" s="165">
        <v>1281278954.9400001</v>
      </c>
      <c r="Q49" s="18"/>
      <c r="R49" s="6"/>
      <c r="S49" s="6"/>
      <c r="T49" s="6"/>
      <c r="U49" s="6"/>
      <c r="V49" s="6"/>
      <c r="W49" s="6"/>
      <c r="X49" s="6"/>
      <c r="Y49" s="6"/>
      <c r="Z49" s="6"/>
    </row>
    <row r="50" spans="2:26" x14ac:dyDescent="0.25">
      <c r="B50" s="23" t="s">
        <v>58</v>
      </c>
      <c r="C50" s="170">
        <v>213678280430</v>
      </c>
      <c r="D50" s="158">
        <v>7393401656.1999998</v>
      </c>
      <c r="E50" s="158">
        <v>90834442263.75</v>
      </c>
      <c r="F50" s="158">
        <v>230506278.88</v>
      </c>
      <c r="G50" s="158">
        <v>172116694.50999999</v>
      </c>
      <c r="H50" s="158">
        <v>712143188.13999999</v>
      </c>
      <c r="I50" s="158">
        <v>223677992.79000002</v>
      </c>
      <c r="J50" s="158">
        <v>65466890815</v>
      </c>
      <c r="K50" s="158">
        <v>10062908285.1</v>
      </c>
      <c r="L50" s="158">
        <v>350543791.93000001</v>
      </c>
      <c r="M50" s="158">
        <v>5347276936.1500006</v>
      </c>
      <c r="N50" s="158">
        <v>6543161533.9800005</v>
      </c>
      <c r="O50" s="158">
        <v>28758554559.459999</v>
      </c>
      <c r="P50" s="165">
        <v>216095623995.88998</v>
      </c>
      <c r="Q50" s="48"/>
      <c r="R50" s="30"/>
      <c r="S50" s="6"/>
      <c r="T50" s="6"/>
      <c r="U50" s="6"/>
      <c r="V50" s="6"/>
      <c r="W50" s="6"/>
      <c r="X50" s="6"/>
      <c r="Y50" s="6"/>
      <c r="Z50" s="6"/>
    </row>
    <row r="51" spans="2:26" x14ac:dyDescent="0.25">
      <c r="B51" s="22" t="s">
        <v>59</v>
      </c>
      <c r="C51" s="116">
        <v>126679115689.99998</v>
      </c>
      <c r="D51" s="116">
        <v>14263776039.679998</v>
      </c>
      <c r="E51" s="116">
        <v>7891156328.9300003</v>
      </c>
      <c r="F51" s="116">
        <v>11989313063.590002</v>
      </c>
      <c r="G51" s="116">
        <v>12947075893.499998</v>
      </c>
      <c r="H51" s="116">
        <v>15421573250.549997</v>
      </c>
      <c r="I51" s="116">
        <v>7600303533.5</v>
      </c>
      <c r="J51" s="116">
        <v>5775785647.3899994</v>
      </c>
      <c r="K51" s="116">
        <v>5043976859.0500011</v>
      </c>
      <c r="L51" s="116">
        <v>7495081045.4799995</v>
      </c>
      <c r="M51" s="116">
        <v>9232742166.8699989</v>
      </c>
      <c r="N51" s="116">
        <v>6622431360.9700003</v>
      </c>
      <c r="O51" s="116">
        <v>21123463162.209999</v>
      </c>
      <c r="P51" s="116">
        <v>125406678351.72002</v>
      </c>
      <c r="Q51" s="18"/>
      <c r="R51" s="6"/>
      <c r="S51" s="6"/>
      <c r="T51" s="6"/>
      <c r="U51" s="6"/>
      <c r="V51" s="6"/>
      <c r="W51" s="6"/>
      <c r="X51" s="6"/>
      <c r="Y51" s="6"/>
      <c r="Z51" s="6"/>
    </row>
    <row r="52" spans="2:26" x14ac:dyDescent="0.25">
      <c r="B52" s="21" t="s">
        <v>60</v>
      </c>
      <c r="C52" s="171">
        <v>5334000000</v>
      </c>
      <c r="D52" s="128">
        <v>166666666</v>
      </c>
      <c r="E52" s="128">
        <v>166666666</v>
      </c>
      <c r="F52" s="128">
        <v>1380287389.4300001</v>
      </c>
      <c r="G52" s="128">
        <v>166924041</v>
      </c>
      <c r="H52" s="128">
        <v>166666666</v>
      </c>
      <c r="I52" s="128">
        <v>166666666</v>
      </c>
      <c r="J52" s="128">
        <v>366666666</v>
      </c>
      <c r="K52" s="128">
        <v>166666666</v>
      </c>
      <c r="L52" s="128">
        <v>166666666</v>
      </c>
      <c r="M52" s="128">
        <v>1606845198.7299998</v>
      </c>
      <c r="N52" s="128">
        <v>848670591.46000004</v>
      </c>
      <c r="O52" s="128">
        <v>283333333</v>
      </c>
      <c r="P52" s="165">
        <v>5652727215.6199999</v>
      </c>
      <c r="Q52" s="18"/>
      <c r="R52" s="6"/>
      <c r="S52" s="6"/>
      <c r="T52" s="6"/>
      <c r="U52" s="6"/>
      <c r="V52" s="6"/>
      <c r="W52" s="6"/>
      <c r="X52" s="6"/>
      <c r="Y52" s="6"/>
      <c r="Z52" s="6"/>
    </row>
    <row r="53" spans="2:26" ht="15.75" thickBot="1" x14ac:dyDescent="0.3">
      <c r="B53" s="52" t="s">
        <v>61</v>
      </c>
      <c r="C53" s="172">
        <v>121345115689.99998</v>
      </c>
      <c r="D53" s="134">
        <v>14097109373.68</v>
      </c>
      <c r="E53" s="134">
        <v>7724489662.9300003</v>
      </c>
      <c r="F53" s="134">
        <v>10609025674.16</v>
      </c>
      <c r="G53" s="134">
        <v>12780151852.499998</v>
      </c>
      <c r="H53" s="134">
        <v>15254906584.549999</v>
      </c>
      <c r="I53" s="134">
        <v>7433636867.5</v>
      </c>
      <c r="J53" s="134">
        <v>5409118981.3899994</v>
      </c>
      <c r="K53" s="134">
        <v>4877310193.0500002</v>
      </c>
      <c r="L53" s="134">
        <v>7328414379.4799995</v>
      </c>
      <c r="M53" s="134">
        <v>7625896968.1399994</v>
      </c>
      <c r="N53" s="134">
        <v>5773760769.5100002</v>
      </c>
      <c r="O53" s="134">
        <v>20840129829.209999</v>
      </c>
      <c r="P53" s="134">
        <v>119753951136.10001</v>
      </c>
      <c r="Q53" s="18"/>
      <c r="R53" s="6"/>
      <c r="S53" s="6"/>
      <c r="T53" s="6"/>
      <c r="U53" s="6"/>
      <c r="V53" s="6"/>
      <c r="W53" s="6"/>
      <c r="X53" s="6"/>
      <c r="Y53" s="6"/>
      <c r="Z53" s="6"/>
    </row>
    <row r="54" spans="2:26" ht="24" customHeight="1" x14ac:dyDescent="0.25">
      <c r="B54" s="197" t="s">
        <v>71</v>
      </c>
      <c r="C54" s="197"/>
      <c r="D54" s="197"/>
      <c r="E54" s="99"/>
      <c r="F54" s="99"/>
      <c r="G54" s="99"/>
      <c r="H54" s="99"/>
      <c r="I54" s="99"/>
      <c r="J54" s="99"/>
      <c r="K54" s="99"/>
      <c r="L54" s="99"/>
      <c r="M54" s="99"/>
      <c r="N54" s="99"/>
      <c r="O54" s="99"/>
      <c r="P54" s="6"/>
      <c r="Q54" s="6"/>
      <c r="R54" s="6"/>
      <c r="S54" s="6"/>
      <c r="T54" s="6"/>
      <c r="U54" s="6"/>
      <c r="V54" s="6"/>
      <c r="W54" s="6"/>
      <c r="X54" s="6"/>
      <c r="Y54" s="6"/>
      <c r="Z54" s="6"/>
    </row>
    <row r="55" spans="2:26" ht="36" x14ac:dyDescent="0.25">
      <c r="B55" s="16" t="s">
        <v>72</v>
      </c>
      <c r="C55" s="17"/>
      <c r="D55" s="16"/>
      <c r="E55" s="16"/>
      <c r="F55" s="16"/>
      <c r="G55" s="16"/>
      <c r="H55" s="16"/>
      <c r="I55" s="16"/>
      <c r="J55" s="16"/>
      <c r="K55" s="16"/>
      <c r="L55" s="16"/>
      <c r="M55" s="16"/>
      <c r="N55" s="16"/>
      <c r="O55" s="16"/>
      <c r="P55" s="6"/>
      <c r="Q55" s="6"/>
      <c r="R55" s="6"/>
      <c r="S55" s="6"/>
      <c r="T55" s="6"/>
      <c r="U55" s="6"/>
      <c r="V55" s="6"/>
      <c r="W55" s="6"/>
      <c r="X55" s="6"/>
      <c r="Y55" s="6"/>
      <c r="Z55" s="6"/>
    </row>
    <row r="56" spans="2:26" x14ac:dyDescent="0.25">
      <c r="B56" s="12"/>
      <c r="C56" s="11"/>
      <c r="D56" s="15"/>
      <c r="E56" s="15"/>
      <c r="F56" s="15"/>
      <c r="G56" s="15"/>
      <c r="H56" s="15"/>
      <c r="I56" s="15"/>
      <c r="J56" s="15"/>
      <c r="K56" s="15"/>
      <c r="L56" s="15"/>
      <c r="M56" s="15"/>
      <c r="N56" s="15"/>
      <c r="O56" s="15"/>
      <c r="P56" s="13"/>
      <c r="Q56" s="6"/>
      <c r="R56" s="6"/>
      <c r="S56" s="6"/>
      <c r="T56" s="6"/>
      <c r="U56" s="6"/>
      <c r="V56" s="6"/>
      <c r="W56" s="6"/>
      <c r="X56" s="6"/>
      <c r="Y56" s="6"/>
      <c r="Z56" s="6"/>
    </row>
    <row r="57" spans="2:26" x14ac:dyDescent="0.25">
      <c r="B57" s="12"/>
      <c r="C57" s="11"/>
      <c r="D57" s="14"/>
      <c r="E57" s="14"/>
      <c r="F57" s="14"/>
      <c r="G57" s="14"/>
      <c r="H57" s="14"/>
      <c r="I57" s="14"/>
      <c r="J57" s="14"/>
      <c r="K57" s="14"/>
      <c r="L57" s="14"/>
      <c r="M57" s="14"/>
      <c r="N57" s="14"/>
      <c r="O57" s="14"/>
      <c r="P57" s="6"/>
      <c r="Q57" s="6"/>
      <c r="R57" s="6"/>
      <c r="S57" s="6"/>
      <c r="T57" s="6"/>
      <c r="U57" s="6"/>
      <c r="V57" s="6"/>
      <c r="W57" s="6"/>
      <c r="X57" s="6"/>
      <c r="Y57" s="6"/>
      <c r="Z57" s="6"/>
    </row>
    <row r="58" spans="2:26" x14ac:dyDescent="0.25">
      <c r="B58" s="12"/>
      <c r="C58" s="11"/>
      <c r="D58" s="10"/>
      <c r="E58" s="10"/>
      <c r="F58" s="10"/>
      <c r="G58" s="10"/>
      <c r="H58" s="10"/>
      <c r="I58" s="10"/>
      <c r="J58" s="10"/>
      <c r="K58" s="10"/>
      <c r="L58" s="10"/>
      <c r="M58" s="10"/>
      <c r="N58" s="10"/>
      <c r="O58" s="10"/>
      <c r="P58" s="6"/>
      <c r="Q58" s="6"/>
      <c r="R58" s="6"/>
      <c r="S58" s="6"/>
      <c r="T58" s="6"/>
      <c r="U58" s="6"/>
      <c r="V58" s="6"/>
      <c r="W58" s="6"/>
      <c r="X58" s="6"/>
      <c r="Y58" s="6"/>
      <c r="Z58" s="6"/>
    </row>
    <row r="59" spans="2:26" x14ac:dyDescent="0.25">
      <c r="B59" s="12"/>
      <c r="C59" s="11"/>
      <c r="D59" s="13"/>
      <c r="E59" s="13"/>
      <c r="F59" s="13"/>
      <c r="G59" s="13"/>
      <c r="H59" s="13"/>
      <c r="I59" s="13"/>
      <c r="J59" s="13"/>
      <c r="K59" s="13"/>
      <c r="L59" s="13"/>
      <c r="M59" s="13"/>
      <c r="N59" s="13"/>
      <c r="O59" s="13"/>
      <c r="P59" s="6"/>
      <c r="Q59" s="6"/>
      <c r="R59" s="6"/>
      <c r="S59" s="6"/>
      <c r="T59" s="6"/>
      <c r="U59" s="6"/>
      <c r="V59" s="6"/>
      <c r="W59" s="6"/>
      <c r="X59" s="6"/>
      <c r="Y59" s="6"/>
      <c r="Z59" s="6"/>
    </row>
    <row r="60" spans="2:26" x14ac:dyDescent="0.25">
      <c r="B60" s="12"/>
      <c r="C60" s="11"/>
      <c r="D60" s="10"/>
      <c r="E60" s="10"/>
      <c r="F60" s="10"/>
      <c r="G60" s="10"/>
      <c r="H60" s="10"/>
      <c r="I60" s="10"/>
      <c r="J60" s="10"/>
      <c r="K60" s="10"/>
      <c r="L60" s="10"/>
      <c r="M60" s="10"/>
      <c r="N60" s="10"/>
      <c r="O60" s="10"/>
      <c r="P60" s="6"/>
      <c r="Q60" s="6"/>
      <c r="R60" s="6"/>
      <c r="S60" s="6"/>
      <c r="T60" s="6"/>
      <c r="U60" s="6"/>
      <c r="V60" s="6"/>
      <c r="W60" s="6"/>
      <c r="X60" s="6"/>
      <c r="Y60" s="6"/>
      <c r="Z60" s="6"/>
    </row>
    <row r="61" spans="2:26" x14ac:dyDescent="0.25">
      <c r="P61" s="6"/>
      <c r="Q61" s="6"/>
      <c r="R61" s="6"/>
      <c r="S61" s="6"/>
      <c r="T61" s="6"/>
      <c r="U61" s="6"/>
      <c r="V61" s="6"/>
      <c r="W61" s="6"/>
      <c r="X61" s="6"/>
      <c r="Y61" s="6"/>
      <c r="Z61" s="6"/>
    </row>
    <row r="62" spans="2:26" x14ac:dyDescent="0.25">
      <c r="P62" s="6"/>
      <c r="Q62" s="6"/>
      <c r="R62" s="6"/>
      <c r="S62" s="6"/>
      <c r="T62" s="6"/>
      <c r="U62" s="6"/>
      <c r="V62" s="6"/>
      <c r="W62" s="6"/>
      <c r="X62" s="6"/>
      <c r="Y62" s="6"/>
      <c r="Z62" s="6"/>
    </row>
    <row r="63" spans="2:26" x14ac:dyDescent="0.25">
      <c r="P63" s="6"/>
      <c r="Q63" s="6"/>
      <c r="R63" s="6"/>
      <c r="S63" s="6"/>
      <c r="T63" s="6"/>
      <c r="U63" s="6"/>
      <c r="V63" s="6"/>
      <c r="W63" s="6"/>
      <c r="X63" s="6"/>
      <c r="Y63" s="6"/>
      <c r="Z63" s="6"/>
    </row>
    <row r="64" spans="2:26" x14ac:dyDescent="0.25">
      <c r="C64" s="6"/>
      <c r="D64" s="9"/>
      <c r="E64" s="9"/>
      <c r="F64" s="9"/>
      <c r="G64" s="9"/>
      <c r="H64" s="9"/>
      <c r="I64" s="9"/>
      <c r="J64" s="9"/>
      <c r="K64" s="9"/>
      <c r="L64" s="9"/>
      <c r="M64" s="9"/>
      <c r="N64" s="9"/>
      <c r="O64" s="9"/>
      <c r="P64" s="6"/>
      <c r="Q64" s="6"/>
      <c r="R64" s="6"/>
      <c r="S64" s="6"/>
      <c r="T64" s="6"/>
      <c r="U64" s="6"/>
      <c r="V64" s="6"/>
      <c r="W64" s="6"/>
      <c r="X64" s="6"/>
      <c r="Y64" s="6"/>
      <c r="Z64" s="6"/>
    </row>
    <row r="65" s="6" customFormat="1" x14ac:dyDescent="0.25"/>
    <row r="66" s="6" customFormat="1" x14ac:dyDescent="0.25"/>
    <row r="67" s="6" customFormat="1" x14ac:dyDescent="0.25"/>
  </sheetData>
  <mergeCells count="5">
    <mergeCell ref="B3:P3"/>
    <mergeCell ref="B4:P4"/>
    <mergeCell ref="B5:P5"/>
    <mergeCell ref="B54:D54"/>
    <mergeCell ref="B6:P6"/>
  </mergeCells>
  <pageMargins left="0.7" right="0.7" top="0.75" bottom="0.75" header="0.3" footer="0.3"/>
  <pageSetup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3:AA68"/>
  <sheetViews>
    <sheetView showGridLines="0" topLeftCell="A5" zoomScaleNormal="100" workbookViewId="0">
      <selection activeCell="B8" sqref="B8"/>
    </sheetView>
  </sheetViews>
  <sheetFormatPr defaultColWidth="11.42578125" defaultRowHeight="15" x14ac:dyDescent="0.25"/>
  <cols>
    <col min="1" max="1" width="6.28515625" style="6" customWidth="1"/>
    <col min="2" max="2" width="70.140625" style="6" customWidth="1"/>
    <col min="3" max="4" width="16.42578125" style="8" customWidth="1"/>
    <col min="5" max="16" width="12.140625" style="6" customWidth="1"/>
    <col min="17" max="17" width="12.140625" style="7" bestFit="1" customWidth="1"/>
    <col min="18" max="18" width="18.85546875" style="7" bestFit="1" customWidth="1"/>
    <col min="19" max="19" width="21" style="7" customWidth="1"/>
    <col min="20" max="20" width="13.140625" style="7" bestFit="1" customWidth="1"/>
    <col min="21" max="26" width="11.42578125" style="7"/>
    <col min="27" max="27" width="12.7109375" style="7" bestFit="1" customWidth="1"/>
    <col min="28" max="16384" width="11.42578125" style="6"/>
  </cols>
  <sheetData>
    <row r="3" spans="1:27" ht="28.5" x14ac:dyDescent="0.25">
      <c r="A3" s="47"/>
      <c r="B3" s="189" t="s">
        <v>0</v>
      </c>
      <c r="C3" s="190"/>
      <c r="D3" s="190"/>
      <c r="E3" s="190"/>
      <c r="F3" s="190"/>
      <c r="G3" s="190"/>
      <c r="H3" s="190"/>
      <c r="I3" s="190"/>
      <c r="J3" s="190"/>
      <c r="K3" s="190"/>
      <c r="L3" s="190"/>
      <c r="M3" s="190"/>
      <c r="N3" s="190"/>
      <c r="O3" s="190"/>
      <c r="P3" s="190"/>
      <c r="Q3" s="190"/>
    </row>
    <row r="4" spans="1:27" ht="21" x14ac:dyDescent="0.25">
      <c r="A4" s="47"/>
      <c r="B4" s="191" t="s">
        <v>1</v>
      </c>
      <c r="C4" s="192"/>
      <c r="D4" s="192"/>
      <c r="E4" s="192"/>
      <c r="F4" s="192"/>
      <c r="G4" s="192"/>
      <c r="H4" s="192"/>
      <c r="I4" s="192"/>
      <c r="J4" s="192"/>
      <c r="K4" s="192"/>
      <c r="L4" s="192"/>
      <c r="M4" s="192"/>
      <c r="N4" s="192"/>
      <c r="O4" s="192"/>
      <c r="P4" s="192"/>
      <c r="Q4" s="192"/>
    </row>
    <row r="5" spans="1:27" ht="15.75" customHeight="1" x14ac:dyDescent="0.25">
      <c r="A5" s="47"/>
      <c r="B5" s="193" t="s">
        <v>2</v>
      </c>
      <c r="C5" s="194"/>
      <c r="D5" s="194"/>
      <c r="E5" s="194"/>
      <c r="F5" s="194"/>
      <c r="G5" s="194"/>
      <c r="H5" s="194"/>
      <c r="I5" s="194"/>
      <c r="J5" s="194"/>
      <c r="K5" s="194"/>
      <c r="L5" s="194"/>
      <c r="M5" s="194"/>
      <c r="N5" s="194"/>
      <c r="O5" s="194"/>
      <c r="P5" s="194"/>
      <c r="Q5" s="194"/>
    </row>
    <row r="6" spans="1:27" x14ac:dyDescent="0.25">
      <c r="A6" s="47"/>
      <c r="B6" s="195" t="s">
        <v>73</v>
      </c>
      <c r="C6" s="196"/>
      <c r="D6" s="196"/>
      <c r="E6" s="196"/>
      <c r="F6" s="196"/>
      <c r="G6" s="196"/>
      <c r="H6" s="196"/>
      <c r="I6" s="196"/>
      <c r="J6" s="196"/>
      <c r="K6" s="196"/>
      <c r="L6" s="196"/>
      <c r="M6" s="196"/>
      <c r="N6" s="196"/>
      <c r="O6" s="196"/>
      <c r="P6" s="196"/>
      <c r="Q6" s="196"/>
    </row>
    <row r="7" spans="1:27" x14ac:dyDescent="0.25">
      <c r="A7" s="47"/>
      <c r="B7" s="51"/>
      <c r="C7" s="51"/>
      <c r="D7" s="51"/>
      <c r="E7" s="51"/>
      <c r="F7" s="51"/>
      <c r="G7" s="51"/>
      <c r="H7" s="51"/>
      <c r="I7" s="51"/>
      <c r="J7" s="51"/>
      <c r="K7" s="51"/>
      <c r="L7" s="51"/>
      <c r="M7" s="51"/>
      <c r="N7" s="51"/>
      <c r="O7" s="51"/>
      <c r="P7" s="51"/>
      <c r="Q7" s="51"/>
    </row>
    <row r="8" spans="1:27" x14ac:dyDescent="0.25">
      <c r="A8" s="47"/>
      <c r="B8" s="66" t="s">
        <v>74</v>
      </c>
      <c r="C8" s="46"/>
      <c r="D8" s="46"/>
      <c r="Q8" s="50" t="s">
        <v>4</v>
      </c>
    </row>
    <row r="9" spans="1:27" ht="3.75" customHeight="1" x14ac:dyDescent="0.25">
      <c r="B9" s="45"/>
      <c r="C9" s="44"/>
      <c r="D9" s="44"/>
    </row>
    <row r="10" spans="1:27" ht="30.75" customHeight="1" x14ac:dyDescent="0.25">
      <c r="B10" s="43" t="s">
        <v>68</v>
      </c>
      <c r="C10" s="42" t="s">
        <v>69</v>
      </c>
      <c r="D10" s="42" t="s">
        <v>75</v>
      </c>
      <c r="E10" s="41" t="s">
        <v>7</v>
      </c>
      <c r="F10" s="41" t="s">
        <v>8</v>
      </c>
      <c r="G10" s="41" t="s">
        <v>9</v>
      </c>
      <c r="H10" s="41" t="s">
        <v>10</v>
      </c>
      <c r="I10" s="41" t="s">
        <v>11</v>
      </c>
      <c r="J10" s="41" t="s">
        <v>12</v>
      </c>
      <c r="K10" s="41" t="s">
        <v>13</v>
      </c>
      <c r="L10" s="41" t="s">
        <v>14</v>
      </c>
      <c r="M10" s="41" t="s">
        <v>15</v>
      </c>
      <c r="N10" s="41" t="s">
        <v>16</v>
      </c>
      <c r="O10" s="41" t="s">
        <v>17</v>
      </c>
      <c r="P10" s="41" t="s">
        <v>18</v>
      </c>
      <c r="Q10" s="41" t="s">
        <v>19</v>
      </c>
      <c r="R10" s="6"/>
      <c r="S10" s="40"/>
      <c r="T10" s="6"/>
      <c r="U10" s="6"/>
      <c r="V10" s="6"/>
      <c r="W10" s="6"/>
      <c r="X10" s="6"/>
      <c r="Y10" s="6"/>
      <c r="Z10" s="6"/>
      <c r="AA10" s="6"/>
    </row>
    <row r="11" spans="1:27" ht="8.25" customHeight="1" x14ac:dyDescent="0.25">
      <c r="B11" s="39"/>
      <c r="C11" s="38"/>
      <c r="D11" s="38"/>
      <c r="E11" s="37"/>
      <c r="F11" s="37"/>
      <c r="G11" s="37"/>
      <c r="H11" s="37"/>
      <c r="I11" s="37"/>
      <c r="J11" s="37"/>
      <c r="K11" s="37"/>
      <c r="L11" s="37"/>
      <c r="M11" s="37"/>
      <c r="N11" s="37"/>
      <c r="O11" s="37"/>
      <c r="P11" s="37"/>
      <c r="Q11" s="37"/>
      <c r="R11" s="6"/>
      <c r="S11" s="6"/>
      <c r="T11" s="6"/>
      <c r="U11" s="6"/>
      <c r="V11" s="6"/>
      <c r="W11" s="6"/>
      <c r="X11" s="6"/>
      <c r="Y11" s="6"/>
      <c r="Z11" s="6"/>
      <c r="AA11" s="6"/>
    </row>
    <row r="12" spans="1:27" ht="17.25" customHeight="1" x14ac:dyDescent="0.25">
      <c r="B12" s="26" t="s">
        <v>20</v>
      </c>
      <c r="C12" s="159">
        <f t="shared" ref="C12:K12" si="0">C13+C21</f>
        <v>689930497384.99988</v>
      </c>
      <c r="D12" s="159">
        <f t="shared" si="0"/>
        <v>677190002952.55005</v>
      </c>
      <c r="E12" s="160">
        <f t="shared" si="0"/>
        <v>58585322425.409981</v>
      </c>
      <c r="F12" s="160">
        <f t="shared" si="0"/>
        <v>46867225557.410011</v>
      </c>
      <c r="G12" s="160">
        <f t="shared" si="0"/>
        <v>51109655663.169998</v>
      </c>
      <c r="H12" s="160">
        <f t="shared" si="0"/>
        <v>66644695416.450005</v>
      </c>
      <c r="I12" s="160">
        <f t="shared" si="0"/>
        <v>55752005129.5</v>
      </c>
      <c r="J12" s="160">
        <f t="shared" si="0"/>
        <v>54101390487.189995</v>
      </c>
      <c r="K12" s="160">
        <f t="shared" si="0"/>
        <v>56635998061.720001</v>
      </c>
      <c r="L12" s="160">
        <f>L13+L21</f>
        <v>52343616030.140007</v>
      </c>
      <c r="M12" s="160">
        <f>M13+M21</f>
        <v>51325861120.300003</v>
      </c>
      <c r="N12" s="160">
        <f>N13+N21</f>
        <v>58679796697.680008</v>
      </c>
      <c r="O12" s="160">
        <f>O13+O21</f>
        <v>51198109409.349998</v>
      </c>
      <c r="P12" s="160">
        <f>P13+P21</f>
        <v>57335462674.05999</v>
      </c>
      <c r="Q12" s="160">
        <f>+Q13+Q21</f>
        <v>660579138672.38</v>
      </c>
      <c r="R12" s="6"/>
      <c r="S12" s="6"/>
      <c r="T12" s="6"/>
      <c r="U12" s="6"/>
      <c r="V12" s="6"/>
      <c r="W12" s="6"/>
      <c r="X12" s="6"/>
      <c r="Y12" s="6"/>
      <c r="Z12" s="6"/>
      <c r="AA12" s="6"/>
    </row>
    <row r="13" spans="1:27" x14ac:dyDescent="0.25">
      <c r="B13" s="24" t="s">
        <v>21</v>
      </c>
      <c r="C13" s="116">
        <f>SUM(C14:C20)</f>
        <v>687034634476.99988</v>
      </c>
      <c r="D13" s="116">
        <f>SUM(D14:D20)</f>
        <v>677181363144.55005</v>
      </c>
      <c r="E13" s="116">
        <f>SUM(E14:E20)</f>
        <v>58585322425.409981</v>
      </c>
      <c r="F13" s="116">
        <f t="shared" ref="F13:N13" si="1">SUM(F14:F20)</f>
        <v>46835126424.050011</v>
      </c>
      <c r="G13" s="116">
        <f t="shared" si="1"/>
        <v>51109627090.639999</v>
      </c>
      <c r="H13" s="116">
        <f t="shared" si="1"/>
        <v>66553367337.640007</v>
      </c>
      <c r="I13" s="116">
        <f t="shared" si="1"/>
        <v>55752005129.5</v>
      </c>
      <c r="J13" s="116">
        <f t="shared" si="1"/>
        <v>54089950487.189995</v>
      </c>
      <c r="K13" s="116">
        <f t="shared" si="1"/>
        <v>56628326561.720001</v>
      </c>
      <c r="L13" s="116">
        <f t="shared" si="1"/>
        <v>52313079060.51001</v>
      </c>
      <c r="M13" s="116">
        <f t="shared" si="1"/>
        <v>51325861120.300003</v>
      </c>
      <c r="N13" s="116">
        <f t="shared" si="1"/>
        <v>58587158363.500008</v>
      </c>
      <c r="O13" s="116">
        <f>SUM(O14:O20)</f>
        <v>51175365322.290001</v>
      </c>
      <c r="P13" s="116">
        <f>SUM(P14:P20)</f>
        <v>57325792834.539993</v>
      </c>
      <c r="Q13" s="116">
        <f>SUM(Q14:Q20)</f>
        <v>660280982157.29004</v>
      </c>
      <c r="R13" s="18"/>
      <c r="S13" s="18"/>
      <c r="T13" s="18"/>
      <c r="U13" s="18"/>
      <c r="V13" s="18"/>
      <c r="W13" s="18"/>
      <c r="X13" s="18"/>
      <c r="Y13" s="18"/>
      <c r="Z13" s="18"/>
      <c r="AA13" s="6"/>
    </row>
    <row r="14" spans="1:27" x14ac:dyDescent="0.25">
      <c r="B14" s="34" t="s">
        <v>22</v>
      </c>
      <c r="C14" s="128">
        <v>638617531927.99988</v>
      </c>
      <c r="D14" s="121">
        <v>624269270807</v>
      </c>
      <c r="E14" s="121">
        <v>54864435640.47998</v>
      </c>
      <c r="F14" s="121">
        <v>43221692348.610008</v>
      </c>
      <c r="G14" s="121">
        <v>47468766710.309998</v>
      </c>
      <c r="H14" s="121">
        <v>62758566563.820007</v>
      </c>
      <c r="I14" s="121">
        <v>51050266206.75</v>
      </c>
      <c r="J14" s="121">
        <v>46886478935.830002</v>
      </c>
      <c r="K14" s="121">
        <v>52882241023.720009</v>
      </c>
      <c r="L14" s="121">
        <v>48669879289.450012</v>
      </c>
      <c r="M14" s="121">
        <v>47226160077.310005</v>
      </c>
      <c r="N14" s="121">
        <v>55125506616.650009</v>
      </c>
      <c r="O14" s="121">
        <v>47395194059.710007</v>
      </c>
      <c r="P14" s="121">
        <v>54197651015.399994</v>
      </c>
      <c r="Q14" s="128">
        <f>SUM(E14:P14)</f>
        <v>611746838488.04004</v>
      </c>
      <c r="R14" s="18"/>
      <c r="S14" s="19"/>
      <c r="T14" s="19"/>
      <c r="U14" s="19"/>
      <c r="V14" s="19"/>
      <c r="W14" s="19"/>
      <c r="X14" s="19"/>
      <c r="Y14" s="19"/>
      <c r="Z14" s="19"/>
      <c r="AA14" s="6"/>
    </row>
    <row r="15" spans="1:27" x14ac:dyDescent="0.25">
      <c r="B15" s="34" t="s">
        <v>23</v>
      </c>
      <c r="C15" s="128">
        <v>2859010841.9999995</v>
      </c>
      <c r="D15" s="121">
        <v>2471169640</v>
      </c>
      <c r="E15" s="121">
        <v>192840883.64999998</v>
      </c>
      <c r="F15" s="121">
        <v>176183734.34</v>
      </c>
      <c r="G15" s="121">
        <v>215868890.79000002</v>
      </c>
      <c r="H15" s="121">
        <v>190377131.38999999</v>
      </c>
      <c r="I15" s="121">
        <v>183780767.70000005</v>
      </c>
      <c r="J15" s="121">
        <v>351309401.25</v>
      </c>
      <c r="K15" s="121">
        <v>254041036.38999999</v>
      </c>
      <c r="L15" s="121">
        <v>190749230.22000003</v>
      </c>
      <c r="M15" s="121">
        <v>201228098.45999998</v>
      </c>
      <c r="N15" s="121">
        <v>185863014.75999999</v>
      </c>
      <c r="O15" s="121">
        <v>216988688.77000001</v>
      </c>
      <c r="P15" s="121">
        <v>193978957.62</v>
      </c>
      <c r="Q15" s="128">
        <f t="shared" ref="Q15:Q20" si="2">SUM(E15:P15)</f>
        <v>2553209835.3399997</v>
      </c>
      <c r="R15" s="18"/>
      <c r="S15" s="6"/>
      <c r="T15" s="6"/>
      <c r="U15" s="6"/>
      <c r="V15" s="19"/>
      <c r="W15" s="19"/>
      <c r="X15" s="6"/>
      <c r="Y15" s="6"/>
      <c r="Z15" s="6"/>
      <c r="AA15" s="6"/>
    </row>
    <row r="16" spans="1:27" x14ac:dyDescent="0.25">
      <c r="B16" s="34" t="s">
        <v>24</v>
      </c>
      <c r="C16" s="128">
        <v>27929028113</v>
      </c>
      <c r="D16" s="121">
        <v>30487484904.549999</v>
      </c>
      <c r="E16" s="121">
        <v>2270812846.5700002</v>
      </c>
      <c r="F16" s="121">
        <v>1746894649.1600003</v>
      </c>
      <c r="G16" s="121">
        <v>2306687186.0500002</v>
      </c>
      <c r="H16" s="121">
        <v>2220773480.5499997</v>
      </c>
      <c r="I16" s="121">
        <v>2285324608.9399996</v>
      </c>
      <c r="J16" s="121">
        <v>1973673382.1299996</v>
      </c>
      <c r="K16" s="121">
        <v>2051519061.6599998</v>
      </c>
      <c r="L16" s="121">
        <v>2190427860.9200001</v>
      </c>
      <c r="M16" s="121">
        <v>2617734334.9200001</v>
      </c>
      <c r="N16" s="121">
        <v>2074871944.9900005</v>
      </c>
      <c r="O16" s="121">
        <v>1895225172.2799995</v>
      </c>
      <c r="P16" s="121">
        <v>1643268921.4499998</v>
      </c>
      <c r="Q16" s="128">
        <f t="shared" si="2"/>
        <v>25277213449.620003</v>
      </c>
      <c r="R16" s="18"/>
      <c r="S16" s="36"/>
      <c r="T16" s="36"/>
      <c r="U16" s="36"/>
      <c r="V16" s="19"/>
      <c r="W16" s="19"/>
      <c r="X16" s="36"/>
      <c r="Y16" s="36"/>
      <c r="Z16" s="36"/>
      <c r="AA16" s="19"/>
    </row>
    <row r="17" spans="1:27" s="35" customFormat="1" x14ac:dyDescent="0.25">
      <c r="B17" s="34" t="s">
        <v>25</v>
      </c>
      <c r="C17" s="128">
        <v>8785471279</v>
      </c>
      <c r="D17" s="121">
        <v>9785471279</v>
      </c>
      <c r="E17" s="121">
        <v>702173855.10000002</v>
      </c>
      <c r="F17" s="121">
        <v>1091275263.8999999</v>
      </c>
      <c r="G17" s="121">
        <v>353322357.21000004</v>
      </c>
      <c r="H17" s="121">
        <v>845553310.02999997</v>
      </c>
      <c r="I17" s="121">
        <v>1503958160.75</v>
      </c>
      <c r="J17" s="121">
        <v>3527160009.3099999</v>
      </c>
      <c r="K17" s="121">
        <v>340001068.84999996</v>
      </c>
      <c r="L17" s="121">
        <v>209137458.93000001</v>
      </c>
      <c r="M17" s="121">
        <v>531985386.15999997</v>
      </c>
      <c r="N17" s="121">
        <v>270148457.03000003</v>
      </c>
      <c r="O17" s="121">
        <v>832591513.67000008</v>
      </c>
      <c r="P17" s="121">
        <v>646122551.07000005</v>
      </c>
      <c r="Q17" s="128">
        <f t="shared" si="2"/>
        <v>10853429392.01</v>
      </c>
      <c r="R17" s="18"/>
      <c r="V17" s="19"/>
      <c r="W17" s="19"/>
    </row>
    <row r="18" spans="1:27" s="35" customFormat="1" x14ac:dyDescent="0.25">
      <c r="B18" s="34" t="s">
        <v>26</v>
      </c>
      <c r="C18" s="128">
        <v>2142586</v>
      </c>
      <c r="D18" s="121">
        <v>2142586</v>
      </c>
      <c r="E18" s="121">
        <v>106500</v>
      </c>
      <c r="F18" s="121">
        <v>106500</v>
      </c>
      <c r="G18" s="121">
        <v>294500</v>
      </c>
      <c r="H18" s="121">
        <v>200500</v>
      </c>
      <c r="I18" s="121">
        <v>200500</v>
      </c>
      <c r="J18" s="121">
        <v>106500</v>
      </c>
      <c r="K18" s="121">
        <v>106500</v>
      </c>
      <c r="L18" s="121">
        <v>423500</v>
      </c>
      <c r="M18" s="121">
        <v>200500</v>
      </c>
      <c r="N18" s="121">
        <v>327000</v>
      </c>
      <c r="O18" s="121">
        <v>109000</v>
      </c>
      <c r="P18" s="121">
        <v>238000</v>
      </c>
      <c r="Q18" s="128">
        <f t="shared" si="2"/>
        <v>2419500</v>
      </c>
      <c r="R18" s="18"/>
      <c r="V18" s="19"/>
      <c r="W18" s="19"/>
    </row>
    <row r="19" spans="1:27" s="35" customFormat="1" x14ac:dyDescent="0.25">
      <c r="B19" s="34" t="s">
        <v>27</v>
      </c>
      <c r="C19" s="128">
        <v>163503294</v>
      </c>
      <c r="D19" s="121">
        <v>163503294</v>
      </c>
      <c r="E19" s="121">
        <v>18818807.32</v>
      </c>
      <c r="F19" s="121">
        <v>15790585.060000001</v>
      </c>
      <c r="G19" s="121">
        <v>17625849.419999998</v>
      </c>
      <c r="H19" s="121">
        <v>31054866.82</v>
      </c>
      <c r="I19" s="121">
        <v>27969152.440000001</v>
      </c>
      <c r="J19" s="121">
        <v>22519942.84</v>
      </c>
      <c r="K19" s="121">
        <v>300449925.84000003</v>
      </c>
      <c r="L19" s="121">
        <v>30174257.000000007</v>
      </c>
      <c r="M19" s="121">
        <v>23441559.380000003</v>
      </c>
      <c r="N19" s="121">
        <v>19988679.859999999</v>
      </c>
      <c r="O19" s="121">
        <v>20017201.940000001</v>
      </c>
      <c r="P19" s="121">
        <v>23452585.599999998</v>
      </c>
      <c r="Q19" s="128">
        <f t="shared" si="2"/>
        <v>551303413.51999998</v>
      </c>
      <c r="R19" s="18"/>
      <c r="V19" s="19"/>
      <c r="W19" s="19"/>
    </row>
    <row r="20" spans="1:27" x14ac:dyDescent="0.25">
      <c r="B20" s="34" t="s">
        <v>28</v>
      </c>
      <c r="C20" s="128">
        <v>8677946435</v>
      </c>
      <c r="D20" s="121">
        <v>10002320634</v>
      </c>
      <c r="E20" s="121">
        <v>536133892.29000008</v>
      </c>
      <c r="F20" s="121">
        <v>583183342.98000002</v>
      </c>
      <c r="G20" s="121">
        <v>747061596.86000013</v>
      </c>
      <c r="H20" s="121">
        <v>506841485.02999991</v>
      </c>
      <c r="I20" s="121">
        <v>700505732.92000008</v>
      </c>
      <c r="J20" s="121">
        <v>1328702315.8299999</v>
      </c>
      <c r="K20" s="121">
        <v>799967945.26000011</v>
      </c>
      <c r="L20" s="121">
        <v>1022287463.9900001</v>
      </c>
      <c r="M20" s="121">
        <v>725111164.06999993</v>
      </c>
      <c r="N20" s="121">
        <v>910452650.20999992</v>
      </c>
      <c r="O20" s="121">
        <v>815239685.91999996</v>
      </c>
      <c r="P20" s="121">
        <v>621080803.4000001</v>
      </c>
      <c r="Q20" s="128">
        <f t="shared" si="2"/>
        <v>9296568078.7599983</v>
      </c>
      <c r="R20" s="18"/>
      <c r="S20" s="58"/>
      <c r="T20" s="6"/>
      <c r="U20" s="6"/>
      <c r="V20" s="19"/>
      <c r="W20" s="19"/>
      <c r="X20" s="6"/>
      <c r="Y20" s="6"/>
      <c r="Z20" s="6"/>
      <c r="AA20" s="6"/>
    </row>
    <row r="21" spans="1:27" x14ac:dyDescent="0.25">
      <c r="B21" s="24" t="s">
        <v>29</v>
      </c>
      <c r="C21" s="116">
        <f>SUM(C22:C24)</f>
        <v>2895862908</v>
      </c>
      <c r="D21" s="116">
        <f>SUM(D22:D24)</f>
        <v>8639808</v>
      </c>
      <c r="E21" s="3">
        <f>SUM(E22:E24)</f>
        <v>0</v>
      </c>
      <c r="F21" s="116">
        <f>SUM(F22:F24)</f>
        <v>32099133.359999996</v>
      </c>
      <c r="G21" s="116">
        <f t="shared" ref="G21:P21" si="3">SUM(G22:G24)</f>
        <v>28572.53</v>
      </c>
      <c r="H21" s="116">
        <f t="shared" si="3"/>
        <v>91328078.810000002</v>
      </c>
      <c r="I21" s="3">
        <f t="shared" si="3"/>
        <v>0</v>
      </c>
      <c r="J21" s="116">
        <f t="shared" si="3"/>
        <v>11440000</v>
      </c>
      <c r="K21" s="116">
        <f t="shared" si="3"/>
        <v>7671500</v>
      </c>
      <c r="L21" s="116">
        <f t="shared" si="3"/>
        <v>30536969.629999999</v>
      </c>
      <c r="M21" s="3">
        <f t="shared" si="3"/>
        <v>0</v>
      </c>
      <c r="N21" s="116">
        <f t="shared" si="3"/>
        <v>92638334.180000007</v>
      </c>
      <c r="O21" s="116">
        <f t="shared" si="3"/>
        <v>22744087.060000002</v>
      </c>
      <c r="P21" s="116">
        <f t="shared" si="3"/>
        <v>9669839.5199999996</v>
      </c>
      <c r="Q21" s="116">
        <f>SUM(Q22:Q24)</f>
        <v>298156515.08999997</v>
      </c>
      <c r="R21" s="18"/>
      <c r="S21" s="6"/>
      <c r="T21" s="6"/>
      <c r="U21" s="6"/>
      <c r="V21" s="6"/>
      <c r="W21" s="6"/>
      <c r="X21" s="6"/>
      <c r="Y21" s="6"/>
      <c r="Z21" s="6"/>
      <c r="AA21" s="6"/>
    </row>
    <row r="22" spans="1:27" x14ac:dyDescent="0.25">
      <c r="B22" s="34" t="s">
        <v>30</v>
      </c>
      <c r="C22" s="121">
        <v>8639808</v>
      </c>
      <c r="D22" s="121">
        <v>8639808</v>
      </c>
      <c r="E22" s="65">
        <v>0</v>
      </c>
      <c r="F22" s="65">
        <v>0</v>
      </c>
      <c r="G22" s="121">
        <v>28572.53</v>
      </c>
      <c r="H22" s="65">
        <v>0</v>
      </c>
      <c r="I22" s="65">
        <v>0</v>
      </c>
      <c r="J22" s="121">
        <v>11440000</v>
      </c>
      <c r="K22" s="121">
        <v>7671500</v>
      </c>
      <c r="L22" s="121">
        <v>262500</v>
      </c>
      <c r="M22" s="65">
        <v>0</v>
      </c>
      <c r="N22" s="65">
        <v>0</v>
      </c>
      <c r="O22" s="121">
        <v>78724.600000000006</v>
      </c>
      <c r="P22" s="65">
        <v>0</v>
      </c>
      <c r="Q22" s="121">
        <f>SUM(E22:P22)</f>
        <v>19481297.130000003</v>
      </c>
      <c r="R22" s="18"/>
      <c r="S22" s="6"/>
      <c r="T22" s="6"/>
      <c r="U22" s="6"/>
      <c r="V22" s="6"/>
      <c r="W22" s="6"/>
      <c r="X22" s="6"/>
      <c r="Y22" s="6"/>
      <c r="Z22" s="6"/>
      <c r="AA22" s="6"/>
    </row>
    <row r="23" spans="1:27" x14ac:dyDescent="0.25">
      <c r="B23" s="34" t="s">
        <v>31</v>
      </c>
      <c r="C23" s="121">
        <v>2887223100</v>
      </c>
      <c r="D23" s="65">
        <v>0</v>
      </c>
      <c r="E23" s="65">
        <v>0</v>
      </c>
      <c r="F23" s="65">
        <v>0</v>
      </c>
      <c r="G23" s="65">
        <v>0</v>
      </c>
      <c r="H23" s="65">
        <v>0</v>
      </c>
      <c r="I23" s="65">
        <v>0</v>
      </c>
      <c r="J23" s="65">
        <v>0</v>
      </c>
      <c r="K23" s="65">
        <v>0</v>
      </c>
      <c r="L23" s="65">
        <v>0</v>
      </c>
      <c r="M23" s="65">
        <v>0</v>
      </c>
      <c r="N23" s="65">
        <v>0</v>
      </c>
      <c r="O23" s="65">
        <v>0</v>
      </c>
      <c r="P23" s="65">
        <v>0</v>
      </c>
      <c r="Q23" s="65">
        <f t="shared" ref="Q23:Q24" si="4">SUM(E23:P23)</f>
        <v>0</v>
      </c>
      <c r="R23" s="18"/>
      <c r="S23" s="49" t="s">
        <v>70</v>
      </c>
      <c r="T23" s="6"/>
      <c r="U23" s="6"/>
      <c r="V23" s="6"/>
      <c r="W23" s="6"/>
      <c r="X23" s="6"/>
      <c r="Y23" s="6"/>
      <c r="Z23" s="6"/>
      <c r="AA23" s="6"/>
    </row>
    <row r="24" spans="1:27" x14ac:dyDescent="0.25">
      <c r="B24" s="34" t="s">
        <v>32</v>
      </c>
      <c r="C24" s="65">
        <v>0</v>
      </c>
      <c r="D24" s="65">
        <v>0</v>
      </c>
      <c r="E24" s="65">
        <v>0</v>
      </c>
      <c r="F24" s="121">
        <v>32099133.359999996</v>
      </c>
      <c r="G24" s="65">
        <v>0</v>
      </c>
      <c r="H24" s="121">
        <v>91328078.810000002</v>
      </c>
      <c r="I24" s="65">
        <v>0</v>
      </c>
      <c r="J24" s="65">
        <v>0</v>
      </c>
      <c r="K24" s="65">
        <v>0</v>
      </c>
      <c r="L24" s="121">
        <v>30274469.629999999</v>
      </c>
      <c r="M24" s="65">
        <v>0</v>
      </c>
      <c r="N24" s="121">
        <v>92638334.180000007</v>
      </c>
      <c r="O24" s="121">
        <v>22665362.460000001</v>
      </c>
      <c r="P24" s="121">
        <v>9669839.5199999996</v>
      </c>
      <c r="Q24" s="121">
        <f t="shared" si="4"/>
        <v>278675217.95999998</v>
      </c>
      <c r="R24" s="19"/>
      <c r="S24" s="49"/>
      <c r="T24" s="6"/>
      <c r="U24" s="6"/>
      <c r="V24" s="6"/>
      <c r="W24" s="6"/>
      <c r="X24" s="6"/>
      <c r="Y24" s="6"/>
      <c r="Z24" s="6"/>
      <c r="AA24" s="6"/>
    </row>
    <row r="25" spans="1:27" x14ac:dyDescent="0.25">
      <c r="B25" s="26" t="s">
        <v>33</v>
      </c>
      <c r="C25" s="159">
        <f t="shared" ref="C25:P25" si="5">C26+C36</f>
        <v>765455860553</v>
      </c>
      <c r="D25" s="159">
        <f t="shared" si="5"/>
        <v>777226808228.67969</v>
      </c>
      <c r="E25" s="160">
        <f t="shared" si="5"/>
        <v>48051765473.999992</v>
      </c>
      <c r="F25" s="160">
        <f t="shared" si="5"/>
        <v>58631625920.779999</v>
      </c>
      <c r="G25" s="160">
        <f t="shared" si="5"/>
        <v>63435375785.600006</v>
      </c>
      <c r="H25" s="160">
        <f t="shared" si="5"/>
        <v>53414822268.880005</v>
      </c>
      <c r="I25" s="160">
        <f t="shared" si="5"/>
        <v>56675434232.549995</v>
      </c>
      <c r="J25" s="160">
        <f t="shared" si="5"/>
        <v>72961776188.569992</v>
      </c>
      <c r="K25" s="160">
        <f t="shared" si="5"/>
        <v>55985810153.370003</v>
      </c>
      <c r="L25" s="160">
        <f t="shared" si="5"/>
        <v>61252461287.880005</v>
      </c>
      <c r="M25" s="160">
        <f t="shared" si="5"/>
        <v>50526284057.659996</v>
      </c>
      <c r="N25" s="160">
        <f t="shared" si="5"/>
        <v>56684953670.310005</v>
      </c>
      <c r="O25" s="160">
        <f t="shared" si="5"/>
        <v>66239083584.23999</v>
      </c>
      <c r="P25" s="160">
        <f t="shared" si="5"/>
        <v>100193716145.28</v>
      </c>
      <c r="Q25" s="160">
        <f>Q26+Q36</f>
        <v>744267108769.12988</v>
      </c>
      <c r="R25" s="18"/>
      <c r="S25" s="6"/>
      <c r="T25" s="6"/>
      <c r="U25" s="6"/>
      <c r="V25" s="6"/>
      <c r="W25" s="6"/>
      <c r="X25" s="6"/>
      <c r="Y25" s="6"/>
      <c r="Z25" s="6"/>
      <c r="AA25" s="6"/>
    </row>
    <row r="26" spans="1:27" x14ac:dyDescent="0.25">
      <c r="A26" s="33"/>
      <c r="B26" s="22" t="s">
        <v>34</v>
      </c>
      <c r="C26" s="113">
        <f>C27+C28+C29+C34+C35</f>
        <v>643906763177</v>
      </c>
      <c r="D26" s="113">
        <f>D27+D28+D29+D34+D35</f>
        <v>655452149700.29968</v>
      </c>
      <c r="E26" s="113">
        <f>E27+E28+E29+E34+E35</f>
        <v>44402421572.87999</v>
      </c>
      <c r="F26" s="113">
        <f>F27+F28+F29+F34+F35</f>
        <v>46354217615.910004</v>
      </c>
      <c r="G26" s="113">
        <f t="shared" ref="G26:N26" si="6">G27+G28+G29+G34+G35</f>
        <v>56267202349.860008</v>
      </c>
      <c r="H26" s="113">
        <f t="shared" si="6"/>
        <v>45127135135.400002</v>
      </c>
      <c r="I26" s="113">
        <f t="shared" si="6"/>
        <v>46573567199.429993</v>
      </c>
      <c r="J26" s="113">
        <f t="shared" si="6"/>
        <v>65984051799.969994</v>
      </c>
      <c r="K26" s="113">
        <f t="shared" si="6"/>
        <v>47319296689.480003</v>
      </c>
      <c r="L26" s="113">
        <f t="shared" si="6"/>
        <v>51876640074.220009</v>
      </c>
      <c r="M26" s="113">
        <f t="shared" si="6"/>
        <v>46156727707.949997</v>
      </c>
      <c r="N26" s="113">
        <f t="shared" si="6"/>
        <v>51034245056.070007</v>
      </c>
      <c r="O26" s="113">
        <f>O27+O28+O29+O34+O35</f>
        <v>61298907805.709991</v>
      </c>
      <c r="P26" s="113">
        <f>P27+P28+P29+P34+P35</f>
        <v>78659590377.23999</v>
      </c>
      <c r="Q26" s="153">
        <f>Q27+Q28+Q29+Q34+Q35+Q33</f>
        <v>641268003384.12988</v>
      </c>
      <c r="R26" s="18"/>
      <c r="S26" s="6"/>
      <c r="T26" s="6"/>
      <c r="U26" s="6"/>
      <c r="V26" s="6"/>
      <c r="W26" s="6"/>
      <c r="X26" s="6"/>
      <c r="Y26" s="6"/>
      <c r="Z26" s="6"/>
      <c r="AA26" s="6"/>
    </row>
    <row r="27" spans="1:27" x14ac:dyDescent="0.25">
      <c r="B27" s="29" t="s">
        <v>35</v>
      </c>
      <c r="C27" s="121">
        <v>284605468149</v>
      </c>
      <c r="D27" s="121">
        <v>295627380966.8598</v>
      </c>
      <c r="E27" s="121">
        <v>16279585214.559992</v>
      </c>
      <c r="F27" s="121">
        <v>22397031902.380001</v>
      </c>
      <c r="G27" s="121">
        <v>24559345273.150005</v>
      </c>
      <c r="H27" s="121">
        <v>20822452393.650002</v>
      </c>
      <c r="I27" s="121">
        <v>24830973299.739994</v>
      </c>
      <c r="J27" s="121">
        <v>24605030141.869991</v>
      </c>
      <c r="K27" s="121">
        <v>21424134005.649994</v>
      </c>
      <c r="L27" s="121">
        <v>22449296663.350002</v>
      </c>
      <c r="M27" s="121">
        <v>21484475413.91</v>
      </c>
      <c r="N27" s="121">
        <v>24029300288.420002</v>
      </c>
      <c r="O27" s="121">
        <v>31584288337.999996</v>
      </c>
      <c r="P27" s="121">
        <v>33042807142.909988</v>
      </c>
      <c r="Q27" s="128">
        <f>SUM(E27:P27)</f>
        <v>287508720077.58997</v>
      </c>
      <c r="S27" s="6"/>
      <c r="T27" s="6"/>
      <c r="U27" s="6"/>
      <c r="V27" s="6"/>
      <c r="W27" s="6"/>
      <c r="X27" s="6"/>
      <c r="Y27" s="6"/>
      <c r="Z27" s="6"/>
      <c r="AA27" s="6"/>
    </row>
    <row r="28" spans="1:27" x14ac:dyDescent="0.25">
      <c r="B28" s="29" t="s">
        <v>36</v>
      </c>
      <c r="C28" s="121">
        <v>36969992188</v>
      </c>
      <c r="D28" s="121">
        <v>41449179637.379997</v>
      </c>
      <c r="E28" s="121">
        <v>2787167011.3799996</v>
      </c>
      <c r="F28" s="121">
        <v>2885001243.1100001</v>
      </c>
      <c r="G28" s="121">
        <v>2872915852.5</v>
      </c>
      <c r="H28" s="121">
        <v>3138090458.6599998</v>
      </c>
      <c r="I28" s="121">
        <v>3288293951.9499998</v>
      </c>
      <c r="J28" s="121">
        <v>3211089306.0900002</v>
      </c>
      <c r="K28" s="121">
        <v>3220387912.5600004</v>
      </c>
      <c r="L28" s="121">
        <v>3223887692.7600007</v>
      </c>
      <c r="M28" s="121">
        <v>3244160105.3600001</v>
      </c>
      <c r="N28" s="121">
        <v>3260508116.2200003</v>
      </c>
      <c r="O28" s="121">
        <v>3758016828.8499999</v>
      </c>
      <c r="P28" s="121">
        <v>5860154131.8899994</v>
      </c>
      <c r="Q28" s="128">
        <f>SUM(E28:P28)</f>
        <v>40749672611.330002</v>
      </c>
      <c r="S28" s="6"/>
      <c r="T28" s="6"/>
      <c r="U28" s="6"/>
      <c r="V28" s="6"/>
      <c r="W28" s="6"/>
      <c r="X28" s="6"/>
      <c r="Y28" s="6"/>
      <c r="Z28" s="6"/>
      <c r="AA28" s="6"/>
    </row>
    <row r="29" spans="1:27" x14ac:dyDescent="0.25">
      <c r="B29" s="29" t="s">
        <v>37</v>
      </c>
      <c r="C29" s="121">
        <v>147886952782</v>
      </c>
      <c r="D29" s="121">
        <v>137489438781.99997</v>
      </c>
      <c r="E29" s="121">
        <v>13710133591.77</v>
      </c>
      <c r="F29" s="121">
        <v>8282265359.46</v>
      </c>
      <c r="G29" s="121">
        <v>10399936766.76</v>
      </c>
      <c r="H29" s="121">
        <v>7939145791.4400005</v>
      </c>
      <c r="I29" s="121">
        <v>4620969373.0200005</v>
      </c>
      <c r="J29" s="121">
        <v>24374403791.110001</v>
      </c>
      <c r="K29" s="121">
        <v>8276988387.2200003</v>
      </c>
      <c r="L29" s="121">
        <v>8855741976.4400005</v>
      </c>
      <c r="M29" s="121">
        <v>7723413138.0900011</v>
      </c>
      <c r="N29" s="121">
        <v>10031882111.809999</v>
      </c>
      <c r="O29" s="121">
        <v>6102055051.4700003</v>
      </c>
      <c r="P29" s="121">
        <v>24190006940.189999</v>
      </c>
      <c r="Q29" s="128">
        <f t="shared" ref="Q29:Q35" si="7">SUM(E29:P29)</f>
        <v>134506942278.78</v>
      </c>
      <c r="S29" s="6"/>
      <c r="T29" s="6"/>
      <c r="U29" s="6"/>
      <c r="V29" s="6"/>
      <c r="W29" s="6"/>
      <c r="X29" s="6"/>
      <c r="Y29" s="6"/>
      <c r="Z29" s="6"/>
      <c r="AA29" s="6"/>
    </row>
    <row r="30" spans="1:27" s="31" customFormat="1" x14ac:dyDescent="0.25">
      <c r="B30" s="32" t="s">
        <v>38</v>
      </c>
      <c r="C30" s="121">
        <v>77752907554</v>
      </c>
      <c r="D30" s="121">
        <v>61855393554</v>
      </c>
      <c r="E30" s="121">
        <v>4759203523.9899998</v>
      </c>
      <c r="F30" s="121">
        <v>5778254723.749999</v>
      </c>
      <c r="G30" s="121">
        <v>4299881834.7300005</v>
      </c>
      <c r="H30" s="121">
        <v>2978679810.4200001</v>
      </c>
      <c r="I30" s="121">
        <v>3220371784.1900005</v>
      </c>
      <c r="J30" s="121">
        <v>10037442208.33</v>
      </c>
      <c r="K30" s="121">
        <v>5889365995.4499998</v>
      </c>
      <c r="L30" s="121">
        <v>6240603695.1599998</v>
      </c>
      <c r="M30" s="121">
        <v>1685585038.9300001</v>
      </c>
      <c r="N30" s="121">
        <v>5982474949.4799995</v>
      </c>
      <c r="O30" s="121">
        <v>2401487685.2799997</v>
      </c>
      <c r="P30" s="121">
        <v>7115932834.6200008</v>
      </c>
      <c r="Q30" s="128">
        <f t="shared" si="7"/>
        <v>60389284084.330009</v>
      </c>
    </row>
    <row r="31" spans="1:27" s="31" customFormat="1" x14ac:dyDescent="0.25">
      <c r="B31" s="32" t="s">
        <v>39</v>
      </c>
      <c r="C31" s="121">
        <v>69739994251</v>
      </c>
      <c r="D31" s="121">
        <v>74209889251</v>
      </c>
      <c r="E31" s="121">
        <v>8926069254.4899998</v>
      </c>
      <c r="F31" s="121">
        <v>2491165079.0499997</v>
      </c>
      <c r="G31" s="121">
        <v>6085477211.25</v>
      </c>
      <c r="H31" s="121">
        <v>4868380202.6499996</v>
      </c>
      <c r="I31" s="121">
        <v>1382197294.9499998</v>
      </c>
      <c r="J31" s="121">
        <v>14111337285.98</v>
      </c>
      <c r="K31" s="121">
        <v>2382819676.04</v>
      </c>
      <c r="L31" s="121">
        <v>2540935336.9900002</v>
      </c>
      <c r="M31" s="121">
        <v>6026246367.4300003</v>
      </c>
      <c r="N31" s="121">
        <v>4045077305.71</v>
      </c>
      <c r="O31" s="121">
        <v>3682945508.6700001</v>
      </c>
      <c r="P31" s="121">
        <v>17050721905.23</v>
      </c>
      <c r="Q31" s="128">
        <f t="shared" si="7"/>
        <v>73593372428.440002</v>
      </c>
      <c r="R31" s="18"/>
      <c r="S31" s="54"/>
    </row>
    <row r="32" spans="1:27" s="31" customFormat="1" x14ac:dyDescent="0.25">
      <c r="B32" s="32" t="s">
        <v>40</v>
      </c>
      <c r="C32" s="121">
        <v>394050977</v>
      </c>
      <c r="D32" s="121">
        <v>1424155977</v>
      </c>
      <c r="E32" s="121">
        <v>24860813.289999999</v>
      </c>
      <c r="F32" s="121">
        <v>12845556.66</v>
      </c>
      <c r="G32" s="121">
        <v>14577720.779999999</v>
      </c>
      <c r="H32" s="121">
        <v>92085778.370000005</v>
      </c>
      <c r="I32" s="121">
        <v>18400293.880000003</v>
      </c>
      <c r="J32" s="121">
        <v>225624296.79999995</v>
      </c>
      <c r="K32" s="121">
        <v>4802715.7299999995</v>
      </c>
      <c r="L32" s="121">
        <v>74202944.290000007</v>
      </c>
      <c r="M32" s="121">
        <v>11581731.73</v>
      </c>
      <c r="N32" s="121">
        <v>4329856.62</v>
      </c>
      <c r="O32" s="121">
        <v>17621857.520000003</v>
      </c>
      <c r="P32" s="121">
        <v>23352200.34</v>
      </c>
      <c r="Q32" s="128">
        <f t="shared" si="7"/>
        <v>524285766.00999999</v>
      </c>
      <c r="R32" s="18"/>
      <c r="S32" s="54"/>
    </row>
    <row r="33" spans="2:27" s="31" customFormat="1" x14ac:dyDescent="0.25">
      <c r="B33" s="29" t="s">
        <v>76</v>
      </c>
      <c r="C33" s="154">
        <v>0</v>
      </c>
      <c r="D33" s="121">
        <v>214000001</v>
      </c>
      <c r="E33" s="154">
        <v>0</v>
      </c>
      <c r="F33" s="154">
        <v>0</v>
      </c>
      <c r="G33" s="154">
        <v>0</v>
      </c>
      <c r="H33" s="154">
        <v>0</v>
      </c>
      <c r="I33" s="154">
        <v>0</v>
      </c>
      <c r="J33" s="154">
        <v>0</v>
      </c>
      <c r="K33" s="154">
        <v>0</v>
      </c>
      <c r="L33" s="154">
        <v>0</v>
      </c>
      <c r="M33" s="154">
        <v>0</v>
      </c>
      <c r="N33" s="154">
        <v>0</v>
      </c>
      <c r="O33" s="154">
        <v>0</v>
      </c>
      <c r="P33" s="121">
        <v>214000000.00999999</v>
      </c>
      <c r="Q33" s="128">
        <f t="shared" si="7"/>
        <v>214000000.00999999</v>
      </c>
      <c r="R33" s="18"/>
      <c r="S33" s="54"/>
    </row>
    <row r="34" spans="2:27" x14ac:dyDescent="0.25">
      <c r="B34" s="29" t="s">
        <v>41</v>
      </c>
      <c r="C34" s="121">
        <v>174407022311</v>
      </c>
      <c r="D34" s="121">
        <v>180757760939.51993</v>
      </c>
      <c r="E34" s="121">
        <v>11625534921.839998</v>
      </c>
      <c r="F34" s="121">
        <v>12782659574.629997</v>
      </c>
      <c r="G34" s="121">
        <v>18411701295.540001</v>
      </c>
      <c r="H34" s="121">
        <v>13223554473.400002</v>
      </c>
      <c r="I34" s="121">
        <v>13829301037.769999</v>
      </c>
      <c r="J34" s="121">
        <v>13774972889.719999</v>
      </c>
      <c r="K34" s="121">
        <v>14373545318.150002</v>
      </c>
      <c r="L34" s="121">
        <v>17344528302.990002</v>
      </c>
      <c r="M34" s="121">
        <v>13701232029.259998</v>
      </c>
      <c r="N34" s="121">
        <v>13711002706.289997</v>
      </c>
      <c r="O34" s="121">
        <v>19853216232.389996</v>
      </c>
      <c r="P34" s="121">
        <v>15460873368.449999</v>
      </c>
      <c r="Q34" s="128">
        <f>SUM(E34:P34)</f>
        <v>178092122150.42999</v>
      </c>
      <c r="R34" s="18"/>
      <c r="S34" s="6"/>
      <c r="T34" s="6"/>
      <c r="U34" s="6"/>
      <c r="V34" s="6"/>
      <c r="W34" s="6"/>
      <c r="X34" s="6"/>
      <c r="Y34" s="6"/>
      <c r="Z34" s="6"/>
      <c r="AA34" s="6"/>
    </row>
    <row r="35" spans="2:27" x14ac:dyDescent="0.25">
      <c r="B35" s="29" t="s">
        <v>42</v>
      </c>
      <c r="C35" s="121">
        <v>37327747</v>
      </c>
      <c r="D35" s="121">
        <v>128389374.54000001</v>
      </c>
      <c r="E35" s="121">
        <v>833.33</v>
      </c>
      <c r="F35" s="121">
        <v>7259536.3300000001</v>
      </c>
      <c r="G35" s="121">
        <v>23303161.91</v>
      </c>
      <c r="H35" s="121">
        <v>3892018.25</v>
      </c>
      <c r="I35" s="121">
        <v>4029536.9499999997</v>
      </c>
      <c r="J35" s="121">
        <v>18555671.18</v>
      </c>
      <c r="K35" s="121">
        <v>24241065.900000002</v>
      </c>
      <c r="L35" s="121">
        <v>3185438.6799999997</v>
      </c>
      <c r="M35" s="121">
        <v>3447021.33</v>
      </c>
      <c r="N35" s="121">
        <v>1551833.33</v>
      </c>
      <c r="O35" s="121">
        <v>1331355</v>
      </c>
      <c r="P35" s="121">
        <v>105748793.8</v>
      </c>
      <c r="Q35" s="128">
        <f t="shared" si="7"/>
        <v>196546265.99000001</v>
      </c>
      <c r="R35" s="18"/>
      <c r="S35" s="6"/>
      <c r="T35" s="6"/>
      <c r="U35" s="6"/>
      <c r="V35" s="6"/>
      <c r="W35" s="6"/>
      <c r="X35" s="6"/>
      <c r="Y35" s="6"/>
      <c r="Z35" s="6"/>
      <c r="AA35" s="6"/>
    </row>
    <row r="36" spans="2:27" x14ac:dyDescent="0.25">
      <c r="B36" s="22" t="s">
        <v>43</v>
      </c>
      <c r="C36" s="113">
        <f>SUM(C37:C42)</f>
        <v>121549097376</v>
      </c>
      <c r="D36" s="113">
        <f>SUM(D37:D42)</f>
        <v>121774658528.37997</v>
      </c>
      <c r="E36" s="113">
        <f>SUM(E37:E42)</f>
        <v>3649343901.1200004</v>
      </c>
      <c r="F36" s="113">
        <f t="shared" ref="F36:P36" si="8">SUM(F37:F42)</f>
        <v>12277408304.869999</v>
      </c>
      <c r="G36" s="113">
        <f t="shared" si="8"/>
        <v>7168173435.7399988</v>
      </c>
      <c r="H36" s="113">
        <f t="shared" si="8"/>
        <v>8287687133.4800005</v>
      </c>
      <c r="I36" s="113">
        <f t="shared" si="8"/>
        <v>10101867033.120001</v>
      </c>
      <c r="J36" s="113">
        <f t="shared" si="8"/>
        <v>6977724388.6000004</v>
      </c>
      <c r="K36" s="113">
        <f t="shared" si="8"/>
        <v>8666513463.8899994</v>
      </c>
      <c r="L36" s="113">
        <f t="shared" si="8"/>
        <v>9375821213.6599998</v>
      </c>
      <c r="M36" s="113">
        <f t="shared" si="8"/>
        <v>4369556349.71</v>
      </c>
      <c r="N36" s="113">
        <f t="shared" si="8"/>
        <v>5650708614.2399998</v>
      </c>
      <c r="O36" s="113">
        <f t="shared" si="8"/>
        <v>4940175778.5300007</v>
      </c>
      <c r="P36" s="113">
        <f t="shared" si="8"/>
        <v>21534125768.040001</v>
      </c>
      <c r="Q36" s="153">
        <f>SUM(Q37:Q42)</f>
        <v>102999105385</v>
      </c>
      <c r="R36" s="18"/>
      <c r="S36" s="6"/>
      <c r="T36" s="6"/>
      <c r="U36" s="6"/>
      <c r="V36" s="6"/>
      <c r="W36" s="6"/>
      <c r="X36" s="6"/>
      <c r="Y36" s="6"/>
      <c r="Z36" s="6"/>
      <c r="AA36" s="6"/>
    </row>
    <row r="37" spans="2:27" x14ac:dyDescent="0.25">
      <c r="B37" s="5" t="s">
        <v>44</v>
      </c>
      <c r="C37" s="123">
        <v>34896934982</v>
      </c>
      <c r="D37" s="123">
        <v>30105484913.389999</v>
      </c>
      <c r="E37" s="123">
        <v>307858932.90000004</v>
      </c>
      <c r="F37" s="123">
        <v>2313233800.2199998</v>
      </c>
      <c r="G37" s="123">
        <v>1178926529.24</v>
      </c>
      <c r="H37" s="123">
        <v>2545048146.7800007</v>
      </c>
      <c r="I37" s="123">
        <v>2201282845.1799998</v>
      </c>
      <c r="J37" s="123">
        <v>2044981825.4099996</v>
      </c>
      <c r="K37" s="123">
        <v>1890873242.6000001</v>
      </c>
      <c r="L37" s="123">
        <v>3212013095.0099998</v>
      </c>
      <c r="M37" s="123">
        <v>937434160.61999989</v>
      </c>
      <c r="N37" s="123">
        <v>1206441210.1200001</v>
      </c>
      <c r="O37" s="123">
        <v>703282945.57000005</v>
      </c>
      <c r="P37" s="123">
        <v>4645798405.7799997</v>
      </c>
      <c r="Q37" s="128">
        <f>SUM(E37:P37)</f>
        <v>23187175139.429996</v>
      </c>
      <c r="R37" s="18"/>
      <c r="S37" s="6"/>
      <c r="T37" s="6"/>
      <c r="U37" s="6"/>
      <c r="V37" s="6"/>
      <c r="W37" s="6"/>
      <c r="X37" s="6"/>
      <c r="Y37" s="6"/>
      <c r="Z37" s="6"/>
      <c r="AA37" s="6"/>
    </row>
    <row r="38" spans="2:27" x14ac:dyDescent="0.25">
      <c r="B38" s="5" t="s">
        <v>45</v>
      </c>
      <c r="C38" s="123">
        <v>51765802891.000008</v>
      </c>
      <c r="D38" s="123">
        <v>47483509108.23999</v>
      </c>
      <c r="E38" s="123">
        <v>1563490787.6500003</v>
      </c>
      <c r="F38" s="123">
        <v>4780920056.8099995</v>
      </c>
      <c r="G38" s="123">
        <v>2854652153.8499994</v>
      </c>
      <c r="H38" s="123">
        <v>3521462593.9099998</v>
      </c>
      <c r="I38" s="123">
        <v>4311034832.6800013</v>
      </c>
      <c r="J38" s="123">
        <v>2778935691.9000001</v>
      </c>
      <c r="K38" s="123">
        <v>3482823177.6800008</v>
      </c>
      <c r="L38" s="123">
        <v>3089296524.7099996</v>
      </c>
      <c r="M38" s="123">
        <v>1376664202.2100003</v>
      </c>
      <c r="N38" s="123">
        <v>1837319775.7699997</v>
      </c>
      <c r="O38" s="123">
        <v>2383111225.02</v>
      </c>
      <c r="P38" s="123">
        <v>8045822546.2699995</v>
      </c>
      <c r="Q38" s="128">
        <f t="shared" ref="Q38:Q42" si="9">SUM(E38:P38)</f>
        <v>40025533568.459999</v>
      </c>
      <c r="R38" s="18"/>
      <c r="S38" s="6"/>
      <c r="T38" s="6"/>
      <c r="U38" s="6"/>
      <c r="V38" s="6"/>
      <c r="W38" s="6"/>
      <c r="X38" s="6"/>
      <c r="Y38" s="6"/>
      <c r="Z38" s="6"/>
      <c r="AA38" s="6"/>
    </row>
    <row r="39" spans="2:27" x14ac:dyDescent="0.25">
      <c r="B39" s="5" t="s">
        <v>46</v>
      </c>
      <c r="C39" s="123">
        <v>57098789.999999993</v>
      </c>
      <c r="D39" s="123">
        <v>5293737.9000000004</v>
      </c>
      <c r="E39" s="155">
        <v>0</v>
      </c>
      <c r="F39" s="155">
        <v>0</v>
      </c>
      <c r="G39" s="123">
        <v>75520</v>
      </c>
      <c r="H39" s="155">
        <v>0</v>
      </c>
      <c r="I39" s="123">
        <v>855500</v>
      </c>
      <c r="J39" s="155">
        <v>0</v>
      </c>
      <c r="K39" s="123">
        <v>291600.42</v>
      </c>
      <c r="L39" s="123">
        <v>855500</v>
      </c>
      <c r="M39" s="155">
        <v>0</v>
      </c>
      <c r="N39" s="155">
        <v>0</v>
      </c>
      <c r="O39" s="123">
        <v>254826.89999999997</v>
      </c>
      <c r="P39" s="123">
        <v>2340530</v>
      </c>
      <c r="Q39" s="128">
        <f t="shared" si="9"/>
        <v>4673477.32</v>
      </c>
      <c r="R39" s="18"/>
      <c r="S39" s="6"/>
      <c r="T39" s="6"/>
      <c r="U39" s="6"/>
      <c r="V39" s="6"/>
      <c r="W39" s="6"/>
      <c r="X39" s="6"/>
      <c r="Y39" s="6"/>
      <c r="Z39" s="6"/>
      <c r="AA39" s="6"/>
    </row>
    <row r="40" spans="2:27" x14ac:dyDescent="0.25">
      <c r="B40" s="5" t="s">
        <v>47</v>
      </c>
      <c r="C40" s="123">
        <v>1014328614</v>
      </c>
      <c r="D40" s="123">
        <v>2554250049.6300001</v>
      </c>
      <c r="E40" s="123">
        <v>11037494.34</v>
      </c>
      <c r="F40" s="123">
        <v>389929847.42999995</v>
      </c>
      <c r="G40" s="123">
        <v>151053959.89000002</v>
      </c>
      <c r="H40" s="123">
        <v>112692088.83</v>
      </c>
      <c r="I40" s="123">
        <v>204886845.41999999</v>
      </c>
      <c r="J40" s="123">
        <v>108322685.85000001</v>
      </c>
      <c r="K40" s="123">
        <v>449981496.94999993</v>
      </c>
      <c r="L40" s="123">
        <v>194664800.43000001</v>
      </c>
      <c r="M40" s="123">
        <v>43923113.490000002</v>
      </c>
      <c r="N40" s="123">
        <v>130625740.93000001</v>
      </c>
      <c r="O40" s="123">
        <v>172817764.14000002</v>
      </c>
      <c r="P40" s="123">
        <v>110007841.09000002</v>
      </c>
      <c r="Q40" s="128">
        <f t="shared" si="9"/>
        <v>2079943678.7900002</v>
      </c>
      <c r="R40" s="18"/>
      <c r="S40" s="6"/>
      <c r="T40" s="6"/>
      <c r="U40" s="6"/>
      <c r="V40" s="6"/>
      <c r="W40" s="6"/>
      <c r="X40" s="6"/>
      <c r="Y40" s="6"/>
      <c r="Z40" s="6"/>
      <c r="AA40" s="6"/>
    </row>
    <row r="41" spans="2:27" x14ac:dyDescent="0.25">
      <c r="B41" s="5" t="s">
        <v>48</v>
      </c>
      <c r="C41" s="123">
        <v>32368647824</v>
      </c>
      <c r="D41" s="123">
        <v>41447263104.409996</v>
      </c>
      <c r="E41" s="123">
        <v>1766956686.23</v>
      </c>
      <c r="F41" s="123">
        <v>4793324600.4099998</v>
      </c>
      <c r="G41" s="123">
        <v>2983465272.7599998</v>
      </c>
      <c r="H41" s="123">
        <v>2108484303.96</v>
      </c>
      <c r="I41" s="123">
        <v>3383807009.8399997</v>
      </c>
      <c r="J41" s="123">
        <v>2045484185.4400001</v>
      </c>
      <c r="K41" s="123">
        <v>2842543946.2399993</v>
      </c>
      <c r="L41" s="123">
        <v>2878991293.5100002</v>
      </c>
      <c r="M41" s="123">
        <v>2011534873.3900001</v>
      </c>
      <c r="N41" s="123">
        <v>2476321887.4199996</v>
      </c>
      <c r="O41" s="123">
        <v>1680709016.9000003</v>
      </c>
      <c r="P41" s="123">
        <v>8730156444.8999996</v>
      </c>
      <c r="Q41" s="128">
        <f t="shared" si="9"/>
        <v>37701779521</v>
      </c>
      <c r="R41" s="18"/>
      <c r="S41" s="6"/>
      <c r="T41" s="6"/>
      <c r="U41" s="6"/>
      <c r="V41" s="6"/>
      <c r="W41" s="6"/>
      <c r="X41" s="6"/>
      <c r="Y41" s="6"/>
      <c r="Z41" s="6"/>
      <c r="AA41" s="6"/>
    </row>
    <row r="42" spans="2:27" x14ac:dyDescent="0.25">
      <c r="B42" s="5" t="s">
        <v>49</v>
      </c>
      <c r="C42" s="123">
        <v>1446284275</v>
      </c>
      <c r="D42" s="123">
        <v>178857614.80999994</v>
      </c>
      <c r="E42" s="155">
        <v>0</v>
      </c>
      <c r="F42" s="155">
        <v>0</v>
      </c>
      <c r="G42" s="155">
        <v>0</v>
      </c>
      <c r="H42" s="155">
        <v>0</v>
      </c>
      <c r="I42" s="155">
        <v>0</v>
      </c>
      <c r="J42" s="155">
        <v>0</v>
      </c>
      <c r="K42" s="155">
        <v>0</v>
      </c>
      <c r="L42" s="155">
        <v>0</v>
      </c>
      <c r="M42" s="155">
        <v>0</v>
      </c>
      <c r="N42" s="155">
        <v>0</v>
      </c>
      <c r="O42" s="155">
        <v>0</v>
      </c>
      <c r="P42" s="155">
        <v>0</v>
      </c>
      <c r="Q42" s="157">
        <f t="shared" si="9"/>
        <v>0</v>
      </c>
      <c r="R42" s="18"/>
      <c r="S42" s="6"/>
      <c r="T42" s="6"/>
      <c r="U42" s="6"/>
      <c r="V42" s="6"/>
      <c r="W42" s="6"/>
      <c r="X42" s="6"/>
      <c r="Y42" s="6"/>
      <c r="Z42" s="6"/>
      <c r="AA42" s="6"/>
    </row>
    <row r="43" spans="2:27" ht="17.25" customHeight="1" x14ac:dyDescent="0.25">
      <c r="B43" s="26" t="s">
        <v>50</v>
      </c>
      <c r="C43" s="161"/>
      <c r="D43" s="161"/>
      <c r="E43" s="162"/>
      <c r="F43" s="162"/>
      <c r="G43" s="162"/>
      <c r="H43" s="162"/>
      <c r="I43" s="162"/>
      <c r="J43" s="162"/>
      <c r="K43" s="162"/>
      <c r="L43" s="162"/>
      <c r="M43" s="162"/>
      <c r="N43" s="162"/>
      <c r="O43" s="162"/>
      <c r="P43" s="162"/>
      <c r="Q43" s="162"/>
      <c r="R43" s="18"/>
      <c r="S43" s="6"/>
      <c r="T43" s="6"/>
      <c r="U43" s="6"/>
      <c r="V43" s="6"/>
      <c r="W43" s="6"/>
      <c r="X43" s="6"/>
      <c r="Y43" s="6"/>
      <c r="Z43" s="6"/>
      <c r="AA43" s="6"/>
    </row>
    <row r="44" spans="2:27" ht="17.25" customHeight="1" x14ac:dyDescent="0.25">
      <c r="B44" s="28" t="s">
        <v>51</v>
      </c>
      <c r="C44" s="156">
        <f>C13-C26</f>
        <v>43127871299.999878</v>
      </c>
      <c r="D44" s="156">
        <f>D13-D26</f>
        <v>21729213444.250366</v>
      </c>
      <c r="E44" s="156">
        <f>E13-E26</f>
        <v>14182900852.529991</v>
      </c>
      <c r="F44" s="156">
        <f t="shared" ref="F44:Q44" si="10">F13-F26</f>
        <v>480908808.14000702</v>
      </c>
      <c r="G44" s="156">
        <f t="shared" si="10"/>
        <v>-5157575259.2200089</v>
      </c>
      <c r="H44" s="156">
        <f t="shared" si="10"/>
        <v>21426232202.240005</v>
      </c>
      <c r="I44" s="156">
        <f t="shared" si="10"/>
        <v>9178437930.0700073</v>
      </c>
      <c r="J44" s="156">
        <f t="shared" si="10"/>
        <v>-11894101312.779999</v>
      </c>
      <c r="K44" s="156">
        <f t="shared" si="10"/>
        <v>9309029872.2399979</v>
      </c>
      <c r="L44" s="156">
        <f t="shared" si="10"/>
        <v>436438986.29000092</v>
      </c>
      <c r="M44" s="156">
        <f t="shared" si="10"/>
        <v>5169133412.3500061</v>
      </c>
      <c r="N44" s="156">
        <f t="shared" si="10"/>
        <v>7552913307.4300003</v>
      </c>
      <c r="O44" s="156">
        <f t="shared" si="10"/>
        <v>-10123542483.419991</v>
      </c>
      <c r="P44" s="156">
        <f t="shared" si="10"/>
        <v>-21333797542.699997</v>
      </c>
      <c r="Q44" s="156">
        <f t="shared" si="10"/>
        <v>19012978773.160156</v>
      </c>
      <c r="R44" s="18"/>
      <c r="S44" s="6"/>
      <c r="T44" s="6"/>
      <c r="U44" s="6"/>
      <c r="V44" s="6"/>
      <c r="W44" s="6"/>
      <c r="X44" s="6"/>
      <c r="Y44" s="6"/>
      <c r="Z44" s="6"/>
      <c r="AA44" s="6"/>
    </row>
    <row r="45" spans="2:27" x14ac:dyDescent="0.25">
      <c r="B45" s="28" t="s">
        <v>52</v>
      </c>
      <c r="C45" s="156">
        <f>C21-C36</f>
        <v>-118653234468</v>
      </c>
      <c r="D45" s="156">
        <f>D21-D36</f>
        <v>-121766018720.37997</v>
      </c>
      <c r="E45" s="156">
        <f>E21-E36</f>
        <v>-3649343901.1200004</v>
      </c>
      <c r="F45" s="156">
        <f t="shared" ref="F45:Q45" si="11">F21-F36</f>
        <v>-12245309171.509998</v>
      </c>
      <c r="G45" s="156">
        <f t="shared" si="11"/>
        <v>-7168144863.2099991</v>
      </c>
      <c r="H45" s="156">
        <f t="shared" si="11"/>
        <v>-8196359054.6700001</v>
      </c>
      <c r="I45" s="156">
        <f t="shared" si="11"/>
        <v>-10101867033.120001</v>
      </c>
      <c r="J45" s="156">
        <f t="shared" si="11"/>
        <v>-6966284388.6000004</v>
      </c>
      <c r="K45" s="156">
        <f t="shared" si="11"/>
        <v>-8658841963.8899994</v>
      </c>
      <c r="L45" s="156">
        <f t="shared" si="11"/>
        <v>-9345284244.0300007</v>
      </c>
      <c r="M45" s="156">
        <f t="shared" si="11"/>
        <v>-4369556349.71</v>
      </c>
      <c r="N45" s="156">
        <f t="shared" si="11"/>
        <v>-5558070280.0599995</v>
      </c>
      <c r="O45" s="156">
        <f t="shared" si="11"/>
        <v>-4917431691.4700003</v>
      </c>
      <c r="P45" s="156">
        <f t="shared" si="11"/>
        <v>-21524455928.52</v>
      </c>
      <c r="Q45" s="156">
        <f t="shared" si="11"/>
        <v>-102700948869.91</v>
      </c>
      <c r="R45" s="18"/>
      <c r="S45" s="6"/>
      <c r="T45" s="6"/>
      <c r="U45" s="6"/>
      <c r="V45" s="6"/>
      <c r="W45" s="6"/>
      <c r="X45" s="6"/>
      <c r="Y45" s="6"/>
      <c r="Z45" s="6"/>
      <c r="AA45" s="6"/>
    </row>
    <row r="46" spans="2:27" x14ac:dyDescent="0.25">
      <c r="B46" s="28" t="s">
        <v>53</v>
      </c>
      <c r="C46" s="156">
        <f>(C13+C21)-(C26+C36)</f>
        <v>-75525363168.000122</v>
      </c>
      <c r="D46" s="156">
        <f>(D13+D21)-(D26+D36)</f>
        <v>-100036805276.12964</v>
      </c>
      <c r="E46" s="156">
        <f>(E13+E21)-(E26+E36)</f>
        <v>10533556951.409988</v>
      </c>
      <c r="F46" s="156">
        <f t="shared" ref="F46:M46" si="12">(F13+F21)-(F26+F36)</f>
        <v>-11764400363.369987</v>
      </c>
      <c r="G46" s="156">
        <f t="shared" si="12"/>
        <v>-12325720122.430008</v>
      </c>
      <c r="H46" s="156">
        <f t="shared" si="12"/>
        <v>13229873147.57</v>
      </c>
      <c r="I46" s="156">
        <f t="shared" si="12"/>
        <v>-923429103.04999542</v>
      </c>
      <c r="J46" s="156">
        <f t="shared" si="12"/>
        <v>-18860385701.379997</v>
      </c>
      <c r="K46" s="156">
        <f t="shared" si="12"/>
        <v>650187908.34999847</v>
      </c>
      <c r="L46" s="156">
        <f t="shared" si="12"/>
        <v>-8908845257.7399979</v>
      </c>
      <c r="M46" s="156">
        <f t="shared" si="12"/>
        <v>799577062.64000702</v>
      </c>
      <c r="N46" s="156">
        <f>(N13+N21)-(N26+N36)</f>
        <v>1994843027.3700027</v>
      </c>
      <c r="O46" s="156">
        <f>(O13+O21)-(O26+O36)</f>
        <v>-15040974174.889992</v>
      </c>
      <c r="P46" s="156">
        <f>(P13+P21)-(P26+P36)</f>
        <v>-42858253471.220009</v>
      </c>
      <c r="Q46" s="156">
        <f>(Q13+Q21)-(Q26+Q36)</f>
        <v>-83687970096.749878</v>
      </c>
      <c r="R46" s="18"/>
      <c r="S46" s="6"/>
      <c r="T46" s="6"/>
      <c r="U46" s="6"/>
      <c r="V46" s="6"/>
      <c r="W46" s="6"/>
      <c r="X46" s="6"/>
      <c r="Y46" s="6"/>
      <c r="Z46" s="6"/>
      <c r="AA46" s="6"/>
    </row>
    <row r="47" spans="2:27" x14ac:dyDescent="0.25">
      <c r="B47" s="28" t="s">
        <v>54</v>
      </c>
      <c r="C47" s="156">
        <f>C46+C29</f>
        <v>72361589613.999878</v>
      </c>
      <c r="D47" s="156">
        <f>D46+D29</f>
        <v>37452633505.870331</v>
      </c>
      <c r="E47" s="156">
        <f>E46+E29</f>
        <v>24243690543.179989</v>
      </c>
      <c r="F47" s="156">
        <f t="shared" ref="F47:Q47" si="13">F46+F29</f>
        <v>-3482135003.9099874</v>
      </c>
      <c r="G47" s="156">
        <f t="shared" si="13"/>
        <v>-1925783355.6700077</v>
      </c>
      <c r="H47" s="156">
        <f t="shared" si="13"/>
        <v>21169018939.010002</v>
      </c>
      <c r="I47" s="156">
        <f t="shared" si="13"/>
        <v>3697540269.970005</v>
      </c>
      <c r="J47" s="156">
        <f t="shared" si="13"/>
        <v>5514018089.7300034</v>
      </c>
      <c r="K47" s="156">
        <f t="shared" si="13"/>
        <v>8927176295.5699997</v>
      </c>
      <c r="L47" s="156">
        <f t="shared" si="13"/>
        <v>-53103281.29999733</v>
      </c>
      <c r="M47" s="156">
        <f t="shared" si="13"/>
        <v>8522990200.7300081</v>
      </c>
      <c r="N47" s="156">
        <f t="shared" si="13"/>
        <v>12026725139.180002</v>
      </c>
      <c r="O47" s="156">
        <f t="shared" si="13"/>
        <v>-8938919123.4199905</v>
      </c>
      <c r="P47" s="156">
        <f t="shared" si="13"/>
        <v>-18668246531.03001</v>
      </c>
      <c r="Q47" s="156">
        <f t="shared" si="13"/>
        <v>50818972182.030121</v>
      </c>
      <c r="R47" s="18"/>
      <c r="S47" s="6"/>
      <c r="T47" s="6"/>
      <c r="U47" s="6"/>
      <c r="V47" s="6"/>
      <c r="W47" s="6"/>
      <c r="X47" s="6"/>
      <c r="Y47" s="6"/>
      <c r="Z47" s="6"/>
      <c r="AA47" s="6"/>
    </row>
    <row r="48" spans="2:27" ht="17.25" customHeight="1" x14ac:dyDescent="0.25">
      <c r="B48" s="26" t="s">
        <v>55</v>
      </c>
      <c r="C48" s="159">
        <f>C49-C52</f>
        <v>75525363168</v>
      </c>
      <c r="D48" s="159">
        <f>D49-D52</f>
        <v>96863815029.530029</v>
      </c>
      <c r="E48" s="160">
        <f>E49-E52</f>
        <v>17858569389.66</v>
      </c>
      <c r="F48" s="160">
        <f>F49-F52</f>
        <v>10592462340.959999</v>
      </c>
      <c r="G48" s="160">
        <f t="shared" ref="G48:Q48" si="14">G49-G52</f>
        <v>-18001048844.459999</v>
      </c>
      <c r="H48" s="160">
        <f t="shared" si="14"/>
        <v>-36127039719.730003</v>
      </c>
      <c r="I48" s="160">
        <f t="shared" si="14"/>
        <v>4056256354.4800024</v>
      </c>
      <c r="J48" s="160">
        <f t="shared" si="14"/>
        <v>122769494322.64</v>
      </c>
      <c r="K48" s="160">
        <f t="shared" si="14"/>
        <v>-5586618483.1500006</v>
      </c>
      <c r="L48" s="160">
        <f t="shared" si="14"/>
        <v>-3566345196.4900002</v>
      </c>
      <c r="M48" s="160">
        <f t="shared" si="14"/>
        <v>-304584755.39000034</v>
      </c>
      <c r="N48" s="160">
        <f>N49-N52</f>
        <v>-5869894060.6500015</v>
      </c>
      <c r="O48" s="160">
        <f>O49-O52</f>
        <v>7348205282.8300009</v>
      </c>
      <c r="P48" s="160">
        <f>P49-P52</f>
        <v>9195669254.1399956</v>
      </c>
      <c r="Q48" s="160">
        <f t="shared" si="14"/>
        <v>102365125884.84</v>
      </c>
      <c r="R48" s="18"/>
      <c r="S48" s="6"/>
      <c r="T48" s="6"/>
      <c r="U48" s="6"/>
      <c r="V48" s="6"/>
      <c r="W48" s="6"/>
      <c r="X48" s="6"/>
      <c r="Y48" s="6"/>
      <c r="Z48" s="6"/>
      <c r="AA48" s="6"/>
    </row>
    <row r="49" spans="2:27" x14ac:dyDescent="0.25">
      <c r="B49" s="24" t="s">
        <v>56</v>
      </c>
      <c r="C49" s="116">
        <f>SUM(C50:C51)</f>
        <v>231880048966</v>
      </c>
      <c r="D49" s="116">
        <f>SUM(D50:D51)</f>
        <v>253218500827.53</v>
      </c>
      <c r="E49" s="116">
        <f>SUM(E50:E51)</f>
        <v>23721973525.959999</v>
      </c>
      <c r="F49" s="116">
        <f>SUM(F50:F51)</f>
        <v>19824997228.049999</v>
      </c>
      <c r="G49" s="116">
        <f t="shared" ref="G49:P49" si="15">SUM(G50:G51)</f>
        <v>154235742.59</v>
      </c>
      <c r="H49" s="116">
        <f t="shared" si="15"/>
        <v>9297596496.7399998</v>
      </c>
      <c r="I49" s="116">
        <f t="shared" si="15"/>
        <v>12570287884.790001</v>
      </c>
      <c r="J49" s="116">
        <f t="shared" si="15"/>
        <v>127735672932.53999</v>
      </c>
      <c r="K49" s="116">
        <f t="shared" si="15"/>
        <v>1109782953.53</v>
      </c>
      <c r="L49" s="116">
        <f t="shared" si="15"/>
        <v>592210106.38999999</v>
      </c>
      <c r="M49" s="116">
        <f t="shared" si="15"/>
        <v>5951079637.0100002</v>
      </c>
      <c r="N49" s="116">
        <f t="shared" si="15"/>
        <v>441114822.74000001</v>
      </c>
      <c r="O49" s="116">
        <f t="shared" si="15"/>
        <v>15075639561.280001</v>
      </c>
      <c r="P49" s="116">
        <f t="shared" si="15"/>
        <v>27565789387.629997</v>
      </c>
      <c r="Q49" s="116">
        <f>SUM(Q50:Q51)</f>
        <v>244040380279.25</v>
      </c>
      <c r="R49" s="18"/>
      <c r="S49" s="6"/>
      <c r="T49" s="6"/>
      <c r="U49" s="6"/>
      <c r="V49" s="6"/>
      <c r="W49" s="6"/>
      <c r="X49" s="6"/>
      <c r="Y49" s="6"/>
      <c r="Z49" s="6"/>
      <c r="AA49" s="6"/>
    </row>
    <row r="50" spans="2:27" x14ac:dyDescent="0.25">
      <c r="B50" s="23" t="s">
        <v>57</v>
      </c>
      <c r="C50" s="163">
        <v>0</v>
      </c>
      <c r="D50" s="164">
        <v>0</v>
      </c>
      <c r="E50" s="164">
        <v>0</v>
      </c>
      <c r="F50" s="164">
        <v>0</v>
      </c>
      <c r="G50" s="164">
        <v>0</v>
      </c>
      <c r="H50" s="164">
        <v>0</v>
      </c>
      <c r="I50" s="164">
        <v>0</v>
      </c>
      <c r="J50" s="164">
        <v>0</v>
      </c>
      <c r="K50" s="164">
        <v>0</v>
      </c>
      <c r="L50" s="164">
        <v>0</v>
      </c>
      <c r="M50" s="164">
        <v>0</v>
      </c>
      <c r="N50" s="164">
        <v>0</v>
      </c>
      <c r="O50" s="164">
        <v>0</v>
      </c>
      <c r="P50" s="164">
        <v>0</v>
      </c>
      <c r="Q50" s="164">
        <f>SUM(E50:P50)</f>
        <v>0</v>
      </c>
      <c r="R50" s="18"/>
      <c r="S50" s="6"/>
      <c r="T50" s="6"/>
      <c r="U50" s="6"/>
      <c r="V50" s="6"/>
      <c r="W50" s="6"/>
      <c r="X50" s="6"/>
      <c r="Y50" s="6"/>
      <c r="Z50" s="6"/>
      <c r="AA50" s="6"/>
    </row>
    <row r="51" spans="2:27" x14ac:dyDescent="0.25">
      <c r="B51" s="23" t="s">
        <v>58</v>
      </c>
      <c r="C51" s="158">
        <v>231880048966</v>
      </c>
      <c r="D51" s="165">
        <v>253218500827.53</v>
      </c>
      <c r="E51" s="165">
        <v>23721973525.959999</v>
      </c>
      <c r="F51" s="165">
        <v>19824997228.049999</v>
      </c>
      <c r="G51" s="165">
        <v>154235742.59</v>
      </c>
      <c r="H51" s="165">
        <v>9297596496.7399998</v>
      </c>
      <c r="I51" s="165">
        <v>12570287884.790001</v>
      </c>
      <c r="J51" s="165">
        <v>127735672932.53999</v>
      </c>
      <c r="K51" s="165">
        <v>1109782953.53</v>
      </c>
      <c r="L51" s="165">
        <v>592210106.38999999</v>
      </c>
      <c r="M51" s="165">
        <v>5951079637.0100002</v>
      </c>
      <c r="N51" s="165">
        <v>441114822.74000001</v>
      </c>
      <c r="O51" s="165">
        <v>15075639561.280001</v>
      </c>
      <c r="P51" s="165">
        <v>27565789387.629997</v>
      </c>
      <c r="Q51" s="158">
        <f>SUM(E51:P51)</f>
        <v>244040380279.25</v>
      </c>
      <c r="R51" s="48"/>
      <c r="S51" s="30"/>
      <c r="T51" s="6"/>
      <c r="U51" s="6"/>
      <c r="V51" s="6"/>
      <c r="W51" s="6"/>
      <c r="X51" s="6"/>
      <c r="Y51" s="6"/>
      <c r="Z51" s="6"/>
      <c r="AA51" s="6"/>
    </row>
    <row r="52" spans="2:27" x14ac:dyDescent="0.25">
      <c r="B52" s="22" t="s">
        <v>59</v>
      </c>
      <c r="C52" s="116">
        <f>SUM(C53:C54)</f>
        <v>156354685798</v>
      </c>
      <c r="D52" s="116">
        <f>SUM(D53:D54)</f>
        <v>156354685797.99997</v>
      </c>
      <c r="E52" s="116">
        <f>SUM(E53:E54)</f>
        <v>5863404136.3000002</v>
      </c>
      <c r="F52" s="116">
        <f t="shared" ref="F52:P52" si="16">SUM(F53:F54)</f>
        <v>9232534887.0900002</v>
      </c>
      <c r="G52" s="116">
        <f t="shared" si="16"/>
        <v>18155284587.049999</v>
      </c>
      <c r="H52" s="116">
        <f t="shared" si="16"/>
        <v>45424636216.470001</v>
      </c>
      <c r="I52" s="116">
        <f t="shared" si="16"/>
        <v>8514031530.3099985</v>
      </c>
      <c r="J52" s="116">
        <f t="shared" si="16"/>
        <v>4966178609.8999996</v>
      </c>
      <c r="K52" s="116">
        <f t="shared" si="16"/>
        <v>6696401436.6800003</v>
      </c>
      <c r="L52" s="116">
        <f t="shared" si="16"/>
        <v>4158555302.8800001</v>
      </c>
      <c r="M52" s="116">
        <f t="shared" si="16"/>
        <v>6255664392.4000006</v>
      </c>
      <c r="N52" s="116">
        <f t="shared" si="16"/>
        <v>6311008883.3900013</v>
      </c>
      <c r="O52" s="116">
        <f t="shared" si="16"/>
        <v>7727434278.4499998</v>
      </c>
      <c r="P52" s="116">
        <f t="shared" si="16"/>
        <v>18370120133.490002</v>
      </c>
      <c r="Q52" s="116">
        <f>SUM(Q53:Q54)</f>
        <v>141675254394.41</v>
      </c>
      <c r="R52" s="18"/>
      <c r="S52" s="6"/>
      <c r="T52" s="6"/>
      <c r="U52" s="6"/>
      <c r="V52" s="6"/>
      <c r="W52" s="6"/>
      <c r="X52" s="6"/>
      <c r="Y52" s="6"/>
      <c r="Z52" s="6"/>
      <c r="AA52" s="6"/>
    </row>
    <row r="53" spans="2:27" x14ac:dyDescent="0.25">
      <c r="B53" s="21" t="s">
        <v>60</v>
      </c>
      <c r="C53" s="128">
        <v>3480000000</v>
      </c>
      <c r="D53" s="128">
        <v>3480000000</v>
      </c>
      <c r="E53" s="128">
        <v>166666666</v>
      </c>
      <c r="F53" s="128">
        <v>166666666</v>
      </c>
      <c r="G53" s="128">
        <v>798230750.79999995</v>
      </c>
      <c r="H53" s="128">
        <v>166666666</v>
      </c>
      <c r="I53" s="128">
        <v>166666666</v>
      </c>
      <c r="J53" s="128">
        <v>166666666</v>
      </c>
      <c r="K53" s="128">
        <v>166666666</v>
      </c>
      <c r="L53" s="128">
        <v>166666666</v>
      </c>
      <c r="M53" s="128">
        <v>166666666</v>
      </c>
      <c r="N53" s="128">
        <v>244399394.90000001</v>
      </c>
      <c r="O53" s="128">
        <v>815337366.72000003</v>
      </c>
      <c r="P53" s="128">
        <v>166666666</v>
      </c>
      <c r="Q53" s="165">
        <f>SUM(E53:P53)</f>
        <v>3357967506.4200001</v>
      </c>
      <c r="R53" s="18"/>
      <c r="S53" s="6"/>
      <c r="T53" s="6"/>
      <c r="U53" s="6"/>
      <c r="V53" s="6"/>
      <c r="W53" s="6"/>
      <c r="X53" s="6"/>
      <c r="Y53" s="6"/>
      <c r="Z53" s="6"/>
      <c r="AA53" s="6"/>
    </row>
    <row r="54" spans="2:27" ht="15.75" thickBot="1" x14ac:dyDescent="0.3">
      <c r="B54" s="52" t="s">
        <v>61</v>
      </c>
      <c r="C54" s="134">
        <v>152874685798</v>
      </c>
      <c r="D54" s="134">
        <v>152874685797.99997</v>
      </c>
      <c r="E54" s="134">
        <v>5696737470.3000002</v>
      </c>
      <c r="F54" s="134">
        <v>9065868221.0900002</v>
      </c>
      <c r="G54" s="134">
        <v>17357053836.25</v>
      </c>
      <c r="H54" s="134">
        <v>45257969550.470001</v>
      </c>
      <c r="I54" s="134">
        <v>8347364864.3099985</v>
      </c>
      <c r="J54" s="134">
        <v>4799511943.8999996</v>
      </c>
      <c r="K54" s="134">
        <v>6529734770.6800003</v>
      </c>
      <c r="L54" s="134">
        <v>3991888636.8800001</v>
      </c>
      <c r="M54" s="134">
        <v>6088997726.4000006</v>
      </c>
      <c r="N54" s="134">
        <v>6066609488.4900017</v>
      </c>
      <c r="O54" s="134">
        <v>6912096911.7299995</v>
      </c>
      <c r="P54" s="134">
        <v>18203453467.490002</v>
      </c>
      <c r="Q54" s="134">
        <f>SUM(E54:P54)</f>
        <v>138317286887.98999</v>
      </c>
      <c r="R54" s="18"/>
      <c r="S54" s="6"/>
      <c r="T54" s="6"/>
      <c r="U54" s="6"/>
      <c r="V54" s="6"/>
      <c r="W54" s="6"/>
      <c r="X54" s="6"/>
      <c r="Y54" s="6"/>
      <c r="Z54" s="6"/>
      <c r="AA54" s="6"/>
    </row>
    <row r="55" spans="2:27" ht="24" customHeight="1" x14ac:dyDescent="0.25">
      <c r="B55" s="197" t="s">
        <v>71</v>
      </c>
      <c r="C55" s="197"/>
      <c r="D55" s="197"/>
      <c r="E55" s="197"/>
      <c r="F55" s="99"/>
      <c r="G55" s="99"/>
      <c r="H55" s="99"/>
      <c r="I55" s="99"/>
      <c r="J55" s="99"/>
      <c r="K55" s="99"/>
      <c r="L55" s="99"/>
      <c r="M55" s="99"/>
      <c r="N55" s="99"/>
      <c r="O55" s="99"/>
      <c r="P55" s="99"/>
      <c r="Q55" s="6"/>
      <c r="R55" s="6"/>
      <c r="S55" s="6"/>
      <c r="T55" s="6"/>
      <c r="U55" s="6"/>
      <c r="V55" s="6"/>
      <c r="W55" s="6"/>
      <c r="X55" s="6"/>
      <c r="Y55" s="6"/>
      <c r="Z55" s="6"/>
      <c r="AA55" s="6"/>
    </row>
    <row r="56" spans="2:27" ht="36" x14ac:dyDescent="0.25">
      <c r="B56" s="16" t="s">
        <v>77</v>
      </c>
      <c r="C56" s="17"/>
      <c r="D56" s="17"/>
      <c r="E56" s="16"/>
      <c r="F56" s="16"/>
      <c r="G56" s="16"/>
      <c r="H56" s="16"/>
      <c r="I56" s="16"/>
      <c r="J56" s="16"/>
      <c r="K56" s="16"/>
      <c r="L56" s="16"/>
      <c r="M56" s="16"/>
      <c r="N56" s="16"/>
      <c r="O56" s="16"/>
      <c r="P56" s="16"/>
      <c r="Q56" s="6"/>
      <c r="R56" s="6"/>
      <c r="S56" s="6"/>
      <c r="T56" s="6"/>
      <c r="U56" s="6"/>
      <c r="V56" s="6"/>
      <c r="W56" s="6"/>
      <c r="X56" s="6"/>
      <c r="Y56" s="6"/>
      <c r="Z56" s="6"/>
      <c r="AA56" s="6"/>
    </row>
    <row r="57" spans="2:27" x14ac:dyDescent="0.25">
      <c r="B57" s="12"/>
      <c r="C57" s="11"/>
      <c r="D57" s="11"/>
      <c r="E57" s="15"/>
      <c r="F57" s="15"/>
      <c r="G57" s="15"/>
      <c r="H57" s="15"/>
      <c r="I57" s="15"/>
      <c r="J57" s="15"/>
      <c r="K57" s="15"/>
      <c r="L57" s="15"/>
      <c r="M57" s="15"/>
      <c r="N57" s="15"/>
      <c r="O57" s="15"/>
      <c r="P57" s="15"/>
      <c r="Q57" s="13"/>
      <c r="R57" s="6"/>
      <c r="S57" s="6"/>
      <c r="T57" s="6"/>
      <c r="U57" s="6"/>
      <c r="V57" s="6"/>
      <c r="W57" s="6"/>
      <c r="X57" s="6"/>
      <c r="Y57" s="6"/>
      <c r="Z57" s="6"/>
      <c r="AA57" s="6"/>
    </row>
    <row r="58" spans="2:27" x14ac:dyDescent="0.25">
      <c r="B58" s="12"/>
      <c r="C58" s="11"/>
      <c r="D58" s="11"/>
      <c r="E58" s="14"/>
      <c r="F58" s="14"/>
      <c r="G58" s="14"/>
      <c r="H58" s="14"/>
      <c r="I58" s="14"/>
      <c r="J58" s="14"/>
      <c r="K58" s="14"/>
      <c r="L58" s="14"/>
      <c r="M58" s="14"/>
      <c r="N58" s="14"/>
      <c r="O58" s="14"/>
      <c r="P58" s="14"/>
      <c r="Q58" s="6"/>
      <c r="R58" s="6"/>
      <c r="S58" s="6"/>
      <c r="T58" s="6"/>
      <c r="U58" s="6"/>
      <c r="V58" s="6"/>
      <c r="W58" s="6"/>
      <c r="X58" s="6"/>
      <c r="Y58" s="6"/>
      <c r="Z58" s="6"/>
      <c r="AA58" s="6"/>
    </row>
    <row r="59" spans="2:27" x14ac:dyDescent="0.25">
      <c r="B59" s="12"/>
      <c r="C59" s="11"/>
      <c r="D59" s="11"/>
      <c r="E59" s="10"/>
      <c r="F59" s="10"/>
      <c r="G59" s="10"/>
      <c r="H59" s="10"/>
      <c r="I59" s="10"/>
      <c r="J59" s="10"/>
      <c r="K59" s="10"/>
      <c r="L59" s="10"/>
      <c r="M59" s="10"/>
      <c r="N59" s="10"/>
      <c r="O59" s="10"/>
      <c r="P59" s="10"/>
      <c r="Q59" s="6"/>
      <c r="R59" s="6"/>
      <c r="S59" s="6"/>
      <c r="T59" s="6"/>
      <c r="U59" s="6"/>
      <c r="V59" s="6"/>
      <c r="W59" s="6"/>
      <c r="X59" s="6"/>
      <c r="Y59" s="6"/>
      <c r="Z59" s="6"/>
      <c r="AA59" s="6"/>
    </row>
    <row r="60" spans="2:27" x14ac:dyDescent="0.25">
      <c r="B60" s="12"/>
      <c r="C60" s="11"/>
      <c r="D60" s="11"/>
      <c r="E60" s="13"/>
      <c r="F60" s="13"/>
      <c r="G60" s="13"/>
      <c r="H60" s="13"/>
      <c r="I60" s="13"/>
      <c r="J60" s="13"/>
      <c r="K60" s="13"/>
      <c r="L60" s="13"/>
      <c r="M60" s="13"/>
      <c r="N60" s="13"/>
      <c r="O60" s="13"/>
      <c r="P60" s="13"/>
      <c r="Q60" s="6"/>
      <c r="R60" s="6"/>
      <c r="S60" s="6"/>
      <c r="T60" s="6"/>
      <c r="U60" s="6"/>
      <c r="V60" s="6"/>
      <c r="W60" s="6"/>
      <c r="X60" s="6"/>
      <c r="Y60" s="6"/>
      <c r="Z60" s="6"/>
      <c r="AA60" s="6"/>
    </row>
    <row r="61" spans="2:27" x14ac:dyDescent="0.25">
      <c r="B61" s="12"/>
      <c r="C61" s="11"/>
      <c r="D61" s="11"/>
      <c r="E61" s="10"/>
      <c r="F61" s="10"/>
      <c r="G61" s="10"/>
      <c r="H61" s="10"/>
      <c r="I61" s="10"/>
      <c r="J61" s="10"/>
      <c r="K61" s="10"/>
      <c r="L61" s="10"/>
      <c r="M61" s="10"/>
      <c r="N61" s="10"/>
      <c r="O61" s="10"/>
      <c r="P61" s="10"/>
      <c r="Q61" s="6"/>
      <c r="R61" s="6"/>
      <c r="S61" s="6"/>
      <c r="T61" s="6"/>
      <c r="U61" s="6"/>
      <c r="V61" s="6"/>
      <c r="W61" s="6"/>
      <c r="X61" s="6"/>
      <c r="Y61" s="6"/>
      <c r="Z61" s="6"/>
      <c r="AA61" s="6"/>
    </row>
    <row r="62" spans="2:27" x14ac:dyDescent="0.25">
      <c r="Q62" s="6"/>
      <c r="R62" s="6"/>
      <c r="S62" s="6"/>
      <c r="T62" s="6"/>
      <c r="U62" s="6"/>
      <c r="V62" s="6"/>
      <c r="W62" s="6"/>
      <c r="X62" s="6"/>
      <c r="Y62" s="6"/>
      <c r="Z62" s="6"/>
      <c r="AA62" s="6"/>
    </row>
    <row r="63" spans="2:27" x14ac:dyDescent="0.25">
      <c r="Q63" s="6"/>
      <c r="R63" s="6"/>
      <c r="S63" s="6"/>
      <c r="T63" s="6"/>
      <c r="U63" s="6"/>
      <c r="V63" s="6"/>
      <c r="W63" s="6"/>
      <c r="X63" s="6"/>
      <c r="Y63" s="6"/>
      <c r="Z63" s="6"/>
      <c r="AA63" s="6"/>
    </row>
    <row r="64" spans="2:27" x14ac:dyDescent="0.25">
      <c r="Q64" s="6"/>
      <c r="R64" s="6"/>
      <c r="S64" s="6"/>
      <c r="T64" s="6"/>
      <c r="U64" s="6"/>
      <c r="V64" s="6"/>
      <c r="W64" s="6"/>
      <c r="X64" s="6"/>
      <c r="Y64" s="6"/>
      <c r="Z64" s="6"/>
      <c r="AA64" s="6"/>
    </row>
    <row r="65" spans="3:27" x14ac:dyDescent="0.25">
      <c r="C65" s="6"/>
      <c r="D65" s="6"/>
      <c r="E65" s="9"/>
      <c r="F65" s="9"/>
      <c r="G65" s="9"/>
      <c r="H65" s="9"/>
      <c r="I65" s="9"/>
      <c r="J65" s="9"/>
      <c r="K65" s="9"/>
      <c r="L65" s="9"/>
      <c r="M65" s="9"/>
      <c r="N65" s="9"/>
      <c r="O65" s="9"/>
      <c r="P65" s="9"/>
      <c r="Q65" s="6"/>
      <c r="R65" s="6"/>
      <c r="S65" s="6"/>
      <c r="T65" s="6"/>
      <c r="U65" s="6"/>
      <c r="V65" s="6"/>
      <c r="W65" s="6"/>
      <c r="X65" s="6"/>
      <c r="Y65" s="6"/>
      <c r="Z65" s="6"/>
      <c r="AA65" s="6"/>
    </row>
    <row r="66" spans="3:27" s="6" customFormat="1" x14ac:dyDescent="0.25"/>
    <row r="67" spans="3:27" s="6" customFormat="1" x14ac:dyDescent="0.25"/>
    <row r="68" spans="3:27" s="6" customFormat="1" x14ac:dyDescent="0.25"/>
  </sheetData>
  <mergeCells count="5">
    <mergeCell ref="B55:E55"/>
    <mergeCell ref="B3:Q3"/>
    <mergeCell ref="B4:Q4"/>
    <mergeCell ref="B5:Q5"/>
    <mergeCell ref="B6:Q6"/>
  </mergeCells>
  <pageMargins left="0.7" right="0.7" top="0.75" bottom="0.75" header="0.3" footer="0.3"/>
  <pageSetup orientation="portrait" horizontalDpi="4294967295" verticalDpi="4294967295" r:id="rId1"/>
  <ignoredErrors>
    <ignoredError sqref="Q14:Q20 Q53:Q54 Q37:Q51 Q22:Q35" formulaRange="1"/>
    <ignoredError sqref="Q52 Q36 Q21" formula="1" formulaRange="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6A18-C1C1-4943-88F0-223225243D8F}">
  <sheetPr codeName="Hoja5"/>
  <dimension ref="A3:U68"/>
  <sheetViews>
    <sheetView showGridLines="0" zoomScale="90" zoomScaleNormal="90" workbookViewId="0">
      <selection activeCell="G17" sqref="G17"/>
    </sheetView>
  </sheetViews>
  <sheetFormatPr defaultColWidth="11.42578125" defaultRowHeight="15" x14ac:dyDescent="0.25"/>
  <cols>
    <col min="1" max="1" width="4.140625" style="6" customWidth="1"/>
    <col min="2" max="2" width="71.28515625" style="6" customWidth="1"/>
    <col min="3" max="4" width="15" style="8" customWidth="1"/>
    <col min="5" max="16" width="12.7109375" style="6" customWidth="1"/>
    <col min="17" max="17" width="20.5703125" style="7" bestFit="1" customWidth="1"/>
    <col min="18" max="20" width="11.42578125" style="7"/>
    <col min="21" max="21" width="12.7109375" style="7" bestFit="1" customWidth="1"/>
    <col min="22" max="16384" width="11.42578125" style="6"/>
  </cols>
  <sheetData>
    <row r="3" spans="1:21" ht="28.5" x14ac:dyDescent="0.25">
      <c r="A3" s="47"/>
      <c r="B3" s="189" t="s">
        <v>0</v>
      </c>
      <c r="C3" s="190"/>
      <c r="D3" s="190"/>
      <c r="E3" s="190"/>
      <c r="F3" s="190"/>
      <c r="G3" s="190"/>
      <c r="H3" s="190"/>
      <c r="I3" s="190"/>
      <c r="J3" s="190"/>
      <c r="K3" s="190"/>
      <c r="L3" s="190"/>
      <c r="M3" s="190"/>
      <c r="N3" s="190"/>
      <c r="O3" s="190"/>
      <c r="P3" s="190"/>
      <c r="Q3" s="190"/>
    </row>
    <row r="4" spans="1:21" ht="21" x14ac:dyDescent="0.25">
      <c r="A4" s="47"/>
      <c r="B4" s="191" t="s">
        <v>1</v>
      </c>
      <c r="C4" s="192"/>
      <c r="D4" s="192"/>
      <c r="E4" s="192"/>
      <c r="F4" s="192"/>
      <c r="G4" s="192"/>
      <c r="H4" s="192"/>
      <c r="I4" s="192"/>
      <c r="J4" s="192"/>
      <c r="K4" s="192"/>
      <c r="L4" s="192"/>
      <c r="M4" s="192"/>
      <c r="N4" s="192"/>
      <c r="O4" s="192"/>
      <c r="P4" s="192"/>
      <c r="Q4" s="192"/>
    </row>
    <row r="5" spans="1:21" ht="15.75" customHeight="1" x14ac:dyDescent="0.25">
      <c r="A5" s="47"/>
      <c r="B5" s="193" t="s">
        <v>2</v>
      </c>
      <c r="C5" s="194"/>
      <c r="D5" s="194"/>
      <c r="E5" s="194"/>
      <c r="F5" s="194"/>
      <c r="G5" s="194"/>
      <c r="H5" s="194"/>
      <c r="I5" s="194"/>
      <c r="J5" s="194"/>
      <c r="K5" s="194"/>
      <c r="L5" s="194"/>
      <c r="M5" s="194"/>
      <c r="N5" s="194"/>
      <c r="O5" s="194"/>
      <c r="P5" s="194"/>
      <c r="Q5" s="194"/>
    </row>
    <row r="6" spans="1:21" x14ac:dyDescent="0.25">
      <c r="A6" s="47"/>
      <c r="B6" s="195" t="s">
        <v>78</v>
      </c>
      <c r="C6" s="196"/>
      <c r="D6" s="196"/>
      <c r="E6" s="196"/>
      <c r="F6" s="196"/>
      <c r="G6" s="196"/>
      <c r="H6" s="196"/>
      <c r="I6" s="196"/>
      <c r="J6" s="196"/>
      <c r="K6" s="196"/>
      <c r="L6" s="196"/>
      <c r="M6" s="196"/>
      <c r="N6" s="196"/>
      <c r="O6" s="196"/>
      <c r="P6" s="196"/>
      <c r="Q6" s="196"/>
    </row>
    <row r="7" spans="1:21" x14ac:dyDescent="0.25">
      <c r="A7" s="47"/>
      <c r="B7" s="51"/>
      <c r="C7" s="51"/>
      <c r="D7" s="51"/>
      <c r="E7" s="51"/>
      <c r="F7" s="51"/>
      <c r="G7" s="51"/>
      <c r="H7" s="51"/>
      <c r="I7" s="51"/>
      <c r="J7" s="51"/>
      <c r="K7" s="51"/>
      <c r="L7" s="51"/>
      <c r="M7" s="51"/>
      <c r="N7" s="51"/>
      <c r="O7" s="51"/>
      <c r="P7" s="51"/>
      <c r="Q7" s="51"/>
    </row>
    <row r="8" spans="1:21" x14ac:dyDescent="0.25">
      <c r="A8" s="47"/>
      <c r="B8" s="50" t="s">
        <v>4</v>
      </c>
      <c r="C8" s="46"/>
      <c r="D8" s="46"/>
    </row>
    <row r="9" spans="1:21" ht="30.75" customHeight="1" x14ac:dyDescent="0.25">
      <c r="B9" s="43" t="s">
        <v>68</v>
      </c>
      <c r="C9" s="42" t="s">
        <v>79</v>
      </c>
      <c r="D9" s="42" t="s">
        <v>80</v>
      </c>
      <c r="E9" s="41" t="s">
        <v>81</v>
      </c>
      <c r="F9" s="41" t="s">
        <v>82</v>
      </c>
      <c r="G9" s="41" t="s">
        <v>83</v>
      </c>
      <c r="H9" s="41" t="s">
        <v>84</v>
      </c>
      <c r="I9" s="41" t="s">
        <v>85</v>
      </c>
      <c r="J9" s="41" t="s">
        <v>86</v>
      </c>
      <c r="K9" s="41" t="s">
        <v>87</v>
      </c>
      <c r="L9" s="41" t="s">
        <v>88</v>
      </c>
      <c r="M9" s="41" t="s">
        <v>89</v>
      </c>
      <c r="N9" s="41" t="s">
        <v>90</v>
      </c>
      <c r="O9" s="41" t="s">
        <v>91</v>
      </c>
      <c r="P9" s="41" t="s">
        <v>92</v>
      </c>
      <c r="Q9" s="41" t="s">
        <v>93</v>
      </c>
      <c r="R9" s="6"/>
      <c r="S9" s="6"/>
      <c r="T9" s="6"/>
      <c r="U9" s="6"/>
    </row>
    <row r="10" spans="1:21" x14ac:dyDescent="0.25">
      <c r="B10" s="39"/>
      <c r="C10" s="38"/>
      <c r="D10" s="38"/>
      <c r="E10" s="37"/>
      <c r="F10" s="37"/>
      <c r="G10" s="37"/>
      <c r="H10" s="37"/>
      <c r="I10" s="37"/>
      <c r="J10" s="37"/>
      <c r="K10" s="37"/>
      <c r="L10" s="37"/>
      <c r="M10" s="37"/>
      <c r="N10" s="37"/>
      <c r="O10" s="37"/>
      <c r="P10" s="37"/>
      <c r="Q10" s="37"/>
      <c r="R10" s="6"/>
      <c r="S10" s="6"/>
      <c r="T10" s="6"/>
      <c r="U10" s="6"/>
    </row>
    <row r="11" spans="1:21" ht="17.25" customHeight="1" x14ac:dyDescent="0.25">
      <c r="B11" s="26" t="s">
        <v>20</v>
      </c>
      <c r="C11" s="25">
        <f>C12+C20</f>
        <v>750823.36843599973</v>
      </c>
      <c r="D11" s="94">
        <f>D12+D22</f>
        <v>613986772973.28027</v>
      </c>
      <c r="E11" s="74">
        <f t="shared" ref="E11:Q11" si="0">E12+E20</f>
        <v>63749456738.990005</v>
      </c>
      <c r="F11" s="74">
        <f t="shared" si="0"/>
        <v>51449940261.62001</v>
      </c>
      <c r="G11" s="74">
        <f t="shared" si="0"/>
        <v>47702889490.009987</v>
      </c>
      <c r="H11" s="74">
        <f t="shared" si="0"/>
        <v>47130417857.199997</v>
      </c>
      <c r="I11" s="74">
        <f t="shared" si="0"/>
        <v>34937219679.910004</v>
      </c>
      <c r="J11" s="74">
        <f t="shared" si="0"/>
        <v>41132517704.549995</v>
      </c>
      <c r="K11" s="74">
        <f t="shared" si="0"/>
        <v>55272478768.519989</v>
      </c>
      <c r="L11" s="74">
        <f t="shared" si="0"/>
        <v>56366823936.73999</v>
      </c>
      <c r="M11" s="74">
        <f t="shared" si="0"/>
        <v>60240165098.950012</v>
      </c>
      <c r="N11" s="74">
        <f t="shared" si="0"/>
        <v>65508227974.040001</v>
      </c>
      <c r="O11" s="74">
        <f t="shared" si="0"/>
        <v>51748513327.470009</v>
      </c>
      <c r="P11" s="74">
        <f t="shared" si="0"/>
        <v>62030017157.379967</v>
      </c>
      <c r="Q11" s="74">
        <f t="shared" si="0"/>
        <v>637268667995.38</v>
      </c>
      <c r="R11" s="6"/>
      <c r="S11" s="6"/>
      <c r="T11" s="6"/>
      <c r="U11" s="6"/>
    </row>
    <row r="12" spans="1:21" x14ac:dyDescent="0.25">
      <c r="B12" s="24" t="s">
        <v>21</v>
      </c>
      <c r="C12" s="3">
        <f>SUM(C13:C19)</f>
        <v>738501.40343899978</v>
      </c>
      <c r="D12" s="73">
        <f t="shared" ref="D12:O12" si="1">SUM(D13:D19)</f>
        <v>601421955740.90027</v>
      </c>
      <c r="E12" s="73">
        <f>SUM(E13:E19)</f>
        <v>63542399512.610008</v>
      </c>
      <c r="F12" s="73">
        <f t="shared" si="1"/>
        <v>49812276054.050011</v>
      </c>
      <c r="G12" s="73">
        <f t="shared" si="1"/>
        <v>46799443750.289986</v>
      </c>
      <c r="H12" s="73">
        <f t="shared" si="1"/>
        <v>45773051254.919998</v>
      </c>
      <c r="I12" s="73">
        <f t="shared" si="1"/>
        <v>34112198679.910007</v>
      </c>
      <c r="J12" s="73">
        <f t="shared" si="1"/>
        <v>40266359524.679993</v>
      </c>
      <c r="K12" s="73">
        <f t="shared" si="1"/>
        <v>54336875054.889992</v>
      </c>
      <c r="L12" s="73">
        <f t="shared" si="1"/>
        <v>55171854278.359993</v>
      </c>
      <c r="M12" s="73">
        <f t="shared" si="1"/>
        <v>60207326361.69001</v>
      </c>
      <c r="N12" s="73">
        <f t="shared" si="1"/>
        <v>63706047740.389999</v>
      </c>
      <c r="O12" s="73">
        <f t="shared" si="1"/>
        <v>51748513327.470009</v>
      </c>
      <c r="P12" s="73">
        <f>SUM(P13:P19)</f>
        <v>60135827930.049965</v>
      </c>
      <c r="Q12" s="73">
        <f>SUM(Q13:Q19)</f>
        <v>625612173469.31006</v>
      </c>
      <c r="R12" s="18"/>
      <c r="S12" s="18"/>
      <c r="T12" s="18"/>
      <c r="U12" s="6"/>
    </row>
    <row r="13" spans="1:21" x14ac:dyDescent="0.25">
      <c r="B13" s="34" t="s">
        <v>22</v>
      </c>
      <c r="C13" s="8">
        <v>682855.19385599997</v>
      </c>
      <c r="D13" s="70">
        <v>528268287315.14014</v>
      </c>
      <c r="E13" s="70">
        <v>59414967865.210007</v>
      </c>
      <c r="F13" s="71">
        <v>46284083829.570007</v>
      </c>
      <c r="G13" s="71">
        <v>41051814220.279991</v>
      </c>
      <c r="H13" s="71">
        <v>32352766992.829998</v>
      </c>
      <c r="I13" s="71">
        <v>31764870213.530003</v>
      </c>
      <c r="J13" s="71">
        <v>37756068238.349991</v>
      </c>
      <c r="K13" s="71">
        <v>50757809690.149994</v>
      </c>
      <c r="L13" s="71">
        <v>46807246702.93</v>
      </c>
      <c r="M13" s="71">
        <v>46215412050.770004</v>
      </c>
      <c r="N13" s="71">
        <v>58206052293.039986</v>
      </c>
      <c r="O13" s="71">
        <v>48959487759.070007</v>
      </c>
      <c r="P13" s="71">
        <v>54199201339.839973</v>
      </c>
      <c r="Q13" s="71">
        <f>SUM(E13:P13)</f>
        <v>553769781195.56995</v>
      </c>
      <c r="R13" s="19"/>
      <c r="S13" s="19"/>
      <c r="T13" s="19"/>
      <c r="U13" s="6"/>
    </row>
    <row r="14" spans="1:21" x14ac:dyDescent="0.25">
      <c r="B14" s="34" t="s">
        <v>23</v>
      </c>
      <c r="C14" s="8">
        <v>2807.4276009999999</v>
      </c>
      <c r="D14" s="70">
        <v>2453201358.6599998</v>
      </c>
      <c r="E14" s="70">
        <v>178978459.86000001</v>
      </c>
      <c r="F14" s="72">
        <v>255938641.77000001</v>
      </c>
      <c r="G14" s="72">
        <v>186684706.46000001</v>
      </c>
      <c r="H14" s="72">
        <v>236493698.17000002</v>
      </c>
      <c r="I14" s="72">
        <v>183344905.49000001</v>
      </c>
      <c r="J14" s="72">
        <v>182171589.56999999</v>
      </c>
      <c r="K14" s="72">
        <v>200693224.99000001</v>
      </c>
      <c r="L14" s="72">
        <v>218992333.27000001</v>
      </c>
      <c r="M14" s="72">
        <v>239105365.22999999</v>
      </c>
      <c r="N14" s="72">
        <v>181947224.05000001</v>
      </c>
      <c r="O14" s="72">
        <v>401301800.12</v>
      </c>
      <c r="P14" s="72">
        <v>195028536.76999998</v>
      </c>
      <c r="Q14" s="71">
        <f t="shared" ref="Q14:Q19" si="2">SUM(E14:P14)</f>
        <v>2660680485.75</v>
      </c>
      <c r="R14" s="6"/>
      <c r="S14" s="6"/>
      <c r="T14" s="6"/>
      <c r="U14" s="6"/>
    </row>
    <row r="15" spans="1:21" x14ac:dyDescent="0.25">
      <c r="B15" s="34" t="s">
        <v>24</v>
      </c>
      <c r="C15" s="8">
        <v>30264.933366000001</v>
      </c>
      <c r="D15" s="70">
        <v>22315184123.220001</v>
      </c>
      <c r="E15" s="70">
        <v>2739058384.4500003</v>
      </c>
      <c r="F15" s="72">
        <v>2054132186.7900002</v>
      </c>
      <c r="G15" s="72">
        <v>1682316146.6000001</v>
      </c>
      <c r="H15" s="72">
        <v>787753710.06000018</v>
      </c>
      <c r="I15" s="72">
        <v>543277382.24000001</v>
      </c>
      <c r="J15" s="72">
        <v>1227096788.02</v>
      </c>
      <c r="K15" s="72">
        <v>1876835412.3999996</v>
      </c>
      <c r="L15" s="72">
        <v>1868867805.5799999</v>
      </c>
      <c r="M15" s="72">
        <v>879105187.10000002</v>
      </c>
      <c r="N15" s="72">
        <v>1135465933.8199999</v>
      </c>
      <c r="O15" s="72">
        <v>1143813471.6799998</v>
      </c>
      <c r="P15" s="72">
        <v>1715349885.3099992</v>
      </c>
      <c r="Q15" s="71">
        <f t="shared" si="2"/>
        <v>17653072294.049999</v>
      </c>
      <c r="R15" s="36"/>
      <c r="S15" s="36"/>
      <c r="T15" s="36"/>
      <c r="U15" s="19"/>
    </row>
    <row r="16" spans="1:21" s="35" customFormat="1" x14ac:dyDescent="0.25">
      <c r="B16" s="34" t="s">
        <v>25</v>
      </c>
      <c r="C16" s="8">
        <v>10575.257073000001</v>
      </c>
      <c r="D16" s="70">
        <v>14812483511.060001</v>
      </c>
      <c r="E16" s="70">
        <v>449524688.15000004</v>
      </c>
      <c r="F16" s="72">
        <v>355531627.62</v>
      </c>
      <c r="G16" s="72">
        <v>722231592.57000005</v>
      </c>
      <c r="H16" s="72">
        <v>247201787.59</v>
      </c>
      <c r="I16" s="72">
        <v>1017939944.8</v>
      </c>
      <c r="J16" s="72">
        <v>372571034.31999999</v>
      </c>
      <c r="K16" s="72">
        <v>514019320.00999999</v>
      </c>
      <c r="L16" s="72">
        <v>5103608525.9899998</v>
      </c>
      <c r="M16" s="72">
        <v>8148161267.1599998</v>
      </c>
      <c r="N16" s="72">
        <v>3249738574.0800004</v>
      </c>
      <c r="O16" s="72">
        <v>404214163.06</v>
      </c>
      <c r="P16" s="72">
        <v>2362496285.21</v>
      </c>
      <c r="Q16" s="71">
        <f t="shared" si="2"/>
        <v>22947238810.560001</v>
      </c>
    </row>
    <row r="17" spans="1:21" s="35" customFormat="1" x14ac:dyDescent="0.25">
      <c r="B17" s="34" t="s">
        <v>26</v>
      </c>
      <c r="C17" s="83">
        <f>1408257484/1000000</f>
        <v>1408.257484</v>
      </c>
      <c r="D17" s="70">
        <v>23850069467.040001</v>
      </c>
      <c r="E17" s="70">
        <v>23638398.039999999</v>
      </c>
      <c r="F17" s="72">
        <v>235500</v>
      </c>
      <c r="G17" s="72">
        <v>908551347.65999997</v>
      </c>
      <c r="H17" s="72">
        <v>11532163729.73</v>
      </c>
      <c r="I17" s="72">
        <v>38652997.400000006</v>
      </c>
      <c r="J17" s="72">
        <v>63340662.229999997</v>
      </c>
      <c r="K17" s="72">
        <v>11767365.25</v>
      </c>
      <c r="L17" s="72">
        <v>472289532.39999998</v>
      </c>
      <c r="M17" s="72">
        <v>4000472500</v>
      </c>
      <c r="N17" s="72">
        <v>568980.80000000005</v>
      </c>
      <c r="O17" s="72">
        <v>106500</v>
      </c>
      <c r="P17" s="72">
        <v>698831517.02999997</v>
      </c>
      <c r="Q17" s="71">
        <f>SUM(E17:P17)</f>
        <v>17750619030.539997</v>
      </c>
    </row>
    <row r="18" spans="1:21" s="35" customFormat="1" x14ac:dyDescent="0.25">
      <c r="B18" s="34" t="s">
        <v>27</v>
      </c>
      <c r="C18" s="8">
        <v>324.23713199999997</v>
      </c>
      <c r="D18" s="70">
        <v>143692400.78</v>
      </c>
      <c r="E18" s="70">
        <v>21271646.719999999</v>
      </c>
      <c r="F18" s="72">
        <v>8221690.7999999998</v>
      </c>
      <c r="G18" s="72">
        <v>7915174.3399999999</v>
      </c>
      <c r="H18" s="72">
        <v>966754.49</v>
      </c>
      <c r="I18" s="72">
        <v>1622414.33</v>
      </c>
      <c r="J18" s="72">
        <v>3987825.98</v>
      </c>
      <c r="K18" s="72">
        <v>10331482.67</v>
      </c>
      <c r="L18" s="72">
        <v>7944129.5599999996</v>
      </c>
      <c r="M18" s="72">
        <v>3451303.4</v>
      </c>
      <c r="N18" s="72">
        <v>7151388.8699999992</v>
      </c>
      <c r="O18" s="72">
        <v>19274014.320000004</v>
      </c>
      <c r="P18" s="72">
        <v>29816138.609999999</v>
      </c>
      <c r="Q18" s="71">
        <f t="shared" si="2"/>
        <v>121953964.09</v>
      </c>
    </row>
    <row r="19" spans="1:21" x14ac:dyDescent="0.25">
      <c r="B19" s="34" t="s">
        <v>28</v>
      </c>
      <c r="C19" s="8">
        <v>10266.096927000001</v>
      </c>
      <c r="D19" s="70">
        <v>9579037565</v>
      </c>
      <c r="E19" s="70">
        <v>714960070.18000007</v>
      </c>
      <c r="F19" s="72">
        <v>854132577.5</v>
      </c>
      <c r="G19" s="72">
        <v>2239930562.3800006</v>
      </c>
      <c r="H19" s="72">
        <v>615704582.04999995</v>
      </c>
      <c r="I19" s="72">
        <v>562490822.12</v>
      </c>
      <c r="J19" s="72">
        <v>661123386.21000004</v>
      </c>
      <c r="K19" s="72">
        <v>965418559.41999996</v>
      </c>
      <c r="L19" s="72">
        <v>692905248.63</v>
      </c>
      <c r="M19" s="72">
        <v>721618688.02999997</v>
      </c>
      <c r="N19" s="72">
        <v>925123345.73000002</v>
      </c>
      <c r="O19" s="72">
        <v>820315619.22000003</v>
      </c>
      <c r="P19" s="72">
        <v>935104227.27999997</v>
      </c>
      <c r="Q19" s="71">
        <f t="shared" si="2"/>
        <v>10708827688.75</v>
      </c>
      <c r="R19" s="6"/>
      <c r="S19" s="6"/>
      <c r="T19" s="6"/>
      <c r="U19" s="6"/>
    </row>
    <row r="20" spans="1:21" x14ac:dyDescent="0.25">
      <c r="B20" s="24" t="s">
        <v>29</v>
      </c>
      <c r="C20" s="3">
        <f>SUM(C21:C23)</f>
        <v>12321.964996999999</v>
      </c>
      <c r="D20" s="73">
        <f>SUM(D21:D23)</f>
        <v>12576226010.880001</v>
      </c>
      <c r="E20" s="73">
        <f>SUM(E21:E23)</f>
        <v>207057226.38</v>
      </c>
      <c r="F20" s="73">
        <f>SUM(F21:F23)</f>
        <v>1637664207.5699999</v>
      </c>
      <c r="G20" s="73">
        <f t="shared" ref="G20:O20" si="3">SUM(G21:G23)</f>
        <v>903445739.72000003</v>
      </c>
      <c r="H20" s="73">
        <f t="shared" si="3"/>
        <v>1357366602.28</v>
      </c>
      <c r="I20" s="73">
        <f t="shared" si="3"/>
        <v>825021000</v>
      </c>
      <c r="J20" s="73">
        <f t="shared" si="3"/>
        <v>866158179.87</v>
      </c>
      <c r="K20" s="73">
        <f t="shared" si="3"/>
        <v>935603713.63</v>
      </c>
      <c r="L20" s="73">
        <f t="shared" si="3"/>
        <v>1194969658.3800001</v>
      </c>
      <c r="M20" s="73">
        <f t="shared" si="3"/>
        <v>32838737.259999998</v>
      </c>
      <c r="N20" s="73">
        <f t="shared" si="3"/>
        <v>1802180233.6500001</v>
      </c>
      <c r="O20" s="73">
        <f t="shared" si="3"/>
        <v>0</v>
      </c>
      <c r="P20" s="73">
        <f>SUM(P21:P23)</f>
        <v>1894189227.3299999</v>
      </c>
      <c r="Q20" s="73">
        <f>SUM(Q21:Q23)</f>
        <v>11656494526.070002</v>
      </c>
      <c r="R20" s="6"/>
      <c r="S20" s="6"/>
      <c r="T20" s="6"/>
      <c r="U20" s="6"/>
    </row>
    <row r="21" spans="1:21" x14ac:dyDescent="0.25">
      <c r="B21" s="34" t="s">
        <v>30</v>
      </c>
      <c r="C21" s="8">
        <v>21.570774</v>
      </c>
      <c r="D21" s="75">
        <v>11408778.5</v>
      </c>
      <c r="E21" s="75">
        <v>5761450</v>
      </c>
      <c r="F21" s="76">
        <v>5647327.5899999999</v>
      </c>
      <c r="G21" s="8">
        <v>0</v>
      </c>
      <c r="H21" s="8">
        <v>0</v>
      </c>
      <c r="I21" s="8">
        <v>0</v>
      </c>
      <c r="J21" s="8">
        <v>0</v>
      </c>
      <c r="K21" s="8">
        <v>0</v>
      </c>
      <c r="L21" s="8">
        <v>0</v>
      </c>
      <c r="M21" s="76">
        <v>0</v>
      </c>
      <c r="N21" s="76">
        <v>0</v>
      </c>
      <c r="O21" s="76">
        <v>0</v>
      </c>
      <c r="P21" s="76">
        <v>0</v>
      </c>
      <c r="Q21" s="76">
        <f>SUM(E21:P21)</f>
        <v>11408777.59</v>
      </c>
      <c r="R21" s="6"/>
      <c r="S21" s="6"/>
      <c r="T21" s="6"/>
      <c r="U21" s="6"/>
    </row>
    <row r="22" spans="1:21" x14ac:dyDescent="0.25">
      <c r="B22" s="34" t="s">
        <v>31</v>
      </c>
      <c r="C22" s="83">
        <v>12300.394222999999</v>
      </c>
      <c r="D22" s="75">
        <v>12564817232.380001</v>
      </c>
      <c r="E22" s="75">
        <v>201295776.38</v>
      </c>
      <c r="F22" s="76">
        <v>1600198819.5999999</v>
      </c>
      <c r="G22" s="76">
        <v>903445739.72000003</v>
      </c>
      <c r="H22" s="76">
        <v>1357366602.28</v>
      </c>
      <c r="I22" s="76">
        <v>825021000</v>
      </c>
      <c r="J22" s="76">
        <v>866158179.87</v>
      </c>
      <c r="K22" s="76">
        <v>886467780.73000002</v>
      </c>
      <c r="L22" s="76">
        <v>1194969658.3800001</v>
      </c>
      <c r="M22" s="76">
        <v>851175.47</v>
      </c>
      <c r="N22" s="76">
        <v>1770790393.95</v>
      </c>
      <c r="O22" s="76">
        <v>0</v>
      </c>
      <c r="P22" s="76">
        <v>1769814614.5699999</v>
      </c>
      <c r="Q22" s="76">
        <f>SUM(E22:P22)</f>
        <v>11376379740.950001</v>
      </c>
      <c r="R22" s="6"/>
      <c r="S22" s="6"/>
      <c r="T22" s="6"/>
      <c r="U22" s="6"/>
    </row>
    <row r="23" spans="1:21" x14ac:dyDescent="0.25">
      <c r="B23" s="34" t="s">
        <v>32</v>
      </c>
      <c r="C23" s="8">
        <v>0</v>
      </c>
      <c r="D23" s="8">
        <v>0</v>
      </c>
      <c r="E23" s="8">
        <v>0</v>
      </c>
      <c r="F23" s="76">
        <v>31818060.379999999</v>
      </c>
      <c r="G23" s="8">
        <v>0</v>
      </c>
      <c r="H23" s="8">
        <v>0</v>
      </c>
      <c r="I23" s="8">
        <v>0</v>
      </c>
      <c r="J23" s="8">
        <v>0</v>
      </c>
      <c r="K23" s="76">
        <v>49135932.899999999</v>
      </c>
      <c r="L23" s="8">
        <v>0</v>
      </c>
      <c r="M23" s="76">
        <v>31987561.789999999</v>
      </c>
      <c r="N23" s="76">
        <v>31389839.699999999</v>
      </c>
      <c r="O23" s="76">
        <v>0</v>
      </c>
      <c r="P23" s="76">
        <v>124374612.76000001</v>
      </c>
      <c r="Q23" s="76">
        <f t="shared" ref="Q23" si="4">SUM(E23:P23)</f>
        <v>268706007.52999997</v>
      </c>
      <c r="R23" s="6"/>
      <c r="S23" s="6"/>
      <c r="T23" s="6"/>
      <c r="U23" s="6"/>
    </row>
    <row r="24" spans="1:21" x14ac:dyDescent="0.25">
      <c r="B24" s="26" t="s">
        <v>33</v>
      </c>
      <c r="C24" s="25">
        <f t="shared" ref="C24:P24" si="5">C25+C35</f>
        <v>861074.37294300005</v>
      </c>
      <c r="D24" s="94">
        <f>D25+D35</f>
        <v>1032696214379.1801</v>
      </c>
      <c r="E24" s="74">
        <f>E25+E35</f>
        <v>59524510763.830002</v>
      </c>
      <c r="F24" s="74">
        <f t="shared" si="5"/>
        <v>64907417193.30999</v>
      </c>
      <c r="G24" s="74">
        <f t="shared" si="5"/>
        <v>59885517618.059998</v>
      </c>
      <c r="H24" s="74">
        <f>H25+H35</f>
        <v>66428305816.709999</v>
      </c>
      <c r="I24" s="74">
        <f>I25+I35</f>
        <v>64421188675.309998</v>
      </c>
      <c r="J24" s="74">
        <f t="shared" si="5"/>
        <v>87178229497.470001</v>
      </c>
      <c r="K24" s="74">
        <f t="shared" si="5"/>
        <v>101974253517.97002</v>
      </c>
      <c r="L24" s="74">
        <f t="shared" si="5"/>
        <v>62809205829.079994</v>
      </c>
      <c r="M24" s="74">
        <f t="shared" si="5"/>
        <v>55468619671.419998</v>
      </c>
      <c r="N24" s="74">
        <f t="shared" si="5"/>
        <v>108774728249.82002</v>
      </c>
      <c r="O24" s="74">
        <f t="shared" si="5"/>
        <v>92122525042.349976</v>
      </c>
      <c r="P24" s="74">
        <f t="shared" si="5"/>
        <v>149567615104.54001</v>
      </c>
      <c r="Q24" s="74">
        <f>Q25+Q35</f>
        <v>973062116979.87</v>
      </c>
      <c r="R24" s="6"/>
      <c r="S24" s="6"/>
      <c r="T24" s="6"/>
      <c r="U24" s="6"/>
    </row>
    <row r="25" spans="1:21" x14ac:dyDescent="0.25">
      <c r="A25" s="33"/>
      <c r="B25" s="22" t="s">
        <v>34</v>
      </c>
      <c r="C25" s="1">
        <f>C26+C27+C28+C33+C34</f>
        <v>723274.35001000005</v>
      </c>
      <c r="D25" s="73">
        <f>D26+D27+D28+D33+D32+D34</f>
        <v>893291845654.09009</v>
      </c>
      <c r="E25" s="73">
        <f t="shared" ref="E25:P25" si="6">E26+E27+E28+E33+E32+E34</f>
        <v>48506179545.910004</v>
      </c>
      <c r="F25" s="73">
        <f t="shared" si="6"/>
        <v>52319552476.55999</v>
      </c>
      <c r="G25" s="73">
        <f t="shared" si="6"/>
        <v>53121776914.789993</v>
      </c>
      <c r="H25" s="73">
        <f t="shared" si="6"/>
        <v>56930440442.379997</v>
      </c>
      <c r="I25" s="73">
        <f t="shared" si="6"/>
        <v>58179359104.610001</v>
      </c>
      <c r="J25" s="73">
        <f t="shared" si="6"/>
        <v>76377616206.300003</v>
      </c>
      <c r="K25" s="73">
        <f t="shared" si="6"/>
        <v>87773023610.040024</v>
      </c>
      <c r="L25" s="73">
        <f t="shared" si="6"/>
        <v>53664506274.579994</v>
      </c>
      <c r="M25" s="73">
        <f t="shared" si="6"/>
        <v>51004651660.659996</v>
      </c>
      <c r="N25" s="73">
        <f t="shared" si="6"/>
        <v>103526153848.24002</v>
      </c>
      <c r="O25" s="73">
        <f t="shared" si="6"/>
        <v>84461340685.679977</v>
      </c>
      <c r="P25" s="73">
        <f t="shared" si="6"/>
        <v>136232752771.5</v>
      </c>
      <c r="Q25" s="73">
        <f>Q26+Q27+Q28+Q33+Q34+Q32</f>
        <v>862097353541.25</v>
      </c>
      <c r="R25" s="6"/>
      <c r="S25" s="6"/>
      <c r="T25" s="6"/>
      <c r="U25" s="6"/>
    </row>
    <row r="26" spans="1:21" x14ac:dyDescent="0.25">
      <c r="B26" s="29" t="s">
        <v>35</v>
      </c>
      <c r="C26" s="55">
        <v>318384.236699</v>
      </c>
      <c r="D26" s="70">
        <v>335387479170.92004</v>
      </c>
      <c r="E26" s="70">
        <v>22691815931.939999</v>
      </c>
      <c r="F26" s="70">
        <v>25423979507.349998</v>
      </c>
      <c r="G26" s="70">
        <v>25806466342.649994</v>
      </c>
      <c r="H26" s="70">
        <v>21690439158.119999</v>
      </c>
      <c r="I26" s="70">
        <v>24844420852.929996</v>
      </c>
      <c r="J26" s="70">
        <v>25615836451.37999</v>
      </c>
      <c r="K26" s="70">
        <v>29683383802.030022</v>
      </c>
      <c r="L26" s="70">
        <v>23016443937.049995</v>
      </c>
      <c r="M26" s="70">
        <v>21301819499.610001</v>
      </c>
      <c r="N26" s="70">
        <v>21804219926.769993</v>
      </c>
      <c r="O26" s="70">
        <v>32470289128.559994</v>
      </c>
      <c r="P26" s="70">
        <v>40001225084.040001</v>
      </c>
      <c r="Q26" s="70">
        <f t="shared" ref="Q26:Q34" si="7">SUM(E26:P26)</f>
        <v>314350339622.42999</v>
      </c>
      <c r="R26" s="6"/>
      <c r="S26" s="6"/>
      <c r="T26" s="6"/>
      <c r="U26" s="6"/>
    </row>
    <row r="27" spans="1:21" x14ac:dyDescent="0.25">
      <c r="B27" s="29" t="s">
        <v>94</v>
      </c>
      <c r="C27" s="55">
        <v>43349.405366999999</v>
      </c>
      <c r="D27" s="70">
        <v>44251711894.400002</v>
      </c>
      <c r="E27" s="70">
        <v>3243950129.4200001</v>
      </c>
      <c r="F27" s="71">
        <v>3303920824.8899999</v>
      </c>
      <c r="G27" s="71">
        <v>3473476625.9700003</v>
      </c>
      <c r="H27" s="71">
        <v>3349967012.7600002</v>
      </c>
      <c r="I27" s="71">
        <v>3355264072</v>
      </c>
      <c r="J27" s="71">
        <v>3348447648.6100001</v>
      </c>
      <c r="K27" s="71">
        <v>3359303149.6600003</v>
      </c>
      <c r="L27" s="71">
        <v>3358737705.9499998</v>
      </c>
      <c r="M27" s="71">
        <v>3448389995.48</v>
      </c>
      <c r="N27" s="71">
        <v>3475080724.27</v>
      </c>
      <c r="O27" s="71">
        <v>6316704460.0900002</v>
      </c>
      <c r="P27" s="71">
        <v>4095694115.0200005</v>
      </c>
      <c r="Q27" s="70">
        <f t="shared" si="7"/>
        <v>44128936464.119995</v>
      </c>
      <c r="R27" s="6"/>
      <c r="S27" s="6"/>
      <c r="T27" s="6"/>
      <c r="U27" s="6"/>
    </row>
    <row r="28" spans="1:21" x14ac:dyDescent="0.25">
      <c r="B28" s="29" t="s">
        <v>95</v>
      </c>
      <c r="C28" s="55">
        <v>149993.48975899999</v>
      </c>
      <c r="D28" s="70">
        <v>163121740543</v>
      </c>
      <c r="E28" s="70">
        <v>9062366483.5599995</v>
      </c>
      <c r="F28" s="71">
        <v>7664266811.2399988</v>
      </c>
      <c r="G28" s="71">
        <v>8584507321.6800003</v>
      </c>
      <c r="H28" s="71">
        <v>10498937233.090002</v>
      </c>
      <c r="I28" s="71">
        <v>7015201930.1800003</v>
      </c>
      <c r="J28" s="71">
        <v>32697290500.680004</v>
      </c>
      <c r="K28" s="71">
        <v>9907218038.7500019</v>
      </c>
      <c r="L28" s="71">
        <v>11318992302.41</v>
      </c>
      <c r="M28" s="71">
        <v>9147488275.0300007</v>
      </c>
      <c r="N28" s="71">
        <v>6929164989.8400002</v>
      </c>
      <c r="O28" s="71">
        <v>8198484520.9200001</v>
      </c>
      <c r="P28" s="71">
        <v>40790464885.639999</v>
      </c>
      <c r="Q28" s="70">
        <f t="shared" si="7"/>
        <v>161814383293.02002</v>
      </c>
      <c r="R28" s="6"/>
      <c r="S28" s="6"/>
      <c r="T28" s="6"/>
      <c r="U28" s="6"/>
    </row>
    <row r="29" spans="1:21" s="31" customFormat="1" x14ac:dyDescent="0.25">
      <c r="B29" s="32" t="s">
        <v>38</v>
      </c>
      <c r="C29" s="55">
        <v>72927.341618999999</v>
      </c>
      <c r="D29" s="70">
        <v>76802745272.699997</v>
      </c>
      <c r="E29" s="70">
        <v>6470856307.2799997</v>
      </c>
      <c r="F29" s="71">
        <v>5032805026.2299995</v>
      </c>
      <c r="G29" s="71">
        <v>2226505492.5499997</v>
      </c>
      <c r="H29" s="71">
        <v>6562207424.7600012</v>
      </c>
      <c r="I29" s="71">
        <v>3379514840.0599999</v>
      </c>
      <c r="J29" s="71">
        <v>10354995344.5</v>
      </c>
      <c r="K29" s="71">
        <v>7343947066.9500008</v>
      </c>
      <c r="L29" s="71">
        <v>8568753316.6000004</v>
      </c>
      <c r="M29" s="71">
        <v>2750835804.23</v>
      </c>
      <c r="N29" s="71">
        <v>4004801096.4699998</v>
      </c>
      <c r="O29" s="71">
        <v>4238486701.3299999</v>
      </c>
      <c r="P29" s="71">
        <v>14872397048.559998</v>
      </c>
      <c r="Q29" s="70">
        <f t="shared" si="7"/>
        <v>75806105469.520004</v>
      </c>
    </row>
    <row r="30" spans="1:21" s="31" customFormat="1" x14ac:dyDescent="0.25">
      <c r="B30" s="32" t="s">
        <v>39</v>
      </c>
      <c r="C30" s="55">
        <v>76248.699412999995</v>
      </c>
      <c r="D30" s="70">
        <v>84504245543.300003</v>
      </c>
      <c r="E30" s="70">
        <v>2367218586.8099999</v>
      </c>
      <c r="F30" s="71">
        <v>2578735598.4000001</v>
      </c>
      <c r="G30" s="71">
        <v>6275669611.96</v>
      </c>
      <c r="H30" s="71">
        <v>3900761494.96</v>
      </c>
      <c r="I30" s="71">
        <v>3599235388.52</v>
      </c>
      <c r="J30" s="71">
        <v>22101627127.780003</v>
      </c>
      <c r="K30" s="71">
        <v>2557745606.8499999</v>
      </c>
      <c r="L30" s="71">
        <v>2720033752.8400002</v>
      </c>
      <c r="M30" s="71">
        <v>6387153176.6899996</v>
      </c>
      <c r="N30" s="71">
        <v>2599193395.0599999</v>
      </c>
      <c r="O30" s="71">
        <v>3787828940.2399998</v>
      </c>
      <c r="P30" s="71">
        <v>25526843445.280003</v>
      </c>
      <c r="Q30" s="70">
        <f t="shared" si="7"/>
        <v>84402046125.390015</v>
      </c>
    </row>
    <row r="31" spans="1:21" s="31" customFormat="1" x14ac:dyDescent="0.25">
      <c r="B31" s="32" t="s">
        <v>40</v>
      </c>
      <c r="C31" s="55">
        <v>817.44872699999996</v>
      </c>
      <c r="D31" s="70">
        <v>1814749727</v>
      </c>
      <c r="E31" s="70">
        <v>224291589.47000003</v>
      </c>
      <c r="F31" s="71">
        <v>52726186.609999999</v>
      </c>
      <c r="G31" s="71">
        <v>82332217.170000002</v>
      </c>
      <c r="H31" s="71">
        <v>35968313.369999997</v>
      </c>
      <c r="I31" s="71">
        <v>36451701.600000001</v>
      </c>
      <c r="J31" s="71">
        <v>240668028.40000001</v>
      </c>
      <c r="K31" s="71">
        <v>5525364.9500000002</v>
      </c>
      <c r="L31" s="71">
        <v>30205232.970000003</v>
      </c>
      <c r="M31" s="71">
        <v>9499294.1100000013</v>
      </c>
      <c r="N31" s="71">
        <v>325170498.31</v>
      </c>
      <c r="O31" s="71">
        <v>172168879.35000002</v>
      </c>
      <c r="P31" s="71">
        <v>391224391.80000001</v>
      </c>
      <c r="Q31" s="70">
        <f t="shared" si="7"/>
        <v>1606231698.1100004</v>
      </c>
    </row>
    <row r="32" spans="1:21" s="31" customFormat="1" x14ac:dyDescent="0.25">
      <c r="B32" s="29" t="s">
        <v>76</v>
      </c>
      <c r="C32" s="55">
        <v>0</v>
      </c>
      <c r="D32" s="70">
        <v>224147671</v>
      </c>
      <c r="E32" s="8">
        <v>0</v>
      </c>
      <c r="F32" s="8">
        <v>0</v>
      </c>
      <c r="G32" s="71">
        <v>95832812.120000005</v>
      </c>
      <c r="H32" s="8">
        <v>0</v>
      </c>
      <c r="I32" s="8">
        <v>0</v>
      </c>
      <c r="J32" s="71">
        <v>15192620.130000001</v>
      </c>
      <c r="K32" s="8">
        <v>0</v>
      </c>
      <c r="L32" s="8">
        <v>0</v>
      </c>
      <c r="M32" s="8">
        <v>0</v>
      </c>
      <c r="N32" s="8">
        <v>0</v>
      </c>
      <c r="O32" s="8">
        <v>0</v>
      </c>
      <c r="P32" s="71">
        <v>112683298.65000001</v>
      </c>
      <c r="Q32" s="70">
        <f t="shared" si="7"/>
        <v>223708730.90000001</v>
      </c>
    </row>
    <row r="33" spans="2:21" x14ac:dyDescent="0.25">
      <c r="B33" s="29" t="s">
        <v>41</v>
      </c>
      <c r="C33" s="55">
        <v>211443.06330699997</v>
      </c>
      <c r="D33" s="70">
        <v>350055355093.29004</v>
      </c>
      <c r="E33" s="70">
        <v>13450496693.579998</v>
      </c>
      <c r="F33" s="71">
        <v>15926737768.34</v>
      </c>
      <c r="G33" s="71">
        <v>15128846745.699997</v>
      </c>
      <c r="H33" s="71">
        <v>21389085432.269997</v>
      </c>
      <c r="I33" s="71">
        <v>22961719623.439999</v>
      </c>
      <c r="J33" s="71">
        <v>14640506637.979998</v>
      </c>
      <c r="K33" s="71">
        <v>44758823407.760002</v>
      </c>
      <c r="L33" s="71">
        <v>15969167264.429998</v>
      </c>
      <c r="M33" s="71">
        <v>17106196325.799999</v>
      </c>
      <c r="N33" s="71">
        <v>71316820642.620026</v>
      </c>
      <c r="O33" s="71">
        <v>37473902399.23999</v>
      </c>
      <c r="P33" s="71">
        <v>51210804783.630005</v>
      </c>
      <c r="Q33" s="70">
        <f t="shared" si="7"/>
        <v>341333107724.78998</v>
      </c>
      <c r="R33" s="6"/>
      <c r="S33" s="6"/>
      <c r="T33" s="6"/>
      <c r="U33" s="6"/>
    </row>
    <row r="34" spans="2:21" x14ac:dyDescent="0.25">
      <c r="B34" s="29" t="s">
        <v>42</v>
      </c>
      <c r="C34" s="55">
        <v>104.154878</v>
      </c>
      <c r="D34" s="70">
        <v>251411281.47999999</v>
      </c>
      <c r="E34" s="70">
        <v>57550307.409999996</v>
      </c>
      <c r="F34" s="71">
        <v>647564.74</v>
      </c>
      <c r="G34" s="71">
        <v>32647066.670000002</v>
      </c>
      <c r="H34" s="71">
        <v>2011606.14</v>
      </c>
      <c r="I34" s="71">
        <v>2752626.06</v>
      </c>
      <c r="J34" s="71">
        <v>60342347.520000003</v>
      </c>
      <c r="K34" s="71">
        <v>64295211.840000004</v>
      </c>
      <c r="L34" s="71">
        <v>1165064.7399999998</v>
      </c>
      <c r="M34" s="71">
        <v>757564.74</v>
      </c>
      <c r="N34" s="71">
        <v>867564.74</v>
      </c>
      <c r="O34" s="71">
        <v>1960176.87</v>
      </c>
      <c r="P34" s="71">
        <v>21880604.52</v>
      </c>
      <c r="Q34" s="70">
        <f t="shared" si="7"/>
        <v>246877705.99000004</v>
      </c>
      <c r="R34" s="6"/>
      <c r="S34" s="6"/>
      <c r="T34" s="6"/>
      <c r="U34" s="6"/>
    </row>
    <row r="35" spans="2:21" x14ac:dyDescent="0.25">
      <c r="B35" s="22" t="s">
        <v>43</v>
      </c>
      <c r="C35" s="4">
        <f>SUM(C36:C41)</f>
        <v>137800.02293300003</v>
      </c>
      <c r="D35" s="73">
        <f>SUM(D36:D41)</f>
        <v>139404368725.09</v>
      </c>
      <c r="E35" s="73">
        <f>SUM(E36:E41)</f>
        <v>11018331217.92</v>
      </c>
      <c r="F35" s="73">
        <f t="shared" ref="F35:P35" si="8">SUM(F36:F41)</f>
        <v>12587864716.75</v>
      </c>
      <c r="G35" s="73">
        <f t="shared" si="8"/>
        <v>6763740703.2700005</v>
      </c>
      <c r="H35" s="73">
        <f t="shared" si="8"/>
        <v>9497865374.3299999</v>
      </c>
      <c r="I35" s="73">
        <f t="shared" si="8"/>
        <v>6241829570.7000008</v>
      </c>
      <c r="J35" s="73">
        <f t="shared" si="8"/>
        <v>10800613291.170002</v>
      </c>
      <c r="K35" s="73">
        <f t="shared" si="8"/>
        <v>14201229907.929998</v>
      </c>
      <c r="L35" s="73">
        <f t="shared" si="8"/>
        <v>9144699554.5</v>
      </c>
      <c r="M35" s="73">
        <f t="shared" si="8"/>
        <v>4463968010.7600002</v>
      </c>
      <c r="N35" s="73">
        <f t="shared" si="8"/>
        <v>5248574401.5799999</v>
      </c>
      <c r="O35" s="73">
        <f t="shared" si="8"/>
        <v>7661184356.6700001</v>
      </c>
      <c r="P35" s="73">
        <f t="shared" si="8"/>
        <v>13334862333.039999</v>
      </c>
      <c r="Q35" s="73">
        <f>SUM(Q36:Q41)</f>
        <v>110964763438.62003</v>
      </c>
      <c r="R35" s="6"/>
      <c r="S35" s="6"/>
      <c r="T35" s="6"/>
      <c r="U35" s="6"/>
    </row>
    <row r="36" spans="2:21" x14ac:dyDescent="0.25">
      <c r="B36" s="5" t="s">
        <v>44</v>
      </c>
      <c r="C36" s="57">
        <v>31476.50445</v>
      </c>
      <c r="D36" s="75">
        <v>32004608991.139999</v>
      </c>
      <c r="E36" s="75">
        <v>1472410603.5899999</v>
      </c>
      <c r="F36" s="76">
        <v>3350848618.9299998</v>
      </c>
      <c r="G36" s="71">
        <v>1566973086.6399999</v>
      </c>
      <c r="H36" s="71">
        <v>733084840.72000003</v>
      </c>
      <c r="I36" s="71">
        <v>1108108543.76</v>
      </c>
      <c r="J36" s="71">
        <v>2982063008.1300001</v>
      </c>
      <c r="K36" s="71">
        <v>4213569110.0999999</v>
      </c>
      <c r="L36" s="71">
        <v>3778560798.1399994</v>
      </c>
      <c r="M36" s="71">
        <v>117739682.58000001</v>
      </c>
      <c r="N36" s="71">
        <v>2140951026.6800001</v>
      </c>
      <c r="O36" s="71">
        <v>193912455.29000002</v>
      </c>
      <c r="P36" s="71">
        <v>2880204645.5599995</v>
      </c>
      <c r="Q36" s="71">
        <f>SUM(E36:P36)</f>
        <v>24538426420.120003</v>
      </c>
      <c r="R36" s="6"/>
      <c r="S36" s="6"/>
      <c r="T36" s="6"/>
      <c r="U36" s="6"/>
    </row>
    <row r="37" spans="2:21" x14ac:dyDescent="0.25">
      <c r="B37" s="5" t="s">
        <v>45</v>
      </c>
      <c r="C37" s="57">
        <v>57712.548920000008</v>
      </c>
      <c r="D37" s="70">
        <v>55847975819.239998</v>
      </c>
      <c r="E37" s="70">
        <v>6380557699.8100004</v>
      </c>
      <c r="F37" s="71">
        <v>5684621932.5299997</v>
      </c>
      <c r="G37" s="71">
        <v>1921558760.0400004</v>
      </c>
      <c r="H37" s="71">
        <v>5639986241.2699995</v>
      </c>
      <c r="I37" s="71">
        <v>2436232183.1300006</v>
      </c>
      <c r="J37" s="71">
        <v>4316204846.1800003</v>
      </c>
      <c r="K37" s="71">
        <v>6019890637.4899988</v>
      </c>
      <c r="L37" s="71">
        <v>2668429309.1999993</v>
      </c>
      <c r="M37" s="71">
        <v>646500819.68000007</v>
      </c>
      <c r="N37" s="71">
        <v>1222967633.1600001</v>
      </c>
      <c r="O37" s="71">
        <v>1197688960.73</v>
      </c>
      <c r="P37" s="71">
        <v>4053486087.1799994</v>
      </c>
      <c r="Q37" s="70">
        <f t="shared" ref="Q37:Q41" si="9">SUM(E37:P37)</f>
        <v>42188125110.400009</v>
      </c>
      <c r="R37" s="6"/>
      <c r="S37" s="6"/>
      <c r="T37" s="6"/>
      <c r="U37" s="6"/>
    </row>
    <row r="38" spans="2:21" x14ac:dyDescent="0.25">
      <c r="B38" s="5" t="s">
        <v>46</v>
      </c>
      <c r="C38" s="57">
        <v>8.5315009999999987</v>
      </c>
      <c r="D38" s="8">
        <v>4090382</v>
      </c>
      <c r="E38" s="8">
        <v>0</v>
      </c>
      <c r="F38" s="8">
        <v>0</v>
      </c>
      <c r="G38" s="71">
        <v>629410</v>
      </c>
      <c r="H38" s="8">
        <v>0</v>
      </c>
      <c r="I38" s="71">
        <v>276380</v>
      </c>
      <c r="J38" s="8">
        <v>0</v>
      </c>
      <c r="K38" s="8">
        <v>0</v>
      </c>
      <c r="L38" s="8">
        <v>0</v>
      </c>
      <c r="M38" s="8">
        <v>0</v>
      </c>
      <c r="N38" s="8">
        <v>0</v>
      </c>
      <c r="O38" s="8">
        <v>0</v>
      </c>
      <c r="P38" s="8">
        <v>0</v>
      </c>
      <c r="Q38" s="70">
        <f t="shared" si="9"/>
        <v>905790</v>
      </c>
      <c r="R38" s="6"/>
      <c r="S38" s="6"/>
      <c r="T38" s="6"/>
      <c r="U38" s="6"/>
    </row>
    <row r="39" spans="2:21" x14ac:dyDescent="0.25">
      <c r="B39" s="5" t="s">
        <v>47</v>
      </c>
      <c r="C39" s="57">
        <v>3208.8842239999999</v>
      </c>
      <c r="D39" s="70">
        <v>2473805408.1500001</v>
      </c>
      <c r="E39" s="70">
        <v>110010990.44999999</v>
      </c>
      <c r="F39" s="70">
        <v>303635617.24000001</v>
      </c>
      <c r="G39" s="71">
        <v>184827680.72999999</v>
      </c>
      <c r="H39" s="71">
        <v>109968921.43000001</v>
      </c>
      <c r="I39" s="71">
        <v>96613419.530000001</v>
      </c>
      <c r="J39" s="71">
        <v>140614093.43000001</v>
      </c>
      <c r="K39" s="71">
        <v>238385836.60000002</v>
      </c>
      <c r="L39" s="71">
        <v>98922169.849999994</v>
      </c>
      <c r="M39" s="71">
        <v>20455245.859999999</v>
      </c>
      <c r="N39" s="71">
        <v>25065102.669999994</v>
      </c>
      <c r="O39" s="71">
        <v>51684677.149999999</v>
      </c>
      <c r="P39" s="71">
        <v>698656568.81999993</v>
      </c>
      <c r="Q39" s="70">
        <f t="shared" si="9"/>
        <v>2078840323.7599998</v>
      </c>
      <c r="R39" s="6"/>
      <c r="S39" s="6"/>
      <c r="T39" s="6"/>
      <c r="U39" s="6"/>
    </row>
    <row r="40" spans="2:21" x14ac:dyDescent="0.25">
      <c r="B40" s="5" t="s">
        <v>48</v>
      </c>
      <c r="C40" s="57">
        <v>43947.269563000002</v>
      </c>
      <c r="D40" s="70">
        <v>49073888124.55999</v>
      </c>
      <c r="E40" s="70">
        <v>3055351924.0699997</v>
      </c>
      <c r="F40" s="71">
        <v>3248758548.0500002</v>
      </c>
      <c r="G40" s="71">
        <v>3089751765.8600001</v>
      </c>
      <c r="H40" s="71">
        <v>3014825370.9099998</v>
      </c>
      <c r="I40" s="71">
        <v>2600599044.2800002</v>
      </c>
      <c r="J40" s="71">
        <v>3361731343.4300003</v>
      </c>
      <c r="K40" s="71">
        <v>3729384323.7400002</v>
      </c>
      <c r="L40" s="71">
        <v>2598787277.3100004</v>
      </c>
      <c r="M40" s="71">
        <v>3679272262.6399999</v>
      </c>
      <c r="N40" s="71">
        <v>1859590639.0700002</v>
      </c>
      <c r="O40" s="71">
        <v>6217898263.5</v>
      </c>
      <c r="P40" s="71">
        <v>5702515031.4800005</v>
      </c>
      <c r="Q40" s="70">
        <f t="shared" si="9"/>
        <v>42158465794.340004</v>
      </c>
      <c r="R40" s="6"/>
      <c r="S40" s="6"/>
      <c r="T40" s="6"/>
      <c r="U40" s="6"/>
    </row>
    <row r="41" spans="2:21" x14ac:dyDescent="0.25">
      <c r="B41" s="5" t="s">
        <v>49</v>
      </c>
      <c r="C41" s="57">
        <v>1446.284275</v>
      </c>
      <c r="D41" s="8">
        <v>0</v>
      </c>
      <c r="E41" s="8">
        <v>0</v>
      </c>
      <c r="F41" s="8">
        <v>0</v>
      </c>
      <c r="G41" s="8">
        <v>0</v>
      </c>
      <c r="H41" s="8">
        <v>0</v>
      </c>
      <c r="I41" s="8">
        <v>0</v>
      </c>
      <c r="J41" s="8">
        <v>0</v>
      </c>
      <c r="K41" s="8">
        <v>0</v>
      </c>
      <c r="L41" s="8">
        <v>0</v>
      </c>
      <c r="M41" s="8">
        <v>0</v>
      </c>
      <c r="N41" s="8">
        <v>0</v>
      </c>
      <c r="O41" s="8">
        <v>0</v>
      </c>
      <c r="P41" s="8">
        <v>0</v>
      </c>
      <c r="Q41" s="56">
        <f t="shared" si="9"/>
        <v>0</v>
      </c>
      <c r="R41" s="6"/>
      <c r="S41" s="6"/>
      <c r="T41" s="6"/>
      <c r="U41" s="6"/>
    </row>
    <row r="42" spans="2:21" x14ac:dyDescent="0.25">
      <c r="B42" s="26" t="s">
        <v>50</v>
      </c>
      <c r="C42" s="25"/>
      <c r="D42" s="25"/>
      <c r="E42" s="74"/>
      <c r="F42" s="74"/>
      <c r="G42" s="74"/>
      <c r="H42" s="74"/>
      <c r="I42" s="74"/>
      <c r="J42" s="74"/>
      <c r="K42" s="74"/>
      <c r="L42" s="74"/>
      <c r="M42" s="74"/>
      <c r="N42" s="74"/>
      <c r="O42" s="74"/>
      <c r="P42" s="74"/>
      <c r="Q42" s="74"/>
      <c r="R42" s="6"/>
      <c r="S42" s="6"/>
      <c r="T42" s="6"/>
      <c r="U42" s="6"/>
    </row>
    <row r="43" spans="2:21" ht="17.25" customHeight="1" x14ac:dyDescent="0.25">
      <c r="B43" s="28" t="s">
        <v>51</v>
      </c>
      <c r="C43" s="27">
        <f>C12-C25</f>
        <v>15227.05342899973</v>
      </c>
      <c r="D43" s="92">
        <f>D12-D25</f>
        <v>-291869889913.18982</v>
      </c>
      <c r="E43" s="92">
        <f>E12-E25</f>
        <v>15036219966.700005</v>
      </c>
      <c r="F43" s="92">
        <f t="shared" ref="F43:Q43" si="10">F12-F25</f>
        <v>-2507276422.5099792</v>
      </c>
      <c r="G43" s="92">
        <f t="shared" si="10"/>
        <v>-6322333164.5000076</v>
      </c>
      <c r="H43" s="92">
        <f t="shared" si="10"/>
        <v>-11157389187.459999</v>
      </c>
      <c r="I43" s="92">
        <f t="shared" si="10"/>
        <v>-24067160424.699993</v>
      </c>
      <c r="J43" s="92">
        <f>J12-J25</f>
        <v>-36111256681.62001</v>
      </c>
      <c r="K43" s="92">
        <f t="shared" si="10"/>
        <v>-33436148555.150032</v>
      </c>
      <c r="L43" s="92">
        <f t="shared" si="10"/>
        <v>1507348003.7799988</v>
      </c>
      <c r="M43" s="92">
        <f t="shared" si="10"/>
        <v>9202674701.030014</v>
      </c>
      <c r="N43" s="92">
        <f t="shared" si="10"/>
        <v>-39820106107.850021</v>
      </c>
      <c r="O43" s="92">
        <f t="shared" si="10"/>
        <v>-32712827358.209969</v>
      </c>
      <c r="P43" s="92">
        <f t="shared" si="10"/>
        <v>-76096924841.450043</v>
      </c>
      <c r="Q43" s="92">
        <f t="shared" si="10"/>
        <v>-236485180071.93994</v>
      </c>
      <c r="R43" s="6"/>
      <c r="S43" s="6"/>
      <c r="T43" s="6"/>
      <c r="U43" s="6"/>
    </row>
    <row r="44" spans="2:21" x14ac:dyDescent="0.25">
      <c r="B44" s="28" t="s">
        <v>52</v>
      </c>
      <c r="C44" s="27">
        <f>C20-C35</f>
        <v>-125478.05793600003</v>
      </c>
      <c r="D44" s="92">
        <f>D20-D35</f>
        <v>-126828142714.20999</v>
      </c>
      <c r="E44" s="92">
        <f>E20-E35</f>
        <v>-10811273991.540001</v>
      </c>
      <c r="F44" s="92">
        <f t="shared" ref="F44:Q44" si="11">F20-F35</f>
        <v>-10950200509.18</v>
      </c>
      <c r="G44" s="92">
        <f t="shared" si="11"/>
        <v>-5860294963.5500002</v>
      </c>
      <c r="H44" s="92">
        <f t="shared" si="11"/>
        <v>-8140498772.0500002</v>
      </c>
      <c r="I44" s="92">
        <f t="shared" si="11"/>
        <v>-5416808570.7000008</v>
      </c>
      <c r="J44" s="92">
        <f t="shared" si="11"/>
        <v>-9934455111.3000011</v>
      </c>
      <c r="K44" s="92">
        <f t="shared" si="11"/>
        <v>-13265626194.299999</v>
      </c>
      <c r="L44" s="92">
        <f t="shared" si="11"/>
        <v>-7949729896.1199999</v>
      </c>
      <c r="M44" s="92">
        <f t="shared" si="11"/>
        <v>-4431129273.5</v>
      </c>
      <c r="N44" s="92">
        <f t="shared" si="11"/>
        <v>-3446394167.9299998</v>
      </c>
      <c r="O44" s="92">
        <f t="shared" si="11"/>
        <v>-7661184356.6700001</v>
      </c>
      <c r="P44" s="92">
        <f t="shared" si="11"/>
        <v>-11440673105.709999</v>
      </c>
      <c r="Q44" s="92">
        <f t="shared" si="11"/>
        <v>-99308268912.550018</v>
      </c>
      <c r="R44" s="6"/>
      <c r="S44" s="6"/>
      <c r="T44" s="6"/>
      <c r="U44" s="6"/>
    </row>
    <row r="45" spans="2:21" x14ac:dyDescent="0.25">
      <c r="B45" s="28" t="s">
        <v>53</v>
      </c>
      <c r="C45" s="27">
        <f>(C12+C20)-(C25+C35)</f>
        <v>-110251.00450700033</v>
      </c>
      <c r="D45" s="92">
        <f>(D12+D20)-(D25+D35)</f>
        <v>-418698032627.39978</v>
      </c>
      <c r="E45" s="92">
        <f>(E12+E20)-(E25+E35)</f>
        <v>4224945975.1600037</v>
      </c>
      <c r="F45" s="92">
        <f t="shared" ref="F45:M45" si="12">(F12+F20)-(F25+F35)</f>
        <v>-13457476931.68998</v>
      </c>
      <c r="G45" s="92">
        <f t="shared" si="12"/>
        <v>-12182628128.050011</v>
      </c>
      <c r="H45" s="92">
        <f t="shared" si="12"/>
        <v>-19297887959.510002</v>
      </c>
      <c r="I45" s="92">
        <f t="shared" si="12"/>
        <v>-29483968995.399994</v>
      </c>
      <c r="J45" s="92">
        <f>(J12+J20)-(J25+J35)</f>
        <v>-46045711792.920006</v>
      </c>
      <c r="K45" s="92">
        <f t="shared" si="12"/>
        <v>-46701774749.450027</v>
      </c>
      <c r="L45" s="92">
        <f t="shared" si="12"/>
        <v>-6442381892.340004</v>
      </c>
      <c r="M45" s="92">
        <f t="shared" si="12"/>
        <v>4771545427.530014</v>
      </c>
      <c r="N45" s="92">
        <f>(N12+N20)-(N25+N35)</f>
        <v>-43266500275.780022</v>
      </c>
      <c r="O45" s="92">
        <f>(O12+O20)-(O25+O35)</f>
        <v>-40374011714.879967</v>
      </c>
      <c r="P45" s="92">
        <f>(P12+P20)-(P25+P35)</f>
        <v>-87537597947.160034</v>
      </c>
      <c r="Q45" s="92">
        <f>(Q12+Q20)-(Q25+Q35)</f>
        <v>-335793448984.48999</v>
      </c>
      <c r="R45" s="6"/>
      <c r="S45" s="6"/>
      <c r="T45" s="6"/>
      <c r="U45" s="6"/>
    </row>
    <row r="46" spans="2:21" x14ac:dyDescent="0.25">
      <c r="B46" s="28" t="s">
        <v>54</v>
      </c>
      <c r="C46" s="27">
        <f>C45+C28</f>
        <v>39742.485251999664</v>
      </c>
      <c r="D46" s="92">
        <f>D45+D28</f>
        <v>-255576292084.39978</v>
      </c>
      <c r="E46" s="92">
        <f>E45+E28</f>
        <v>13287312458.720003</v>
      </c>
      <c r="F46" s="92">
        <f>F45+F28</f>
        <v>-5793210120.4499807</v>
      </c>
      <c r="G46" s="92">
        <f t="shared" ref="G46:Q46" si="13">G45+G28</f>
        <v>-3598120806.3700104</v>
      </c>
      <c r="H46" s="92">
        <f t="shared" si="13"/>
        <v>-8798950726.4200001</v>
      </c>
      <c r="I46" s="92">
        <f t="shared" si="13"/>
        <v>-22468767065.219994</v>
      </c>
      <c r="J46" s="92">
        <f t="shared" si="13"/>
        <v>-13348421292.240002</v>
      </c>
      <c r="K46" s="92">
        <f t="shared" si="13"/>
        <v>-36794556710.700027</v>
      </c>
      <c r="L46" s="92">
        <f t="shared" si="13"/>
        <v>4876610410.0699959</v>
      </c>
      <c r="M46" s="92">
        <f t="shared" si="13"/>
        <v>13919033702.560015</v>
      </c>
      <c r="N46" s="92">
        <f t="shared" si="13"/>
        <v>-36337335285.940018</v>
      </c>
      <c r="O46" s="92">
        <f t="shared" si="13"/>
        <v>-32175527193.959969</v>
      </c>
      <c r="P46" s="92">
        <f t="shared" si="13"/>
        <v>-46747133061.520035</v>
      </c>
      <c r="Q46" s="92">
        <f t="shared" si="13"/>
        <v>-173979065691.46997</v>
      </c>
      <c r="R46" s="6"/>
      <c r="S46" s="6"/>
      <c r="T46" s="6"/>
      <c r="U46" s="6"/>
    </row>
    <row r="47" spans="2:21" x14ac:dyDescent="0.25">
      <c r="B47" s="26" t="s">
        <v>55</v>
      </c>
      <c r="C47" s="25">
        <f>C48-C51</f>
        <v>110251.021767</v>
      </c>
      <c r="D47" s="94">
        <f>D48-D51</f>
        <v>418698032627.40002</v>
      </c>
      <c r="E47" s="74">
        <f>E48-E51</f>
        <v>129214644460.97</v>
      </c>
      <c r="F47" s="74">
        <f>F48-F51</f>
        <v>-6254129404.8700008</v>
      </c>
      <c r="G47" s="74">
        <f t="shared" ref="G47:M47" si="14">G48-G51</f>
        <v>-1285444310.2400017</v>
      </c>
      <c r="H47" s="74">
        <f t="shared" si="14"/>
        <v>-33540668615.589996</v>
      </c>
      <c r="I47" s="74">
        <f t="shared" si="14"/>
        <v>38612422428.550003</v>
      </c>
      <c r="J47" s="74">
        <f t="shared" si="14"/>
        <v>14411336610.389992</v>
      </c>
      <c r="K47" s="74">
        <f t="shared" si="14"/>
        <v>24971716263.170002</v>
      </c>
      <c r="L47" s="74">
        <f t="shared" si="14"/>
        <v>2913054748.4300003</v>
      </c>
      <c r="M47" s="74">
        <f t="shared" si="14"/>
        <v>217531790796.26999</v>
      </c>
      <c r="N47" s="74">
        <f>N48-N51</f>
        <v>-4784339849.2799997</v>
      </c>
      <c r="O47" s="74">
        <f>O48-O51</f>
        <v>20998888441.100002</v>
      </c>
      <c r="P47" s="74">
        <f>P48-P51</f>
        <v>35937547328.149979</v>
      </c>
      <c r="Q47" s="74">
        <f>Q48-Q51</f>
        <v>438726818897.04993</v>
      </c>
      <c r="R47" s="6"/>
      <c r="S47" s="6"/>
      <c r="T47" s="6"/>
      <c r="U47" s="6"/>
    </row>
    <row r="48" spans="2:21" x14ac:dyDescent="0.25">
      <c r="B48" s="24" t="s">
        <v>56</v>
      </c>
      <c r="C48" s="3">
        <f>SUM(C49:C50)</f>
        <v>246295.82176699999</v>
      </c>
      <c r="D48" s="88">
        <f>SUM(D49:D50)</f>
        <v>599525417914</v>
      </c>
      <c r="E48" s="86">
        <f>SUM(E49:E50)</f>
        <v>136944186469.22</v>
      </c>
      <c r="F48" s="86">
        <f>SUM(F49:F50)</f>
        <v>4381803129.3299999</v>
      </c>
      <c r="G48" s="86">
        <f t="shared" ref="G48:P48" si="15">SUM(G49:G50)</f>
        <v>17163089472.66</v>
      </c>
      <c r="H48" s="86">
        <f t="shared" si="15"/>
        <v>660918407.70000005</v>
      </c>
      <c r="I48" s="86">
        <f t="shared" si="15"/>
        <v>48062903527.889999</v>
      </c>
      <c r="J48" s="86">
        <f t="shared" si="15"/>
        <v>40429114414.719994</v>
      </c>
      <c r="K48" s="86">
        <f t="shared" si="15"/>
        <v>44985810836.160004</v>
      </c>
      <c r="L48" s="86">
        <f t="shared" si="15"/>
        <v>7110815859.8800001</v>
      </c>
      <c r="M48" s="86">
        <f t="shared" si="15"/>
        <v>221913115239.94</v>
      </c>
      <c r="N48" s="86">
        <f t="shared" si="15"/>
        <v>359923464.13</v>
      </c>
      <c r="O48" s="86">
        <f t="shared" si="15"/>
        <v>29332313226.860001</v>
      </c>
      <c r="P48" s="86">
        <f t="shared" si="15"/>
        <v>48123294452.669983</v>
      </c>
      <c r="Q48" s="87">
        <f>SUM(Q49:Q50)</f>
        <v>599467288501.15991</v>
      </c>
      <c r="R48" s="6"/>
      <c r="S48" s="6"/>
      <c r="T48" s="6"/>
      <c r="U48" s="6"/>
    </row>
    <row r="49" spans="2:21" x14ac:dyDescent="0.25">
      <c r="B49" s="23" t="s">
        <v>57</v>
      </c>
      <c r="C49" s="2">
        <v>0</v>
      </c>
      <c r="D49" s="57">
        <v>0</v>
      </c>
      <c r="E49" s="57">
        <v>0</v>
      </c>
      <c r="F49" s="57">
        <v>0</v>
      </c>
      <c r="G49" s="57">
        <v>0</v>
      </c>
      <c r="H49" s="77">
        <v>0</v>
      </c>
      <c r="I49" s="77">
        <v>0</v>
      </c>
      <c r="J49" s="77">
        <v>0</v>
      </c>
      <c r="K49" s="77">
        <v>0</v>
      </c>
      <c r="L49" s="77">
        <v>0</v>
      </c>
      <c r="M49" s="77">
        <v>0</v>
      </c>
      <c r="N49" s="77">
        <v>0</v>
      </c>
      <c r="O49" s="77">
        <v>0</v>
      </c>
      <c r="P49" s="77">
        <v>0</v>
      </c>
      <c r="Q49" s="90">
        <f>SUM(E49:P49)</f>
        <v>0</v>
      </c>
      <c r="R49" s="6"/>
      <c r="S49" s="6"/>
      <c r="T49" s="6"/>
      <c r="U49" s="6"/>
    </row>
    <row r="50" spans="2:21" x14ac:dyDescent="0.25">
      <c r="B50" s="23" t="s">
        <v>58</v>
      </c>
      <c r="C50" s="7">
        <v>246295.82176699999</v>
      </c>
      <c r="D50" s="95">
        <v>599525417914</v>
      </c>
      <c r="E50" s="95">
        <v>136944186469.22</v>
      </c>
      <c r="F50" s="95">
        <v>4381803129.3299999</v>
      </c>
      <c r="G50" s="95">
        <v>17163089472.66</v>
      </c>
      <c r="H50" s="84">
        <v>660918407.70000005</v>
      </c>
      <c r="I50" s="78">
        <v>48062903527.889999</v>
      </c>
      <c r="J50" s="78">
        <v>40429114414.719994</v>
      </c>
      <c r="K50" s="78">
        <v>44985810836.160004</v>
      </c>
      <c r="L50" s="78">
        <v>7110815859.8800001</v>
      </c>
      <c r="M50" s="78">
        <v>221913115239.94</v>
      </c>
      <c r="N50" s="78">
        <v>359923464.13</v>
      </c>
      <c r="O50" s="78">
        <v>29332313226.860001</v>
      </c>
      <c r="P50" s="78">
        <v>48123294452.669983</v>
      </c>
      <c r="Q50" s="90">
        <f>SUM(E50:P50)</f>
        <v>599467288501.15991</v>
      </c>
      <c r="R50" s="6"/>
      <c r="S50" s="6"/>
      <c r="T50" s="6"/>
      <c r="U50" s="6"/>
    </row>
    <row r="51" spans="2:21" x14ac:dyDescent="0.25">
      <c r="B51" s="22" t="s">
        <v>59</v>
      </c>
      <c r="C51" s="3">
        <f>SUM(C52:C53)</f>
        <v>136044.79999999999</v>
      </c>
      <c r="D51" s="88">
        <f>SUM(D52:D53)</f>
        <v>180827385286.60001</v>
      </c>
      <c r="E51" s="88">
        <f>SUM(E52:E53)</f>
        <v>7729542008.25</v>
      </c>
      <c r="F51" s="88">
        <f t="shared" ref="F51:P51" si="16">SUM(F52:F53)</f>
        <v>10635932534.200001</v>
      </c>
      <c r="G51" s="88">
        <f t="shared" si="16"/>
        <v>18448533782.900002</v>
      </c>
      <c r="H51" s="88">
        <f t="shared" si="16"/>
        <v>34201587023.289997</v>
      </c>
      <c r="I51" s="88">
        <f t="shared" si="16"/>
        <v>9450481099.3400002</v>
      </c>
      <c r="J51" s="88">
        <f t="shared" si="16"/>
        <v>26017777804.330002</v>
      </c>
      <c r="K51" s="88">
        <f t="shared" si="16"/>
        <v>20014094572.990002</v>
      </c>
      <c r="L51" s="88">
        <f t="shared" si="16"/>
        <v>4197761111.4499998</v>
      </c>
      <c r="M51" s="88">
        <f>SUM(M52:M53)</f>
        <v>4381324443.6700001</v>
      </c>
      <c r="N51" s="88">
        <f>SUM(N52:N53)</f>
        <v>5144263313.4099998</v>
      </c>
      <c r="O51" s="88">
        <f t="shared" si="16"/>
        <v>8333424785.7599993</v>
      </c>
      <c r="P51" s="88">
        <f t="shared" si="16"/>
        <v>12185747124.52</v>
      </c>
      <c r="Q51" s="89">
        <f>SUM(Q52:Q53)</f>
        <v>160740469604.10999</v>
      </c>
      <c r="R51" s="6"/>
      <c r="S51" s="6"/>
      <c r="T51" s="6"/>
      <c r="U51" s="6"/>
    </row>
    <row r="52" spans="2:21" x14ac:dyDescent="0.25">
      <c r="B52" s="21" t="s">
        <v>60</v>
      </c>
      <c r="C52" s="20">
        <v>2835.8</v>
      </c>
      <c r="D52" s="95">
        <v>10752821122</v>
      </c>
      <c r="E52" s="57">
        <v>0</v>
      </c>
      <c r="F52" s="95">
        <v>416666665</v>
      </c>
      <c r="G52" s="95">
        <v>753277061.36000001</v>
      </c>
      <c r="H52" s="85">
        <v>166666666</v>
      </c>
      <c r="I52" s="79">
        <v>166666666</v>
      </c>
      <c r="J52" s="79">
        <v>166666666</v>
      </c>
      <c r="K52" s="79">
        <v>2666666666</v>
      </c>
      <c r="L52" s="79">
        <v>166666666</v>
      </c>
      <c r="M52" s="79">
        <v>1416666666</v>
      </c>
      <c r="N52" s="77">
        <v>219649367.77000001</v>
      </c>
      <c r="O52" s="79">
        <v>3916666666</v>
      </c>
      <c r="P52" s="79">
        <v>190666666</v>
      </c>
      <c r="Q52" s="90">
        <f>SUM(E52:P52)</f>
        <v>10246926422.130001</v>
      </c>
      <c r="R52" s="6"/>
      <c r="S52" s="6"/>
      <c r="T52" s="6"/>
      <c r="U52" s="6"/>
    </row>
    <row r="53" spans="2:21" ht="15.75" thickBot="1" x14ac:dyDescent="0.3">
      <c r="B53" s="52" t="s">
        <v>61</v>
      </c>
      <c r="C53" s="53">
        <v>133209</v>
      </c>
      <c r="D53" s="95">
        <v>170074564164.60001</v>
      </c>
      <c r="E53" s="95">
        <v>7729542008.25</v>
      </c>
      <c r="F53" s="95">
        <v>10219265869.200001</v>
      </c>
      <c r="G53" s="95">
        <v>17695256721.540001</v>
      </c>
      <c r="H53" s="84">
        <v>34034920357.289997</v>
      </c>
      <c r="I53" s="80">
        <v>9283814433.3400002</v>
      </c>
      <c r="J53" s="80">
        <v>25851111138.330002</v>
      </c>
      <c r="K53" s="80">
        <v>17347427906.990002</v>
      </c>
      <c r="L53" s="80">
        <v>4031094445.4499998</v>
      </c>
      <c r="M53" s="80">
        <v>2964657777.6699996</v>
      </c>
      <c r="N53" s="80">
        <v>4924613945.6399994</v>
      </c>
      <c r="O53" s="80">
        <v>4416758119.7599993</v>
      </c>
      <c r="P53" s="80">
        <v>11995080458.52</v>
      </c>
      <c r="Q53" s="91">
        <f>SUM(E53:P53)</f>
        <v>150493543181.97998</v>
      </c>
      <c r="R53" s="6"/>
      <c r="S53" s="6"/>
      <c r="T53" s="6"/>
      <c r="U53" s="6"/>
    </row>
    <row r="54" spans="2:21" x14ac:dyDescent="0.25">
      <c r="B54" s="96" t="s">
        <v>96</v>
      </c>
      <c r="C54" s="96"/>
      <c r="D54" s="96"/>
      <c r="E54" s="96"/>
      <c r="F54" s="97"/>
      <c r="G54" s="97"/>
      <c r="H54" s="97"/>
      <c r="I54" s="97"/>
      <c r="J54" s="97"/>
      <c r="K54" s="97"/>
      <c r="L54" s="97"/>
      <c r="M54" s="97"/>
      <c r="N54" s="97"/>
      <c r="O54" s="97"/>
      <c r="P54" s="97"/>
      <c r="Q54" s="97"/>
      <c r="R54" s="6"/>
      <c r="S54" s="6"/>
      <c r="T54" s="6"/>
      <c r="U54" s="6"/>
    </row>
    <row r="55" spans="2:21" x14ac:dyDescent="0.25">
      <c r="B55" s="98" t="s">
        <v>97</v>
      </c>
      <c r="C55" s="98"/>
      <c r="D55" s="98"/>
      <c r="E55" s="98"/>
      <c r="F55" s="99"/>
      <c r="G55" s="99"/>
      <c r="H55" s="99"/>
      <c r="I55" s="99"/>
      <c r="J55" s="99"/>
      <c r="K55" s="99"/>
      <c r="L55" s="99"/>
      <c r="M55" s="99"/>
      <c r="N55" s="99"/>
      <c r="O55" s="99"/>
      <c r="P55" s="99"/>
      <c r="Q55" s="99"/>
      <c r="R55" s="6"/>
      <c r="S55" s="6"/>
      <c r="T55" s="6"/>
      <c r="U55" s="6"/>
    </row>
    <row r="56" spans="2:21" ht="24" x14ac:dyDescent="0.25">
      <c r="B56" s="81" t="s">
        <v>98</v>
      </c>
      <c r="C56" s="82"/>
      <c r="D56" s="82"/>
      <c r="E56" s="81"/>
      <c r="F56" s="16"/>
      <c r="G56" s="16"/>
      <c r="H56" s="16"/>
      <c r="I56" s="16"/>
      <c r="J56" s="16"/>
      <c r="K56" s="16"/>
      <c r="L56" s="16"/>
      <c r="M56" s="16"/>
      <c r="N56" s="16"/>
      <c r="O56" s="16"/>
      <c r="P56" s="16"/>
      <c r="Q56" s="16"/>
      <c r="R56" s="6"/>
      <c r="S56" s="6"/>
      <c r="T56" s="6"/>
      <c r="U56" s="6"/>
    </row>
    <row r="57" spans="2:21" x14ac:dyDescent="0.25">
      <c r="B57" s="12"/>
      <c r="C57" s="11"/>
      <c r="D57" s="11"/>
      <c r="E57" s="15"/>
      <c r="F57" s="15"/>
      <c r="G57" s="15"/>
      <c r="H57" s="15"/>
      <c r="I57" s="15"/>
      <c r="J57" s="15"/>
      <c r="K57" s="15"/>
      <c r="L57" s="15"/>
      <c r="M57" s="15"/>
      <c r="N57" s="15"/>
      <c r="O57" s="15"/>
      <c r="P57" s="15"/>
      <c r="Q57" s="15"/>
      <c r="R57" s="6"/>
      <c r="S57" s="6"/>
      <c r="T57" s="6"/>
      <c r="U57" s="6"/>
    </row>
    <row r="58" spans="2:21" x14ac:dyDescent="0.25">
      <c r="B58" s="12"/>
      <c r="C58" s="11"/>
      <c r="D58" s="11"/>
      <c r="E58" s="14"/>
      <c r="F58" s="14"/>
      <c r="G58" s="14"/>
      <c r="H58" s="14"/>
      <c r="I58" s="14"/>
      <c r="J58" s="14"/>
      <c r="K58" s="14"/>
      <c r="L58" s="14"/>
      <c r="M58" s="14"/>
      <c r="N58" s="14"/>
      <c r="O58" s="14"/>
      <c r="P58" s="14"/>
      <c r="Q58" s="14"/>
      <c r="R58" s="6"/>
      <c r="S58" s="6"/>
      <c r="T58" s="6"/>
      <c r="U58" s="6"/>
    </row>
    <row r="59" spans="2:21" x14ac:dyDescent="0.25">
      <c r="B59" s="12"/>
      <c r="C59" s="11"/>
      <c r="D59" s="11"/>
      <c r="E59" s="10"/>
      <c r="F59" s="10"/>
      <c r="G59" s="10"/>
      <c r="H59" s="10"/>
      <c r="I59" s="10"/>
      <c r="J59" s="10"/>
      <c r="K59" s="10"/>
      <c r="L59" s="10"/>
      <c r="M59" s="10"/>
      <c r="N59" s="10"/>
      <c r="O59" s="10"/>
      <c r="P59" s="10"/>
      <c r="Q59" s="10"/>
      <c r="R59" s="6"/>
      <c r="S59" s="6"/>
      <c r="T59" s="6"/>
      <c r="U59" s="6"/>
    </row>
    <row r="60" spans="2:21" x14ac:dyDescent="0.25">
      <c r="B60" s="12"/>
      <c r="C60" s="11"/>
      <c r="D60" s="11"/>
      <c r="E60" s="13"/>
      <c r="F60" s="13"/>
      <c r="G60" s="13"/>
      <c r="H60" s="13"/>
      <c r="I60" s="13"/>
      <c r="J60" s="13"/>
      <c r="K60" s="13"/>
      <c r="L60" s="13"/>
      <c r="M60" s="13"/>
      <c r="N60" s="13"/>
      <c r="O60" s="13"/>
      <c r="P60" s="13"/>
      <c r="Q60" s="13"/>
      <c r="R60" s="6"/>
      <c r="S60" s="6"/>
      <c r="T60" s="6"/>
      <c r="U60" s="6"/>
    </row>
    <row r="61" spans="2:21" x14ac:dyDescent="0.25">
      <c r="B61" s="12"/>
      <c r="C61" s="11"/>
      <c r="D61" s="11"/>
      <c r="E61" s="10"/>
      <c r="F61" s="10"/>
      <c r="G61" s="10"/>
      <c r="H61" s="10"/>
      <c r="I61" s="10"/>
      <c r="J61" s="10"/>
      <c r="K61" s="10"/>
      <c r="L61" s="10"/>
      <c r="M61" s="10"/>
      <c r="N61" s="10"/>
      <c r="O61" s="10"/>
      <c r="P61" s="10"/>
      <c r="Q61" s="10"/>
      <c r="R61" s="6"/>
      <c r="S61" s="6"/>
      <c r="T61" s="6"/>
      <c r="U61" s="6"/>
    </row>
    <row r="62" spans="2:21" x14ac:dyDescent="0.25">
      <c r="Q62" s="6"/>
      <c r="R62" s="6"/>
      <c r="S62" s="6"/>
      <c r="T62" s="6"/>
      <c r="U62" s="6"/>
    </row>
    <row r="63" spans="2:21" x14ac:dyDescent="0.25">
      <c r="Q63" s="6"/>
      <c r="R63" s="6"/>
      <c r="S63" s="6"/>
      <c r="T63" s="6"/>
      <c r="U63" s="6"/>
    </row>
    <row r="64" spans="2:21" x14ac:dyDescent="0.25">
      <c r="Q64" s="6"/>
      <c r="R64" s="6"/>
      <c r="S64" s="6"/>
      <c r="T64" s="6"/>
      <c r="U64" s="6"/>
    </row>
    <row r="65" spans="3:21" x14ac:dyDescent="0.25">
      <c r="C65" s="6"/>
      <c r="D65" s="6"/>
      <c r="E65" s="9"/>
      <c r="F65" s="9"/>
      <c r="G65" s="9"/>
      <c r="H65" s="9"/>
      <c r="I65" s="9"/>
      <c r="J65" s="9"/>
      <c r="K65" s="9"/>
      <c r="L65" s="9"/>
      <c r="M65" s="9"/>
      <c r="N65" s="9"/>
      <c r="O65" s="9"/>
      <c r="P65" s="9"/>
      <c r="Q65" s="9"/>
      <c r="R65" s="6"/>
      <c r="S65" s="6"/>
      <c r="T65" s="6"/>
      <c r="U65" s="6"/>
    </row>
    <row r="66" spans="3:21" s="6" customFormat="1" x14ac:dyDescent="0.25"/>
    <row r="67" spans="3:21" s="6" customFormat="1" x14ac:dyDescent="0.25"/>
    <row r="68" spans="3:21" s="6" customFormat="1" x14ac:dyDescent="0.25"/>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3:Q19 Q21:Q34 Q36:Q41 Q49:Q50 Q52:Q53" formulaRange="1"/>
    <ignoredError sqref="Q20 Q35 Q51" formula="1" formulaRange="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610F3-036E-4E76-A990-26562CB2AE9D}">
  <sheetPr codeName="Hoja6"/>
  <dimension ref="A3:S72"/>
  <sheetViews>
    <sheetView showGridLines="0" topLeftCell="A34" zoomScaleNormal="100" workbookViewId="0">
      <selection activeCell="A57" sqref="A57:XFD57"/>
    </sheetView>
  </sheetViews>
  <sheetFormatPr defaultColWidth="11.42578125" defaultRowHeight="15" x14ac:dyDescent="0.25"/>
  <cols>
    <col min="1" max="1" width="7.28515625" style="6" customWidth="1"/>
    <col min="2" max="2" width="73.5703125" style="6" customWidth="1"/>
    <col min="3" max="3" width="16.42578125" style="108" bestFit="1" customWidth="1"/>
    <col min="4" max="5" width="17.140625" style="102" bestFit="1" customWidth="1"/>
    <col min="6" max="7" width="16.42578125" style="102" bestFit="1" customWidth="1"/>
    <col min="8" max="10" width="17.140625" style="102" bestFit="1" customWidth="1"/>
    <col min="11" max="14" width="14.28515625" style="102" customWidth="1"/>
    <col min="15" max="15" width="14.28515625" style="102" hidden="1" customWidth="1"/>
    <col min="16" max="16" width="17.42578125" style="108" bestFit="1" customWidth="1"/>
    <col min="17" max="17" width="19.5703125" style="6" bestFit="1" customWidth="1"/>
    <col min="18" max="18" width="19.140625" style="6" bestFit="1" customWidth="1"/>
    <col min="19" max="16384" width="11.42578125" style="6"/>
  </cols>
  <sheetData>
    <row r="3" spans="1:19" ht="28.5" x14ac:dyDescent="0.25">
      <c r="A3" s="47"/>
      <c r="B3" s="189" t="s">
        <v>0</v>
      </c>
      <c r="C3" s="190"/>
      <c r="D3" s="190"/>
      <c r="E3" s="190"/>
      <c r="F3" s="190"/>
      <c r="G3" s="190"/>
      <c r="H3" s="190"/>
      <c r="I3" s="190"/>
      <c r="J3" s="190"/>
      <c r="K3" s="190"/>
      <c r="L3" s="190"/>
      <c r="M3" s="190"/>
      <c r="N3" s="190"/>
      <c r="O3" s="190"/>
      <c r="P3" s="190"/>
    </row>
    <row r="4" spans="1:19" ht="21" x14ac:dyDescent="0.25">
      <c r="A4" s="47"/>
      <c r="B4" s="191" t="s">
        <v>1</v>
      </c>
      <c r="C4" s="192"/>
      <c r="D4" s="192"/>
      <c r="E4" s="192"/>
      <c r="F4" s="192"/>
      <c r="G4" s="192"/>
      <c r="H4" s="192"/>
      <c r="I4" s="192"/>
      <c r="J4" s="192"/>
      <c r="K4" s="192"/>
      <c r="L4" s="192"/>
      <c r="M4" s="192"/>
      <c r="N4" s="192"/>
      <c r="O4" s="192"/>
      <c r="P4" s="192"/>
    </row>
    <row r="5" spans="1:19" ht="15.75" customHeight="1" x14ac:dyDescent="0.25">
      <c r="A5" s="47"/>
      <c r="B5" s="193" t="s">
        <v>2</v>
      </c>
      <c r="C5" s="194"/>
      <c r="D5" s="194"/>
      <c r="E5" s="194"/>
      <c r="F5" s="194"/>
      <c r="G5" s="194"/>
      <c r="H5" s="194"/>
      <c r="I5" s="194"/>
      <c r="J5" s="194"/>
      <c r="K5" s="194"/>
      <c r="L5" s="194"/>
      <c r="M5" s="194"/>
      <c r="N5" s="194"/>
      <c r="O5" s="194"/>
      <c r="P5" s="194"/>
    </row>
    <row r="6" spans="1:19" x14ac:dyDescent="0.25">
      <c r="A6" s="47"/>
      <c r="B6" s="195"/>
      <c r="C6" s="196"/>
      <c r="D6" s="196"/>
      <c r="E6" s="196"/>
      <c r="F6" s="196"/>
      <c r="G6" s="196"/>
      <c r="H6" s="196"/>
      <c r="I6" s="196"/>
      <c r="J6" s="196"/>
      <c r="K6" s="196"/>
      <c r="L6" s="196"/>
      <c r="M6" s="196"/>
      <c r="N6" s="196"/>
      <c r="O6" s="196"/>
      <c r="P6" s="196"/>
    </row>
    <row r="7" spans="1:19" x14ac:dyDescent="0.25">
      <c r="A7" s="47"/>
      <c r="B7" s="51"/>
      <c r="C7" s="100"/>
      <c r="D7" s="100"/>
      <c r="E7" s="100"/>
      <c r="F7" s="100"/>
      <c r="G7" s="100"/>
      <c r="H7" s="100"/>
      <c r="I7" s="100"/>
      <c r="J7" s="100"/>
      <c r="K7" s="100"/>
      <c r="L7" s="100"/>
      <c r="M7" s="100"/>
      <c r="N7" s="100"/>
      <c r="O7" s="100"/>
      <c r="P7" s="100"/>
    </row>
    <row r="8" spans="1:19" x14ac:dyDescent="0.25">
      <c r="A8" s="47"/>
      <c r="B8" s="66" t="s">
        <v>99</v>
      </c>
      <c r="C8" s="101"/>
      <c r="P8" s="103" t="s">
        <v>4</v>
      </c>
    </row>
    <row r="9" spans="1:19" ht="30" x14ac:dyDescent="0.25">
      <c r="B9" s="93" t="s">
        <v>68</v>
      </c>
      <c r="C9" s="104" t="s">
        <v>100</v>
      </c>
      <c r="D9" s="104" t="s">
        <v>101</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19" x14ac:dyDescent="0.25">
      <c r="B10" s="39"/>
      <c r="C10" s="106"/>
      <c r="D10" s="106"/>
      <c r="E10" s="107"/>
      <c r="F10" s="107"/>
      <c r="G10" s="107"/>
      <c r="H10" s="107"/>
      <c r="I10" s="107"/>
      <c r="J10" s="107"/>
      <c r="K10" s="107"/>
      <c r="L10" s="107"/>
      <c r="M10" s="107"/>
      <c r="N10" s="107"/>
      <c r="O10" s="107"/>
      <c r="P10" s="107"/>
      <c r="Q10" s="107"/>
      <c r="R10" s="35"/>
    </row>
    <row r="11" spans="1:19" x14ac:dyDescent="0.25">
      <c r="B11" s="93" t="s">
        <v>20</v>
      </c>
      <c r="C11" s="118">
        <f>C12+C20</f>
        <v>746313835551</v>
      </c>
      <c r="D11" s="118">
        <f>D12+D20</f>
        <v>833065282846.76001</v>
      </c>
      <c r="E11" s="119">
        <f t="shared" ref="E11:P11" si="0">E12+E20</f>
        <v>64010833033.649994</v>
      </c>
      <c r="F11" s="119">
        <f t="shared" si="0"/>
        <v>58787154937.449982</v>
      </c>
      <c r="G11" s="119">
        <f t="shared" si="0"/>
        <v>58562173947.080032</v>
      </c>
      <c r="H11" s="119">
        <f t="shared" si="0"/>
        <v>84979652728.740021</v>
      </c>
      <c r="I11" s="119">
        <f t="shared" si="0"/>
        <v>67244394642.040009</v>
      </c>
      <c r="J11" s="119">
        <f t="shared" si="0"/>
        <v>69401400587.300003</v>
      </c>
      <c r="K11" s="119">
        <f t="shared" si="0"/>
        <v>78494889306.059952</v>
      </c>
      <c r="L11" s="119">
        <f t="shared" si="0"/>
        <v>68716271685.110039</v>
      </c>
      <c r="M11" s="119">
        <f t="shared" si="0"/>
        <v>66671301313.51001</v>
      </c>
      <c r="N11" s="119">
        <f t="shared" si="0"/>
        <v>75454467269.779953</v>
      </c>
      <c r="O11" s="119">
        <f t="shared" si="0"/>
        <v>76854321597.619995</v>
      </c>
      <c r="P11" s="119">
        <f t="shared" si="0"/>
        <v>73273274231.350006</v>
      </c>
      <c r="Q11" s="119">
        <f>+Q12+Q20</f>
        <v>842450135279.69006</v>
      </c>
      <c r="R11" s="35"/>
    </row>
    <row r="12" spans="1:19" x14ac:dyDescent="0.25">
      <c r="B12" s="24" t="s">
        <v>21</v>
      </c>
      <c r="C12" s="113">
        <f>SUM(C13:C19)</f>
        <v>657166229358</v>
      </c>
      <c r="D12" s="113">
        <f>SUM(D13:D19)</f>
        <v>823992543917.19995</v>
      </c>
      <c r="E12" s="113">
        <f t="shared" ref="E12:P12" si="1">SUM(E13:E19)</f>
        <v>63960088432.269997</v>
      </c>
      <c r="F12" s="113">
        <f t="shared" si="1"/>
        <v>57007273974.719978</v>
      </c>
      <c r="G12" s="113">
        <f t="shared" si="1"/>
        <v>57623923006.720032</v>
      </c>
      <c r="H12" s="113">
        <f t="shared" si="1"/>
        <v>84110103750.010025</v>
      </c>
      <c r="I12" s="113">
        <f t="shared" si="1"/>
        <v>66271334311.310005</v>
      </c>
      <c r="J12" s="113">
        <f t="shared" si="1"/>
        <v>68530141645.230003</v>
      </c>
      <c r="K12" s="113">
        <f t="shared" si="1"/>
        <v>77559603291.969955</v>
      </c>
      <c r="L12" s="113">
        <f t="shared" si="1"/>
        <v>67742614391.40004</v>
      </c>
      <c r="M12" s="113">
        <f t="shared" si="1"/>
        <v>65785931156.350006</v>
      </c>
      <c r="N12" s="113">
        <f t="shared" si="1"/>
        <v>74441450817.409958</v>
      </c>
      <c r="O12" s="113">
        <f t="shared" si="1"/>
        <v>76845142644.720001</v>
      </c>
      <c r="P12" s="113">
        <f t="shared" si="1"/>
        <v>72005494783.920013</v>
      </c>
      <c r="Q12" s="113">
        <f>SUM(Q13:Q19)</f>
        <v>831883102206.03003</v>
      </c>
    </row>
    <row r="13" spans="1:19" x14ac:dyDescent="0.25">
      <c r="B13" s="34" t="s">
        <v>22</v>
      </c>
      <c r="C13" s="120">
        <v>605936356314</v>
      </c>
      <c r="D13" s="120">
        <v>771837964338.55994</v>
      </c>
      <c r="E13" s="121">
        <v>58969427232.879997</v>
      </c>
      <c r="F13" s="121">
        <v>54145426795.169983</v>
      </c>
      <c r="G13" s="121">
        <v>54462836270.540031</v>
      </c>
      <c r="H13" s="121">
        <v>81107611531.500015</v>
      </c>
      <c r="I13" s="121">
        <v>63187294226.019997</v>
      </c>
      <c r="J13" s="121">
        <v>59294308030.849998</v>
      </c>
      <c r="K13" s="121">
        <v>73824495278.619965</v>
      </c>
      <c r="L13" s="121">
        <v>63973560032.560036</v>
      </c>
      <c r="M13" s="121">
        <v>61586899217.000008</v>
      </c>
      <c r="N13" s="121">
        <v>70510741394.319977</v>
      </c>
      <c r="O13" s="120">
        <v>70424077830.509995</v>
      </c>
      <c r="P13" s="120">
        <v>67633208568.830017</v>
      </c>
      <c r="Q13" s="120">
        <f>SUM(E13:P13)</f>
        <v>779119886408.80005</v>
      </c>
    </row>
    <row r="14" spans="1:19" x14ac:dyDescent="0.25">
      <c r="B14" s="34" t="s">
        <v>23</v>
      </c>
      <c r="C14" s="120">
        <v>2605834807</v>
      </c>
      <c r="D14" s="120">
        <v>3195264280</v>
      </c>
      <c r="E14" s="121">
        <v>180181658.81</v>
      </c>
      <c r="F14" s="121">
        <v>204500136.06</v>
      </c>
      <c r="G14" s="121">
        <v>205187408.79000002</v>
      </c>
      <c r="H14" s="121">
        <v>200014635.59999999</v>
      </c>
      <c r="I14" s="121">
        <v>200843220.32999998</v>
      </c>
      <c r="J14" s="121">
        <v>523571474.87</v>
      </c>
      <c r="K14" s="121">
        <v>216905192.50999999</v>
      </c>
      <c r="L14" s="121">
        <v>400002835.46000004</v>
      </c>
      <c r="M14" s="121">
        <v>218422794.78</v>
      </c>
      <c r="N14" s="121">
        <v>340059420.48000002</v>
      </c>
      <c r="O14" s="120">
        <v>241034844.13999999</v>
      </c>
      <c r="P14" s="120">
        <v>489529330.73000002</v>
      </c>
      <c r="Q14" s="120">
        <f t="shared" ref="Q14:Q23" si="2">SUM(E14:P14)</f>
        <v>3420252952.5599999</v>
      </c>
    </row>
    <row r="15" spans="1:19" x14ac:dyDescent="0.25">
      <c r="B15" s="34" t="s">
        <v>24</v>
      </c>
      <c r="C15" s="120">
        <v>23655956821</v>
      </c>
      <c r="D15" s="120">
        <v>24427467976.989998</v>
      </c>
      <c r="E15" s="121">
        <v>1679019176.6000006</v>
      </c>
      <c r="F15" s="121">
        <v>1455991449.1500006</v>
      </c>
      <c r="G15" s="121">
        <v>1461084710.7800002</v>
      </c>
      <c r="H15" s="121">
        <v>1592508445.3000007</v>
      </c>
      <c r="I15" s="121">
        <v>1768968659.0799999</v>
      </c>
      <c r="J15" s="121">
        <v>1828082189.3600004</v>
      </c>
      <c r="K15" s="121">
        <v>2032097076.3300002</v>
      </c>
      <c r="L15" s="121">
        <v>2209105166.6900001</v>
      </c>
      <c r="M15" s="121">
        <v>2226231676.6899991</v>
      </c>
      <c r="N15" s="121">
        <v>1979061664.1799996</v>
      </c>
      <c r="O15" s="120">
        <v>1799769639.74</v>
      </c>
      <c r="P15" s="120">
        <v>1841965804.2099996</v>
      </c>
      <c r="Q15" s="120">
        <f t="shared" si="2"/>
        <v>21873885658.110001</v>
      </c>
      <c r="S15" s="58"/>
    </row>
    <row r="16" spans="1:19" s="35" customFormat="1" x14ac:dyDescent="0.25">
      <c r="B16" s="34" t="s">
        <v>25</v>
      </c>
      <c r="C16" s="120">
        <v>13308027306</v>
      </c>
      <c r="D16" s="120">
        <v>10383594540</v>
      </c>
      <c r="E16" s="121">
        <v>469512778.47999996</v>
      </c>
      <c r="F16" s="121">
        <v>155727276.86000001</v>
      </c>
      <c r="G16" s="121">
        <v>183798649.14999998</v>
      </c>
      <c r="H16" s="121">
        <v>201981396.27000001</v>
      </c>
      <c r="I16" s="121">
        <v>173247078.62</v>
      </c>
      <c r="J16" s="121">
        <v>5570821701.1700001</v>
      </c>
      <c r="K16" s="121">
        <v>265847642.75</v>
      </c>
      <c r="L16" s="121">
        <v>203928835.31999999</v>
      </c>
      <c r="M16" s="121">
        <v>386974929.56000006</v>
      </c>
      <c r="N16" s="121">
        <v>744981381.13999999</v>
      </c>
      <c r="O16" s="120">
        <v>3387829099.21</v>
      </c>
      <c r="P16" s="120">
        <v>591515496.48000002</v>
      </c>
      <c r="Q16" s="120">
        <f t="shared" si="2"/>
        <v>12336166265.01</v>
      </c>
      <c r="R16" s="6"/>
    </row>
    <row r="17" spans="1:19" s="35" customFormat="1" x14ac:dyDescent="0.25">
      <c r="B17" s="34" t="s">
        <v>26</v>
      </c>
      <c r="C17" s="120">
        <v>1552890834</v>
      </c>
      <c r="D17" s="120">
        <v>3607913659.2200007</v>
      </c>
      <c r="E17" s="121">
        <v>1706738375.9100001</v>
      </c>
      <c r="F17" s="121">
        <v>5745887.0599999996</v>
      </c>
      <c r="G17" s="121">
        <v>343269661.80000001</v>
      </c>
      <c r="H17" s="121">
        <v>36542685.850000001</v>
      </c>
      <c r="I17" s="121">
        <v>1160500</v>
      </c>
      <c r="J17" s="121">
        <v>338548350.35000002</v>
      </c>
      <c r="K17" s="121">
        <v>102494973.84</v>
      </c>
      <c r="L17" s="121">
        <v>32757802.169999998</v>
      </c>
      <c r="M17" s="121">
        <v>340099000</v>
      </c>
      <c r="N17" s="121">
        <v>0</v>
      </c>
      <c r="O17" s="120">
        <v>78611049.950000003</v>
      </c>
      <c r="P17" s="120">
        <v>241463362.52000001</v>
      </c>
      <c r="Q17" s="120">
        <f>SUM(E17:P17)</f>
        <v>3227431649.4499998</v>
      </c>
      <c r="R17" s="6"/>
    </row>
    <row r="18" spans="1:19" s="35" customFormat="1" x14ac:dyDescent="0.25">
      <c r="B18" s="34" t="s">
        <v>27</v>
      </c>
      <c r="C18" s="120">
        <v>78083503</v>
      </c>
      <c r="D18" s="120">
        <v>430508782</v>
      </c>
      <c r="E18" s="121">
        <v>112174213.41999999</v>
      </c>
      <c r="F18" s="121">
        <v>85810984.090000004</v>
      </c>
      <c r="G18" s="121">
        <v>92665682.530000001</v>
      </c>
      <c r="H18" s="121">
        <v>91100042.200000003</v>
      </c>
      <c r="I18" s="121">
        <v>107055103.03</v>
      </c>
      <c r="J18" s="121">
        <v>104466079.97</v>
      </c>
      <c r="K18" s="121">
        <v>183666530.42000002</v>
      </c>
      <c r="L18" s="121">
        <v>146190184.94</v>
      </c>
      <c r="M18" s="121">
        <v>104080900.33</v>
      </c>
      <c r="N18" s="121">
        <v>119013410.56</v>
      </c>
      <c r="O18" s="120">
        <v>101293554.45</v>
      </c>
      <c r="P18" s="120">
        <v>146036412.50999999</v>
      </c>
      <c r="Q18" s="120">
        <f t="shared" si="2"/>
        <v>1393553098.4500003</v>
      </c>
      <c r="R18" s="6"/>
    </row>
    <row r="19" spans="1:19" x14ac:dyDescent="0.25">
      <c r="B19" s="34" t="s">
        <v>28</v>
      </c>
      <c r="C19" s="120">
        <v>10029079773</v>
      </c>
      <c r="D19" s="120">
        <v>10109830340.43</v>
      </c>
      <c r="E19" s="121">
        <v>843034996.16999996</v>
      </c>
      <c r="F19" s="121">
        <v>954071446.32999992</v>
      </c>
      <c r="G19" s="121">
        <v>875080623.12999988</v>
      </c>
      <c r="H19" s="121">
        <v>880345013.28999996</v>
      </c>
      <c r="I19" s="121">
        <v>832765524.2299999</v>
      </c>
      <c r="J19" s="121">
        <v>870343818.66000009</v>
      </c>
      <c r="K19" s="121">
        <v>934096597.5</v>
      </c>
      <c r="L19" s="121">
        <v>777069534.25999999</v>
      </c>
      <c r="M19" s="121">
        <v>923222637.99000001</v>
      </c>
      <c r="N19" s="121">
        <v>747593546.73000002</v>
      </c>
      <c r="O19" s="120">
        <v>812526626.72000003</v>
      </c>
      <c r="P19" s="120">
        <v>1061775808.64</v>
      </c>
      <c r="Q19" s="120">
        <f t="shared" si="2"/>
        <v>10511926173.649998</v>
      </c>
    </row>
    <row r="20" spans="1:19" x14ac:dyDescent="0.25">
      <c r="B20" s="24" t="s">
        <v>29</v>
      </c>
      <c r="C20" s="113">
        <f>SUM(C21:C23)</f>
        <v>89147606193</v>
      </c>
      <c r="D20" s="113">
        <f>SUM(D21:D23)</f>
        <v>9072738929.5600033</v>
      </c>
      <c r="E20" s="113">
        <f>SUM(E21:E23)</f>
        <v>50744601.379999995</v>
      </c>
      <c r="F20" s="113">
        <f>SUM(F21:F23)</f>
        <v>1779880962.73</v>
      </c>
      <c r="G20" s="113">
        <f t="shared" ref="G20:P20" si="3">SUM(G21:G23)</f>
        <v>938250940.36000001</v>
      </c>
      <c r="H20" s="113">
        <f t="shared" si="3"/>
        <v>869548978.73000002</v>
      </c>
      <c r="I20" s="113">
        <f t="shared" si="3"/>
        <v>973060330.73000002</v>
      </c>
      <c r="J20" s="113">
        <f t="shared" si="3"/>
        <v>871258942.07000005</v>
      </c>
      <c r="K20" s="113">
        <f t="shared" si="3"/>
        <v>935286014.08999991</v>
      </c>
      <c r="L20" s="113">
        <f t="shared" si="3"/>
        <v>973657293.71000004</v>
      </c>
      <c r="M20" s="113">
        <f t="shared" si="3"/>
        <v>885370157.15999997</v>
      </c>
      <c r="N20" s="113">
        <f t="shared" si="3"/>
        <v>1013016452.3700001</v>
      </c>
      <c r="O20" s="113">
        <f t="shared" si="3"/>
        <v>9178952.9000000004</v>
      </c>
      <c r="P20" s="113">
        <f t="shared" si="3"/>
        <v>1267779447.4300001</v>
      </c>
      <c r="Q20" s="113">
        <f>SUM(E20:P20)</f>
        <v>10567033073.66</v>
      </c>
    </row>
    <row r="21" spans="1:19" x14ac:dyDescent="0.25">
      <c r="B21" s="34" t="s">
        <v>30</v>
      </c>
      <c r="C21" s="120">
        <v>0</v>
      </c>
      <c r="D21" s="120">
        <v>79997100</v>
      </c>
      <c r="E21" s="121">
        <v>0</v>
      </c>
      <c r="F21" s="121">
        <v>0</v>
      </c>
      <c r="G21" s="121">
        <v>23710000</v>
      </c>
      <c r="H21" s="121">
        <v>1430000</v>
      </c>
      <c r="I21" s="121">
        <v>0</v>
      </c>
      <c r="J21" s="121">
        <v>0</v>
      </c>
      <c r="K21" s="121">
        <v>29707000</v>
      </c>
      <c r="L21" s="121">
        <v>3293000</v>
      </c>
      <c r="M21" s="121">
        <v>1601100</v>
      </c>
      <c r="N21" s="121">
        <v>22176000</v>
      </c>
      <c r="O21" s="121">
        <v>743000</v>
      </c>
      <c r="P21" s="121">
        <v>1136819888.6500001</v>
      </c>
      <c r="Q21" s="121">
        <f t="shared" si="2"/>
        <v>1219479988.6500001</v>
      </c>
    </row>
    <row r="22" spans="1:19" x14ac:dyDescent="0.25">
      <c r="B22" s="34" t="s">
        <v>31</v>
      </c>
      <c r="C22" s="120">
        <v>89147606193</v>
      </c>
      <c r="D22" s="120">
        <v>8992741829.5600033</v>
      </c>
      <c r="E22" s="121">
        <v>50744601.379999995</v>
      </c>
      <c r="F22" s="121">
        <v>1743812099.8399999</v>
      </c>
      <c r="G22" s="121">
        <v>871170991.12</v>
      </c>
      <c r="H22" s="121">
        <v>868118978.73000002</v>
      </c>
      <c r="I22" s="121">
        <v>856187799.40999997</v>
      </c>
      <c r="J22" s="121">
        <v>862886519.24000001</v>
      </c>
      <c r="K22" s="121">
        <v>905579014.08999991</v>
      </c>
      <c r="L22" s="121">
        <v>904386496.21000004</v>
      </c>
      <c r="M22" s="121">
        <v>854253976.49000001</v>
      </c>
      <c r="N22" s="121">
        <v>864864362.25000012</v>
      </c>
      <c r="O22" s="121">
        <v>8435952.9000000004</v>
      </c>
      <c r="P22" s="121">
        <v>130959558.78</v>
      </c>
      <c r="Q22" s="121">
        <f t="shared" si="2"/>
        <v>8921400350.4400005</v>
      </c>
    </row>
    <row r="23" spans="1:19" x14ac:dyDescent="0.25">
      <c r="B23" s="34" t="s">
        <v>32</v>
      </c>
      <c r="C23" s="120">
        <v>0</v>
      </c>
      <c r="D23" s="120">
        <v>0</v>
      </c>
      <c r="E23" s="121">
        <v>0</v>
      </c>
      <c r="F23" s="121">
        <v>36068862.890000001</v>
      </c>
      <c r="G23" s="121">
        <v>43369949.240000002</v>
      </c>
      <c r="H23" s="121">
        <v>0</v>
      </c>
      <c r="I23" s="121">
        <v>116872531.31999999</v>
      </c>
      <c r="J23" s="121">
        <v>8372422.8300000001</v>
      </c>
      <c r="K23" s="121">
        <v>0</v>
      </c>
      <c r="L23" s="121">
        <v>65977797.5</v>
      </c>
      <c r="M23" s="121">
        <v>29515080.670000002</v>
      </c>
      <c r="N23" s="121">
        <v>125976090.12</v>
      </c>
      <c r="O23" s="121">
        <v>0</v>
      </c>
      <c r="P23" s="121">
        <v>0</v>
      </c>
      <c r="Q23" s="121">
        <f t="shared" si="2"/>
        <v>426152734.56999999</v>
      </c>
    </row>
    <row r="24" spans="1:19" x14ac:dyDescent="0.25">
      <c r="B24" s="93" t="s">
        <v>33</v>
      </c>
      <c r="C24" s="114">
        <f t="shared" ref="C24:P24" si="4">C25+C35</f>
        <v>891378800905</v>
      </c>
      <c r="D24" s="114">
        <f t="shared" si="4"/>
        <v>992911311082.76123</v>
      </c>
      <c r="E24" s="122">
        <f>E25+E35</f>
        <v>49326996845</v>
      </c>
      <c r="F24" s="122">
        <f t="shared" si="4"/>
        <v>66779504112</v>
      </c>
      <c r="G24" s="122">
        <f t="shared" si="4"/>
        <v>67044151443</v>
      </c>
      <c r="H24" s="122">
        <f>H25+H35</f>
        <v>68130841831</v>
      </c>
      <c r="I24" s="122">
        <f>I25+I35</f>
        <v>61985088324</v>
      </c>
      <c r="J24" s="122">
        <f t="shared" si="4"/>
        <v>91701329928</v>
      </c>
      <c r="K24" s="122">
        <f>K25+K35</f>
        <v>64426257890</v>
      </c>
      <c r="L24" s="122">
        <f t="shared" si="4"/>
        <v>68292697599</v>
      </c>
      <c r="M24" s="122">
        <f t="shared" si="4"/>
        <v>79745998631</v>
      </c>
      <c r="N24" s="122">
        <f t="shared" si="4"/>
        <v>68049673371</v>
      </c>
      <c r="O24" s="122">
        <f t="shared" si="4"/>
        <v>107849264249</v>
      </c>
      <c r="P24" s="122">
        <f t="shared" si="4"/>
        <v>192075695917</v>
      </c>
      <c r="Q24" s="122">
        <f>Q25+Q35</f>
        <v>985407500140</v>
      </c>
      <c r="S24" s="117"/>
    </row>
    <row r="25" spans="1:19" x14ac:dyDescent="0.25">
      <c r="A25" s="33"/>
      <c r="B25" s="22" t="s">
        <v>34</v>
      </c>
      <c r="C25" s="113">
        <f>C26+C27+C28+C32+C33+C34</f>
        <v>768220844934</v>
      </c>
      <c r="D25" s="113">
        <f>D26+D27+D28+D32+D33+D34</f>
        <v>867103042910.7113</v>
      </c>
      <c r="E25" s="113">
        <f>E26+E27+E28+E32+E33+E34</f>
        <v>48488430361</v>
      </c>
      <c r="F25" s="113">
        <f t="shared" ref="F25:P25" si="5">F26+F27+F28+F32+F33+F34</f>
        <v>64485953691</v>
      </c>
      <c r="G25" s="113">
        <f t="shared" si="5"/>
        <v>59107589659</v>
      </c>
      <c r="H25" s="113">
        <f t="shared" si="5"/>
        <v>62656723348</v>
      </c>
      <c r="I25" s="113">
        <f t="shared" si="5"/>
        <v>57134675158</v>
      </c>
      <c r="J25" s="113">
        <f t="shared" si="5"/>
        <v>84694399161</v>
      </c>
      <c r="K25" s="113">
        <f t="shared" si="5"/>
        <v>60080266648</v>
      </c>
      <c r="L25" s="113">
        <f t="shared" si="5"/>
        <v>62807929268</v>
      </c>
      <c r="M25" s="113">
        <f t="shared" si="5"/>
        <v>70783608316</v>
      </c>
      <c r="N25" s="113">
        <f t="shared" si="5"/>
        <v>59084631089</v>
      </c>
      <c r="O25" s="113">
        <f t="shared" si="5"/>
        <v>91996433552</v>
      </c>
      <c r="P25" s="113">
        <f t="shared" si="5"/>
        <v>140601120540</v>
      </c>
      <c r="Q25" s="113">
        <f>Q26+Q27+Q28+Q32+Q33+Q34</f>
        <v>861921760791</v>
      </c>
      <c r="S25" s="117"/>
    </row>
    <row r="26" spans="1:19" x14ac:dyDescent="0.25">
      <c r="B26" s="29" t="s">
        <v>35</v>
      </c>
      <c r="C26" s="121">
        <v>313475539067</v>
      </c>
      <c r="D26" s="121">
        <v>350041537204.67114</v>
      </c>
      <c r="E26" s="121">
        <v>17404932534</v>
      </c>
      <c r="F26" s="121">
        <v>26480836499</v>
      </c>
      <c r="G26" s="121">
        <v>25944349858</v>
      </c>
      <c r="H26" s="121">
        <v>31631635321</v>
      </c>
      <c r="I26" s="121">
        <v>24138681346</v>
      </c>
      <c r="J26" s="121">
        <v>23740374022</v>
      </c>
      <c r="K26" s="121">
        <v>29240943094</v>
      </c>
      <c r="L26" s="121">
        <v>27715952021</v>
      </c>
      <c r="M26" s="121">
        <v>28803744423</v>
      </c>
      <c r="N26" s="121">
        <v>25975960157</v>
      </c>
      <c r="O26" s="121">
        <v>38096507950</v>
      </c>
      <c r="P26" s="121">
        <v>46689106739</v>
      </c>
      <c r="Q26" s="120">
        <f>SUM(E26:P26)</f>
        <v>345863023964</v>
      </c>
      <c r="R26" s="102"/>
    </row>
    <row r="27" spans="1:19" x14ac:dyDescent="0.25">
      <c r="B27" s="29" t="s">
        <v>94</v>
      </c>
      <c r="C27" s="121">
        <v>45951048903</v>
      </c>
      <c r="D27" s="121">
        <v>47323379117.259995</v>
      </c>
      <c r="E27" s="121">
        <v>3514087794</v>
      </c>
      <c r="F27" s="121">
        <v>3559251909</v>
      </c>
      <c r="G27" s="121">
        <v>3538432309</v>
      </c>
      <c r="H27" s="121">
        <v>3524868693</v>
      </c>
      <c r="I27" s="121">
        <v>3629970712</v>
      </c>
      <c r="J27" s="121">
        <v>3529452303</v>
      </c>
      <c r="K27" s="121">
        <v>3683470714</v>
      </c>
      <c r="L27" s="121">
        <v>3650730115</v>
      </c>
      <c r="M27" s="121">
        <v>3693105482</v>
      </c>
      <c r="N27" s="121">
        <v>3714462527</v>
      </c>
      <c r="O27" s="121">
        <v>5329427369</v>
      </c>
      <c r="P27" s="121">
        <v>5909234399</v>
      </c>
      <c r="Q27" s="120">
        <f>SUM(E27:P27)</f>
        <v>47276494326</v>
      </c>
      <c r="R27" s="58"/>
    </row>
    <row r="28" spans="1:19" x14ac:dyDescent="0.25">
      <c r="B28" s="29" t="s">
        <v>95</v>
      </c>
      <c r="C28" s="121">
        <v>184836130000</v>
      </c>
      <c r="D28" s="121">
        <v>156613301112.67001</v>
      </c>
      <c r="E28" s="121">
        <v>12279854553</v>
      </c>
      <c r="F28" s="121">
        <v>13510005493</v>
      </c>
      <c r="G28" s="121">
        <v>8930114366</v>
      </c>
      <c r="H28" s="121">
        <v>5630603993</v>
      </c>
      <c r="I28" s="121">
        <v>10676625867</v>
      </c>
      <c r="J28" s="121">
        <v>37356568932</v>
      </c>
      <c r="K28" s="121">
        <v>11476705857</v>
      </c>
      <c r="L28" s="121">
        <v>8709193786</v>
      </c>
      <c r="M28" s="121">
        <v>12326859509</v>
      </c>
      <c r="N28" s="121">
        <v>4364672121</v>
      </c>
      <c r="O28" s="121">
        <v>14112934917</v>
      </c>
      <c r="P28" s="121">
        <v>16831670419</v>
      </c>
      <c r="Q28" s="120">
        <f>SUM(E28:P28)</f>
        <v>156205809813</v>
      </c>
    </row>
    <row r="29" spans="1:19" s="31" customFormat="1" x14ac:dyDescent="0.25">
      <c r="B29" s="32" t="s">
        <v>38</v>
      </c>
      <c r="C29" s="121">
        <v>84955492130</v>
      </c>
      <c r="D29" s="121">
        <v>76183799060</v>
      </c>
      <c r="E29" s="121">
        <v>8413523028</v>
      </c>
      <c r="F29" s="121">
        <v>6434871459</v>
      </c>
      <c r="G29" s="121">
        <v>2787630909</v>
      </c>
      <c r="H29" s="121">
        <v>3887153870</v>
      </c>
      <c r="I29" s="121">
        <v>7234320715</v>
      </c>
      <c r="J29" s="121">
        <v>8273716739</v>
      </c>
      <c r="K29" s="121">
        <v>9091931796</v>
      </c>
      <c r="L29" s="121">
        <v>5929805764</v>
      </c>
      <c r="M29" s="121">
        <v>2133193589</v>
      </c>
      <c r="N29" s="121">
        <v>2894211160</v>
      </c>
      <c r="O29" s="121">
        <v>10732465836</v>
      </c>
      <c r="P29" s="121">
        <v>8327434426</v>
      </c>
      <c r="Q29" s="120">
        <f>SUM(E29:P29)</f>
        <v>76140259291</v>
      </c>
    </row>
    <row r="30" spans="1:19" s="31" customFormat="1" x14ac:dyDescent="0.25">
      <c r="B30" s="32" t="s">
        <v>39</v>
      </c>
      <c r="C30" s="121">
        <v>98522890143</v>
      </c>
      <c r="D30" s="121">
        <v>79205714429</v>
      </c>
      <c r="E30" s="121">
        <v>3770686067</v>
      </c>
      <c r="F30" s="121">
        <v>6893196373</v>
      </c>
      <c r="G30" s="121">
        <v>6074511526</v>
      </c>
      <c r="H30" s="121">
        <v>1646096224</v>
      </c>
      <c r="I30" s="121">
        <v>3398675603</v>
      </c>
      <c r="J30" s="121">
        <v>28563141446</v>
      </c>
      <c r="K30" s="121">
        <v>2377957560</v>
      </c>
      <c r="L30" s="121">
        <v>2719255345</v>
      </c>
      <c r="M30" s="121">
        <v>10183199801</v>
      </c>
      <c r="N30" s="121">
        <v>1422728235</v>
      </c>
      <c r="O30" s="121">
        <v>3339127941</v>
      </c>
      <c r="P30" s="121">
        <v>8453778184</v>
      </c>
      <c r="Q30" s="120">
        <f t="shared" ref="Q30:Q34" si="6">SUM(E30:P30)</f>
        <v>78842354305</v>
      </c>
    </row>
    <row r="31" spans="1:19" s="31" customFormat="1" x14ac:dyDescent="0.25">
      <c r="B31" s="32" t="s">
        <v>40</v>
      </c>
      <c r="C31" s="121">
        <v>1357747727</v>
      </c>
      <c r="D31" s="121">
        <v>1223787624</v>
      </c>
      <c r="E31" s="121">
        <v>95645459</v>
      </c>
      <c r="F31" s="121">
        <v>181937661</v>
      </c>
      <c r="G31" s="121">
        <v>67971931</v>
      </c>
      <c r="H31" s="121">
        <v>97353899</v>
      </c>
      <c r="I31" s="121">
        <v>43629548</v>
      </c>
      <c r="J31" s="121">
        <v>519710747</v>
      </c>
      <c r="K31" s="121">
        <v>6816502</v>
      </c>
      <c r="L31" s="121">
        <v>60132677</v>
      </c>
      <c r="M31" s="121">
        <v>10466118</v>
      </c>
      <c r="N31" s="121">
        <v>47732726</v>
      </c>
      <c r="O31" s="121">
        <v>41341141</v>
      </c>
      <c r="P31" s="121">
        <v>50457809</v>
      </c>
      <c r="Q31" s="120">
        <f t="shared" si="6"/>
        <v>1223196218</v>
      </c>
    </row>
    <row r="32" spans="1:19" s="31" customFormat="1" x14ac:dyDescent="0.25">
      <c r="B32" s="29" t="s">
        <v>76</v>
      </c>
      <c r="C32" s="121">
        <v>0</v>
      </c>
      <c r="D32" s="121">
        <v>15105600229</v>
      </c>
      <c r="E32" s="121">
        <v>0</v>
      </c>
      <c r="F32" s="121">
        <v>0</v>
      </c>
      <c r="G32" s="121">
        <v>229146565</v>
      </c>
      <c r="H32" s="121">
        <v>29147481</v>
      </c>
      <c r="I32" s="121">
        <v>501221847</v>
      </c>
      <c r="J32" s="121">
        <v>523556666</v>
      </c>
      <c r="K32" s="121">
        <v>8164756</v>
      </c>
      <c r="L32" s="121">
        <v>1445721268</v>
      </c>
      <c r="M32" s="121">
        <v>761451148</v>
      </c>
      <c r="N32" s="121">
        <v>782976516</v>
      </c>
      <c r="O32" s="121">
        <v>4136767222</v>
      </c>
      <c r="P32" s="121">
        <v>6673120072</v>
      </c>
      <c r="Q32" s="121">
        <f t="shared" si="6"/>
        <v>15091273541</v>
      </c>
    </row>
    <row r="33" spans="2:18" x14ac:dyDescent="0.25">
      <c r="B33" s="29" t="s">
        <v>41</v>
      </c>
      <c r="C33" s="123">
        <v>223692311423</v>
      </c>
      <c r="D33" s="123">
        <v>296592556184.53021</v>
      </c>
      <c r="E33" s="121">
        <v>15271057380</v>
      </c>
      <c r="F33" s="121">
        <v>20917361690</v>
      </c>
      <c r="G33" s="121">
        <v>20446775679</v>
      </c>
      <c r="H33" s="121">
        <v>21821452760</v>
      </c>
      <c r="I33" s="121">
        <v>18169144130</v>
      </c>
      <c r="J33" s="121">
        <v>19525666704</v>
      </c>
      <c r="K33" s="121">
        <v>15652162127</v>
      </c>
      <c r="L33" s="121">
        <v>20667052278</v>
      </c>
      <c r="M33" s="121">
        <v>25178967274</v>
      </c>
      <c r="N33" s="121">
        <v>23827275368</v>
      </c>
      <c r="O33" s="121">
        <v>30299752315</v>
      </c>
      <c r="P33" s="121">
        <v>64282385939</v>
      </c>
      <c r="Q33" s="121">
        <f t="shared" si="6"/>
        <v>296059053644</v>
      </c>
    </row>
    <row r="34" spans="2:18" x14ac:dyDescent="0.25">
      <c r="B34" s="29" t="s">
        <v>42</v>
      </c>
      <c r="C34" s="123">
        <v>265815541</v>
      </c>
      <c r="D34" s="123">
        <v>1426669062.5799999</v>
      </c>
      <c r="E34" s="121">
        <v>18498100</v>
      </c>
      <c r="F34" s="121">
        <v>18498100</v>
      </c>
      <c r="G34" s="121">
        <v>18770882</v>
      </c>
      <c r="H34" s="121">
        <v>19015100</v>
      </c>
      <c r="I34" s="121">
        <v>19031256</v>
      </c>
      <c r="J34" s="121">
        <v>18780534</v>
      </c>
      <c r="K34" s="121">
        <v>18820100</v>
      </c>
      <c r="L34" s="121">
        <v>619279800</v>
      </c>
      <c r="M34" s="121">
        <v>19480480</v>
      </c>
      <c r="N34" s="121">
        <v>419284400</v>
      </c>
      <c r="O34" s="121">
        <v>21043779</v>
      </c>
      <c r="P34" s="121">
        <v>215602972</v>
      </c>
      <c r="Q34" s="121">
        <f t="shared" si="6"/>
        <v>1426105503</v>
      </c>
    </row>
    <row r="35" spans="2:18" x14ac:dyDescent="0.25">
      <c r="B35" s="22" t="s">
        <v>43</v>
      </c>
      <c r="C35" s="113">
        <f>SUM(C36:C41)</f>
        <v>123157955971</v>
      </c>
      <c r="D35" s="113">
        <f>SUM(D36:D41)</f>
        <v>125808268172.04999</v>
      </c>
      <c r="E35" s="113">
        <f>SUM(E36:E41)</f>
        <v>838566484</v>
      </c>
      <c r="F35" s="113">
        <f t="shared" ref="F35:P35" si="7">SUM(F36:F41)</f>
        <v>2293550421</v>
      </c>
      <c r="G35" s="113">
        <f t="shared" si="7"/>
        <v>7936561784</v>
      </c>
      <c r="H35" s="113">
        <f t="shared" si="7"/>
        <v>5474118483</v>
      </c>
      <c r="I35" s="113">
        <f t="shared" si="7"/>
        <v>4850413166</v>
      </c>
      <c r="J35" s="113">
        <f t="shared" si="7"/>
        <v>7006930767</v>
      </c>
      <c r="K35" s="113">
        <f t="shared" si="7"/>
        <v>4345991242</v>
      </c>
      <c r="L35" s="113">
        <f t="shared" si="7"/>
        <v>5484768331</v>
      </c>
      <c r="M35" s="113">
        <f t="shared" si="7"/>
        <v>8962390315</v>
      </c>
      <c r="N35" s="113">
        <f t="shared" si="7"/>
        <v>8965042282</v>
      </c>
      <c r="O35" s="113">
        <f t="shared" si="7"/>
        <v>15852830697</v>
      </c>
      <c r="P35" s="113">
        <f t="shared" si="7"/>
        <v>51474575377</v>
      </c>
      <c r="Q35" s="113">
        <f>SUM(Q36:Q41)</f>
        <v>123485739349</v>
      </c>
    </row>
    <row r="36" spans="2:18" x14ac:dyDescent="0.25">
      <c r="B36" s="5" t="s">
        <v>44</v>
      </c>
      <c r="C36" s="123">
        <v>30479010985</v>
      </c>
      <c r="D36" s="123">
        <v>22296369925.900013</v>
      </c>
      <c r="E36" s="123">
        <v>2001262</v>
      </c>
      <c r="F36" s="123">
        <v>529767125</v>
      </c>
      <c r="G36" s="123">
        <v>725083658</v>
      </c>
      <c r="H36" s="123">
        <v>1044955972</v>
      </c>
      <c r="I36" s="123">
        <v>426642658</v>
      </c>
      <c r="J36" s="123">
        <v>1647120419</v>
      </c>
      <c r="K36" s="123">
        <v>1356509642</v>
      </c>
      <c r="L36" s="123">
        <v>1808306283</v>
      </c>
      <c r="M36" s="123">
        <v>2964249647</v>
      </c>
      <c r="N36" s="123">
        <v>1917301127</v>
      </c>
      <c r="O36" s="123">
        <v>1581436976</v>
      </c>
      <c r="P36" s="123">
        <v>7807809036</v>
      </c>
      <c r="Q36" s="123">
        <f>SUM(E36:P36)</f>
        <v>21811183805</v>
      </c>
    </row>
    <row r="37" spans="2:18" x14ac:dyDescent="0.25">
      <c r="B37" s="5" t="s">
        <v>45</v>
      </c>
      <c r="C37" s="123">
        <v>44127092095</v>
      </c>
      <c r="D37" s="123">
        <v>32779425644.610004</v>
      </c>
      <c r="E37" s="123">
        <v>178472710</v>
      </c>
      <c r="F37" s="123">
        <v>112568407</v>
      </c>
      <c r="G37" s="123">
        <v>2491849645</v>
      </c>
      <c r="H37" s="123">
        <v>2289217885</v>
      </c>
      <c r="I37" s="123">
        <v>746120385</v>
      </c>
      <c r="J37" s="123">
        <v>1778447721</v>
      </c>
      <c r="K37" s="123">
        <v>1404166987</v>
      </c>
      <c r="L37" s="123">
        <v>1064899833</v>
      </c>
      <c r="M37" s="123">
        <v>2223932164</v>
      </c>
      <c r="N37" s="123">
        <v>2434016035</v>
      </c>
      <c r="O37" s="123">
        <v>4681714178</v>
      </c>
      <c r="P37" s="123">
        <v>11354108320</v>
      </c>
      <c r="Q37" s="123">
        <f t="shared" ref="Q37:Q41" si="8">SUM(E37:P37)</f>
        <v>30759514270</v>
      </c>
    </row>
    <row r="38" spans="2:18" x14ac:dyDescent="0.25">
      <c r="B38" s="5" t="s">
        <v>46</v>
      </c>
      <c r="C38" s="123">
        <v>15705520</v>
      </c>
      <c r="D38" s="123">
        <v>6835383</v>
      </c>
      <c r="E38" s="123">
        <v>0</v>
      </c>
      <c r="F38" s="123">
        <v>0</v>
      </c>
      <c r="G38" s="123">
        <v>0</v>
      </c>
      <c r="H38" s="123">
        <v>0</v>
      </c>
      <c r="I38" s="123">
        <v>0</v>
      </c>
      <c r="J38" s="123">
        <v>0</v>
      </c>
      <c r="K38" s="123">
        <v>0</v>
      </c>
      <c r="L38" s="123">
        <v>0</v>
      </c>
      <c r="M38" s="123">
        <v>40454</v>
      </c>
      <c r="N38" s="123">
        <v>0</v>
      </c>
      <c r="O38" s="123">
        <v>2172026</v>
      </c>
      <c r="P38" s="123">
        <v>3957850</v>
      </c>
      <c r="Q38" s="123">
        <f t="shared" si="8"/>
        <v>6170330</v>
      </c>
    </row>
    <row r="39" spans="2:18" x14ac:dyDescent="0.25">
      <c r="B39" s="5" t="s">
        <v>47</v>
      </c>
      <c r="C39" s="123">
        <v>1196164756</v>
      </c>
      <c r="D39" s="123">
        <v>1190881173.9099998</v>
      </c>
      <c r="E39" s="123">
        <v>312053</v>
      </c>
      <c r="F39" s="123">
        <v>1781016</v>
      </c>
      <c r="G39" s="123">
        <v>50982769</v>
      </c>
      <c r="H39" s="123">
        <v>4291400</v>
      </c>
      <c r="I39" s="123">
        <v>22498767</v>
      </c>
      <c r="J39" s="123">
        <v>340740691</v>
      </c>
      <c r="K39" s="123">
        <v>81682579</v>
      </c>
      <c r="L39" s="123">
        <v>75270387</v>
      </c>
      <c r="M39" s="123">
        <v>49336733</v>
      </c>
      <c r="N39" s="123">
        <v>23142346</v>
      </c>
      <c r="O39" s="123">
        <v>400153195</v>
      </c>
      <c r="P39" s="123">
        <v>405333886</v>
      </c>
      <c r="Q39" s="123">
        <f t="shared" si="8"/>
        <v>1455525822</v>
      </c>
    </row>
    <row r="40" spans="2:18" x14ac:dyDescent="0.25">
      <c r="B40" s="5" t="s">
        <v>48</v>
      </c>
      <c r="C40" s="123">
        <v>45893698340</v>
      </c>
      <c r="D40" s="123">
        <v>69515095163.499969</v>
      </c>
      <c r="E40" s="123">
        <v>657780459</v>
      </c>
      <c r="F40" s="123">
        <v>1649433873</v>
      </c>
      <c r="G40" s="123">
        <v>4668645712</v>
      </c>
      <c r="H40" s="123">
        <v>2135653226</v>
      </c>
      <c r="I40" s="123">
        <v>3655151356</v>
      </c>
      <c r="J40" s="123">
        <v>3240621936</v>
      </c>
      <c r="K40" s="123">
        <v>1503632034</v>
      </c>
      <c r="L40" s="123">
        <v>2536291828</v>
      </c>
      <c r="M40" s="123">
        <v>3724831317</v>
      </c>
      <c r="N40" s="123">
        <v>4590582774</v>
      </c>
      <c r="O40" s="123">
        <v>9187354322</v>
      </c>
      <c r="P40" s="123">
        <v>31903366285</v>
      </c>
      <c r="Q40" s="123">
        <f t="shared" si="8"/>
        <v>69453345122</v>
      </c>
    </row>
    <row r="41" spans="2:18" x14ac:dyDescent="0.25">
      <c r="B41" s="5" t="s">
        <v>49</v>
      </c>
      <c r="C41" s="123">
        <v>1446284275</v>
      </c>
      <c r="D41" s="123">
        <v>19660881.130000204</v>
      </c>
      <c r="E41" s="123">
        <v>0</v>
      </c>
      <c r="F41" s="123">
        <v>0</v>
      </c>
      <c r="G41" s="123">
        <v>0</v>
      </c>
      <c r="H41" s="123">
        <v>0</v>
      </c>
      <c r="I41" s="123">
        <v>0</v>
      </c>
      <c r="J41" s="123">
        <v>0</v>
      </c>
      <c r="K41" s="123">
        <v>0</v>
      </c>
      <c r="L41" s="123">
        <v>0</v>
      </c>
      <c r="M41" s="123">
        <v>0</v>
      </c>
      <c r="N41" s="123">
        <v>0</v>
      </c>
      <c r="O41" s="123">
        <v>0</v>
      </c>
      <c r="P41" s="123">
        <v>0</v>
      </c>
      <c r="Q41" s="123">
        <f t="shared" si="8"/>
        <v>0</v>
      </c>
    </row>
    <row r="42" spans="2:18" x14ac:dyDescent="0.25">
      <c r="B42" s="93" t="s">
        <v>50</v>
      </c>
      <c r="C42" s="114"/>
      <c r="D42" s="114"/>
      <c r="E42" s="122"/>
      <c r="F42" s="122"/>
      <c r="G42" s="122"/>
      <c r="H42" s="122"/>
      <c r="I42" s="122"/>
      <c r="J42" s="122"/>
      <c r="K42" s="122"/>
      <c r="L42" s="122"/>
      <c r="M42" s="122"/>
      <c r="N42" s="122"/>
      <c r="O42" s="122"/>
      <c r="P42" s="122"/>
      <c r="Q42" s="122"/>
    </row>
    <row r="43" spans="2:18" ht="17.25" customHeight="1" x14ac:dyDescent="0.25">
      <c r="B43" s="28" t="s">
        <v>51</v>
      </c>
      <c r="C43" s="124">
        <f>C12-C25</f>
        <v>-111054615576</v>
      </c>
      <c r="D43" s="124">
        <f>D12-D25</f>
        <v>-43110498993.511353</v>
      </c>
      <c r="E43" s="124">
        <f>E12-E25</f>
        <v>15471658071.269997</v>
      </c>
      <c r="F43" s="124">
        <f t="shared" ref="F43:P43" si="9">F12-F25</f>
        <v>-7478679716.2800217</v>
      </c>
      <c r="G43" s="124">
        <f t="shared" si="9"/>
        <v>-1483666652.2799683</v>
      </c>
      <c r="H43" s="124">
        <f t="shared" si="9"/>
        <v>21453380402.010025</v>
      </c>
      <c r="I43" s="124">
        <f t="shared" si="9"/>
        <v>9136659153.3100052</v>
      </c>
      <c r="J43" s="124">
        <f>J12-J25</f>
        <v>-16164257515.769997</v>
      </c>
      <c r="K43" s="124">
        <f t="shared" si="9"/>
        <v>17479336643.969955</v>
      </c>
      <c r="L43" s="124">
        <f t="shared" si="9"/>
        <v>4934685123.4000397</v>
      </c>
      <c r="M43" s="124">
        <f t="shared" si="9"/>
        <v>-4997677159.6499939</v>
      </c>
      <c r="N43" s="124">
        <f t="shared" si="9"/>
        <v>15356819728.409958</v>
      </c>
      <c r="O43" s="124">
        <f t="shared" si="9"/>
        <v>-15151290907.279999</v>
      </c>
      <c r="P43" s="124">
        <f t="shared" si="9"/>
        <v>-68595625756.079987</v>
      </c>
      <c r="Q43" s="124">
        <f>Q12-Q25</f>
        <v>-30038658584.969971</v>
      </c>
    </row>
    <row r="44" spans="2:18" x14ac:dyDescent="0.25">
      <c r="B44" s="28" t="s">
        <v>52</v>
      </c>
      <c r="C44" s="124">
        <f>C20-C35</f>
        <v>-34010349778</v>
      </c>
      <c r="D44" s="124">
        <f>D20-D35</f>
        <v>-116735529242.48999</v>
      </c>
      <c r="E44" s="124">
        <f>E20-E35</f>
        <v>-787821882.62</v>
      </c>
      <c r="F44" s="124">
        <f t="shared" ref="F44:Q44" si="10">F20-F35</f>
        <v>-513669458.26999998</v>
      </c>
      <c r="G44" s="124">
        <f t="shared" si="10"/>
        <v>-6998310843.6400003</v>
      </c>
      <c r="H44" s="124">
        <f t="shared" si="10"/>
        <v>-4604569504.2700005</v>
      </c>
      <c r="I44" s="124">
        <f t="shared" si="10"/>
        <v>-3877352835.27</v>
      </c>
      <c r="J44" s="124">
        <f t="shared" si="10"/>
        <v>-6135671824.9300003</v>
      </c>
      <c r="K44" s="124">
        <f t="shared" si="10"/>
        <v>-3410705227.9099998</v>
      </c>
      <c r="L44" s="124">
        <f t="shared" si="10"/>
        <v>-4511111037.29</v>
      </c>
      <c r="M44" s="124">
        <f t="shared" si="10"/>
        <v>-8077020157.8400002</v>
      </c>
      <c r="N44" s="124">
        <f t="shared" si="10"/>
        <v>-7952025829.6300001</v>
      </c>
      <c r="O44" s="124">
        <f t="shared" si="10"/>
        <v>-15843651744.1</v>
      </c>
      <c r="P44" s="124">
        <f t="shared" si="10"/>
        <v>-50206795929.57</v>
      </c>
      <c r="Q44" s="124">
        <f t="shared" si="10"/>
        <v>-112918706275.34</v>
      </c>
    </row>
    <row r="45" spans="2:18" x14ac:dyDescent="0.25">
      <c r="B45" s="28" t="s">
        <v>53</v>
      </c>
      <c r="C45" s="124">
        <f>(C12+C20)-(C25+C35)</f>
        <v>-145064965354</v>
      </c>
      <c r="D45" s="124">
        <f>D11-D24</f>
        <v>-159846028236.00122</v>
      </c>
      <c r="E45" s="124">
        <f>(E12+E20)-(E25+E35)</f>
        <v>14683836188.649994</v>
      </c>
      <c r="F45" s="124">
        <f t="shared" ref="F45:M45" si="11">(F12+F20)-(F25+F35)</f>
        <v>-7992349174.5500183</v>
      </c>
      <c r="G45" s="124">
        <f t="shared" si="11"/>
        <v>-8481977495.9199677</v>
      </c>
      <c r="H45" s="124">
        <f t="shared" si="11"/>
        <v>16848810897.740021</v>
      </c>
      <c r="I45" s="124">
        <f t="shared" si="11"/>
        <v>5259306318.0400085</v>
      </c>
      <c r="J45" s="124">
        <f>(J12+J20)-(J25+J35)</f>
        <v>-22299929340.699997</v>
      </c>
      <c r="K45" s="124">
        <f t="shared" si="11"/>
        <v>14068631416.059952</v>
      </c>
      <c r="L45" s="124">
        <f t="shared" si="11"/>
        <v>423574086.11003876</v>
      </c>
      <c r="M45" s="124">
        <f t="shared" si="11"/>
        <v>-13074697317.48999</v>
      </c>
      <c r="N45" s="124">
        <f>(N12+N20)-(N25+N35)</f>
        <v>7404793898.779953</v>
      </c>
      <c r="O45" s="124">
        <f>(O12+O20)-(O25+O35)</f>
        <v>-30994942651.380005</v>
      </c>
      <c r="P45" s="124">
        <f>(P12+P20)-(P25+P35)</f>
        <v>-118802421685.64999</v>
      </c>
      <c r="Q45" s="124">
        <f>(Q12+Q20)-(Q25+Q35)</f>
        <v>-142957364860.30994</v>
      </c>
    </row>
    <row r="46" spans="2:18" x14ac:dyDescent="0.25">
      <c r="B46" s="28" t="s">
        <v>54</v>
      </c>
      <c r="C46" s="124">
        <f>C45+C28</f>
        <v>39771164646</v>
      </c>
      <c r="D46" s="124">
        <f>D45+D28</f>
        <v>-3232727123.3312073</v>
      </c>
      <c r="E46" s="124">
        <f>E45+E28</f>
        <v>26963690741.649994</v>
      </c>
      <c r="F46" s="124">
        <f>F45+F28</f>
        <v>5517656318.4499817</v>
      </c>
      <c r="G46" s="124">
        <f t="shared" ref="G46:Q46" si="12">G45+G28</f>
        <v>448136870.08003235</v>
      </c>
      <c r="H46" s="124">
        <f t="shared" si="12"/>
        <v>22479414890.740021</v>
      </c>
      <c r="I46" s="124">
        <f t="shared" si="12"/>
        <v>15935932185.040009</v>
      </c>
      <c r="J46" s="124">
        <f t="shared" si="12"/>
        <v>15056639591.300003</v>
      </c>
      <c r="K46" s="124">
        <f t="shared" si="12"/>
        <v>25545337273.059952</v>
      </c>
      <c r="L46" s="124">
        <f t="shared" si="12"/>
        <v>9132767872.1100388</v>
      </c>
      <c r="M46" s="124">
        <f t="shared" si="12"/>
        <v>-747837808.48999023</v>
      </c>
      <c r="N46" s="124">
        <f t="shared" si="12"/>
        <v>11769466019.779953</v>
      </c>
      <c r="O46" s="124">
        <f t="shared" si="12"/>
        <v>-16882007734.380005</v>
      </c>
      <c r="P46" s="124">
        <f t="shared" si="12"/>
        <v>-101970751266.64999</v>
      </c>
      <c r="Q46" s="124">
        <f t="shared" si="12"/>
        <v>13248444952.690063</v>
      </c>
    </row>
    <row r="47" spans="2:18" x14ac:dyDescent="0.25">
      <c r="B47" s="93" t="s">
        <v>55</v>
      </c>
      <c r="C47" s="114">
        <f>C48-C52</f>
        <v>145064965354</v>
      </c>
      <c r="D47" s="114">
        <f>D48-D52</f>
        <v>160015852945.5</v>
      </c>
      <c r="E47" s="122">
        <f>E48-E52</f>
        <v>145114590106.01999</v>
      </c>
      <c r="F47" s="122">
        <f>F48-F52</f>
        <v>6247238374.460001</v>
      </c>
      <c r="G47" s="122">
        <f t="shared" ref="G47:M47" si="13">G48-G52</f>
        <v>-2630222492.0700002</v>
      </c>
      <c r="H47" s="122">
        <f t="shared" si="13"/>
        <v>-3131203748.2900009</v>
      </c>
      <c r="I47" s="122">
        <f t="shared" si="13"/>
        <v>-21397850392.599998</v>
      </c>
      <c r="J47" s="122">
        <f t="shared" si="13"/>
        <v>4965132505.9300003</v>
      </c>
      <c r="K47" s="122">
        <f t="shared" si="13"/>
        <v>8624137734.7000008</v>
      </c>
      <c r="L47" s="122">
        <f t="shared" si="13"/>
        <v>-9976897615.5799999</v>
      </c>
      <c r="M47" s="122">
        <f t="shared" si="13"/>
        <v>-8581339857.5799999</v>
      </c>
      <c r="N47" s="122">
        <f>N48-N52</f>
        <v>-2319005819.0299997</v>
      </c>
      <c r="O47" s="122">
        <f>O48-O52</f>
        <v>-3929738481.1900001</v>
      </c>
      <c r="P47" s="122">
        <f>P48-P52</f>
        <v>6886873002.6499977</v>
      </c>
      <c r="Q47" s="122">
        <f>Q48-Q52</f>
        <v>135554875434.41998</v>
      </c>
    </row>
    <row r="48" spans="2:18" x14ac:dyDescent="0.25">
      <c r="B48" s="24" t="s">
        <v>56</v>
      </c>
      <c r="C48" s="113">
        <f>SUM(C49:C51)</f>
        <v>291528487153</v>
      </c>
      <c r="D48" s="113">
        <f>SUM(D49:D51)</f>
        <v>323634865876</v>
      </c>
      <c r="E48" s="113">
        <f>SUM(E49:E51)</f>
        <v>148892414376.01999</v>
      </c>
      <c r="F48" s="113">
        <f t="shared" ref="F48:Q48" si="14">SUM(F49:F51)</f>
        <v>9239963144.460001</v>
      </c>
      <c r="G48" s="113">
        <f t="shared" si="14"/>
        <v>1992121550.9299998</v>
      </c>
      <c r="H48" s="113">
        <f t="shared" si="14"/>
        <v>6166735385.7099991</v>
      </c>
      <c r="I48" s="113">
        <f t="shared" si="14"/>
        <v>149403457.40000001</v>
      </c>
      <c r="J48" s="113">
        <f t="shared" si="14"/>
        <v>24665840931.93</v>
      </c>
      <c r="K48" s="113">
        <f t="shared" si="14"/>
        <v>13591278850.700001</v>
      </c>
      <c r="L48" s="113">
        <f t="shared" si="14"/>
        <v>455423812.42000002</v>
      </c>
      <c r="M48" s="113">
        <f t="shared" si="14"/>
        <v>1553383452.4200001</v>
      </c>
      <c r="N48" s="113">
        <f t="shared" si="14"/>
        <v>1981527098.97</v>
      </c>
      <c r="O48" s="113">
        <f t="shared" si="14"/>
        <v>826536089.80999994</v>
      </c>
      <c r="P48" s="113">
        <f t="shared" si="14"/>
        <v>19695573941.649998</v>
      </c>
      <c r="Q48" s="113">
        <f t="shared" si="14"/>
        <v>229210202092.41998</v>
      </c>
      <c r="R48" s="58"/>
    </row>
    <row r="49" spans="2:17" x14ac:dyDescent="0.25">
      <c r="B49" s="23" t="s">
        <v>57</v>
      </c>
      <c r="C49" s="115">
        <v>0</v>
      </c>
      <c r="D49" s="115">
        <v>0</v>
      </c>
      <c r="E49" s="115">
        <v>0</v>
      </c>
      <c r="F49" s="115">
        <v>0</v>
      </c>
      <c r="G49" s="115">
        <v>0</v>
      </c>
      <c r="H49" s="115">
        <v>0</v>
      </c>
      <c r="I49" s="115">
        <v>0</v>
      </c>
      <c r="J49" s="115">
        <v>0</v>
      </c>
      <c r="K49" s="115">
        <v>0</v>
      </c>
      <c r="L49" s="123">
        <v>134772563.49000001</v>
      </c>
      <c r="M49" s="123">
        <v>0</v>
      </c>
      <c r="N49" s="123">
        <v>0</v>
      </c>
      <c r="O49" s="123">
        <v>0</v>
      </c>
      <c r="P49" s="123">
        <v>0</v>
      </c>
      <c r="Q49" s="123">
        <f>SUM(E49:P49)</f>
        <v>134772563.49000001</v>
      </c>
    </row>
    <row r="50" spans="2:17" x14ac:dyDescent="0.25">
      <c r="B50" s="23" t="s">
        <v>58</v>
      </c>
      <c r="C50" s="125">
        <v>291528487153</v>
      </c>
      <c r="D50" s="125">
        <v>323634865876</v>
      </c>
      <c r="E50" s="123">
        <v>144914127734.01999</v>
      </c>
      <c r="F50" s="123">
        <v>7149424938.9700003</v>
      </c>
      <c r="G50" s="123">
        <v>1992121550.9299998</v>
      </c>
      <c r="H50" s="123">
        <v>5016196139.1499996</v>
      </c>
      <c r="I50" s="123">
        <v>149403457.40000001</v>
      </c>
      <c r="J50" s="123">
        <v>24527878522.73</v>
      </c>
      <c r="K50" s="123">
        <v>13591278850.700001</v>
      </c>
      <c r="L50" s="123">
        <v>320651248.93000001</v>
      </c>
      <c r="M50" s="123">
        <v>1553383452.4200001</v>
      </c>
      <c r="N50" s="123">
        <v>1981527098.97</v>
      </c>
      <c r="O50" s="126">
        <v>826536089.80999994</v>
      </c>
      <c r="P50" s="126">
        <v>19695573941.649998</v>
      </c>
      <c r="Q50" s="127">
        <f>SUM(E50:P50)</f>
        <v>221718103025.67999</v>
      </c>
    </row>
    <row r="51" spans="2:17" x14ac:dyDescent="0.25">
      <c r="B51" s="23" t="s">
        <v>102</v>
      </c>
      <c r="C51" s="125">
        <v>0</v>
      </c>
      <c r="D51" s="125">
        <v>0</v>
      </c>
      <c r="E51" s="123">
        <v>3978286642</v>
      </c>
      <c r="F51" s="123">
        <v>2090538205.49</v>
      </c>
      <c r="G51" s="123">
        <v>0</v>
      </c>
      <c r="H51" s="123">
        <v>1150539246.5599999</v>
      </c>
      <c r="I51" s="123">
        <v>0</v>
      </c>
      <c r="J51" s="123">
        <v>137962409.19999999</v>
      </c>
      <c r="K51" s="123">
        <v>0</v>
      </c>
      <c r="L51" s="123">
        <v>0</v>
      </c>
      <c r="M51" s="123">
        <v>0</v>
      </c>
      <c r="N51" s="123">
        <v>0</v>
      </c>
      <c r="O51" s="126"/>
      <c r="P51" s="126">
        <v>0</v>
      </c>
      <c r="Q51" s="127">
        <f>SUM(E51:P51)</f>
        <v>7357326503.249999</v>
      </c>
    </row>
    <row r="52" spans="2:17" x14ac:dyDescent="0.25">
      <c r="B52" s="22" t="s">
        <v>59</v>
      </c>
      <c r="C52" s="116">
        <f>SUM(C53:C56)</f>
        <v>146463521799</v>
      </c>
      <c r="D52" s="116">
        <f>SUM(D53:D56)</f>
        <v>163619012930.5</v>
      </c>
      <c r="E52" s="116">
        <f>SUM(E53:E56)</f>
        <v>3777824270</v>
      </c>
      <c r="F52" s="116">
        <f t="shared" ref="F52:P52" si="15">SUM(F53:F56)</f>
        <v>2992724770</v>
      </c>
      <c r="G52" s="116">
        <f t="shared" si="15"/>
        <v>4622344043</v>
      </c>
      <c r="H52" s="116">
        <f t="shared" si="15"/>
        <v>9297939134</v>
      </c>
      <c r="I52" s="116">
        <f t="shared" si="15"/>
        <v>21547253850</v>
      </c>
      <c r="J52" s="116">
        <f t="shared" si="15"/>
        <v>19700708426</v>
      </c>
      <c r="K52" s="116">
        <f t="shared" si="15"/>
        <v>4967141116</v>
      </c>
      <c r="L52" s="116">
        <f t="shared" si="15"/>
        <v>10432321428</v>
      </c>
      <c r="M52" s="116">
        <f t="shared" si="15"/>
        <v>10134723310</v>
      </c>
      <c r="N52" s="116">
        <f t="shared" si="15"/>
        <v>4300532918</v>
      </c>
      <c r="O52" s="116">
        <f t="shared" si="15"/>
        <v>4756274571</v>
      </c>
      <c r="P52" s="116">
        <f t="shared" si="15"/>
        <v>12808700939</v>
      </c>
      <c r="Q52" s="116">
        <f>SUM(Q53:Q54)</f>
        <v>93655326658</v>
      </c>
    </row>
    <row r="53" spans="2:17" x14ac:dyDescent="0.25">
      <c r="B53" s="21" t="s">
        <v>60</v>
      </c>
      <c r="C53" s="128">
        <v>23000000000</v>
      </c>
      <c r="D53" s="128">
        <v>17502992617.599998</v>
      </c>
      <c r="E53" s="129">
        <v>83333333</v>
      </c>
      <c r="F53" s="130">
        <v>83333333</v>
      </c>
      <c r="G53" s="130">
        <v>83333333</v>
      </c>
      <c r="H53" s="128">
        <v>183333333</v>
      </c>
      <c r="I53" s="128">
        <v>83333333</v>
      </c>
      <c r="J53" s="128">
        <v>420833333</v>
      </c>
      <c r="K53" s="128">
        <v>274993333</v>
      </c>
      <c r="L53" s="128">
        <v>220826666</v>
      </c>
      <c r="M53" s="128">
        <v>5547811810</v>
      </c>
      <c r="N53" s="128">
        <v>166660000</v>
      </c>
      <c r="O53" s="128">
        <v>566660000</v>
      </c>
      <c r="P53" s="128">
        <v>7335742938</v>
      </c>
      <c r="Q53" s="128">
        <f>SUM(E53:P53)</f>
        <v>15050194745</v>
      </c>
    </row>
    <row r="54" spans="2:17" x14ac:dyDescent="0.25">
      <c r="B54" s="21" t="s">
        <v>61</v>
      </c>
      <c r="C54" s="128">
        <v>123463521799</v>
      </c>
      <c r="D54" s="128">
        <v>130316020312.90001</v>
      </c>
      <c r="E54" s="129">
        <v>3694490937</v>
      </c>
      <c r="F54" s="129">
        <v>2909391437</v>
      </c>
      <c r="G54" s="129">
        <v>4539010710</v>
      </c>
      <c r="H54" s="128">
        <v>9114605801</v>
      </c>
      <c r="I54" s="128">
        <v>21463920517</v>
      </c>
      <c r="J54" s="128">
        <v>3596712976</v>
      </c>
      <c r="K54" s="128">
        <v>4692147783</v>
      </c>
      <c r="L54" s="128">
        <v>10211494762</v>
      </c>
      <c r="M54" s="128">
        <v>4586911500</v>
      </c>
      <c r="N54" s="128">
        <v>4133872918</v>
      </c>
      <c r="O54" s="128">
        <v>4189614571</v>
      </c>
      <c r="P54" s="128">
        <v>5472958001</v>
      </c>
      <c r="Q54" s="128">
        <f>SUM(E54:P54)</f>
        <v>78605131913</v>
      </c>
    </row>
    <row r="55" spans="2:17" x14ac:dyDescent="0.25">
      <c r="B55" s="21" t="s">
        <v>103</v>
      </c>
      <c r="C55" s="128">
        <v>0</v>
      </c>
      <c r="D55" s="128">
        <v>2800000000</v>
      </c>
      <c r="E55" s="129">
        <v>0</v>
      </c>
      <c r="F55" s="129">
        <v>0</v>
      </c>
      <c r="G55" s="129">
        <v>0</v>
      </c>
      <c r="H55" s="129">
        <v>0</v>
      </c>
      <c r="I55" s="129">
        <v>0</v>
      </c>
      <c r="J55" s="128">
        <v>2733455212</v>
      </c>
      <c r="K55" s="128">
        <v>0</v>
      </c>
      <c r="L55" s="128">
        <v>0</v>
      </c>
      <c r="M55" s="128">
        <v>0</v>
      </c>
      <c r="N55" s="128">
        <v>0</v>
      </c>
      <c r="O55" s="128">
        <v>0</v>
      </c>
      <c r="P55" s="128">
        <v>0</v>
      </c>
      <c r="Q55" s="128">
        <f t="shared" ref="Q55:Q56" si="16">SUM(E55:P55)</f>
        <v>2733455212</v>
      </c>
    </row>
    <row r="56" spans="2:17" ht="15.75" thickBot="1" x14ac:dyDescent="0.3">
      <c r="B56" s="52" t="s">
        <v>104</v>
      </c>
      <c r="C56" s="128">
        <v>0</v>
      </c>
      <c r="D56" s="128">
        <v>13000000000</v>
      </c>
      <c r="E56" s="129">
        <v>0</v>
      </c>
      <c r="F56" s="129">
        <v>0</v>
      </c>
      <c r="G56" s="129">
        <v>0</v>
      </c>
      <c r="H56" s="129">
        <v>0</v>
      </c>
      <c r="I56" s="129">
        <v>0</v>
      </c>
      <c r="J56" s="128">
        <v>12949706905</v>
      </c>
      <c r="K56" s="128">
        <v>0</v>
      </c>
      <c r="L56" s="128">
        <v>0</v>
      </c>
      <c r="M56" s="128">
        <v>0</v>
      </c>
      <c r="N56" s="128">
        <v>0</v>
      </c>
      <c r="O56" s="128">
        <v>0</v>
      </c>
      <c r="P56" s="128">
        <v>0</v>
      </c>
      <c r="Q56" s="134">
        <f t="shared" si="16"/>
        <v>12949706905</v>
      </c>
    </row>
    <row r="57" spans="2:17" x14ac:dyDescent="0.25">
      <c r="B57" s="197" t="s">
        <v>105</v>
      </c>
      <c r="C57" s="197"/>
      <c r="D57" s="197"/>
      <c r="E57" s="109"/>
      <c r="F57" s="109"/>
      <c r="G57" s="109"/>
      <c r="H57" s="109"/>
      <c r="I57" s="109"/>
      <c r="J57" s="109"/>
      <c r="K57" s="109"/>
      <c r="L57" s="109"/>
      <c r="M57" s="109"/>
      <c r="N57" s="109"/>
      <c r="O57" s="109"/>
      <c r="P57" s="102"/>
    </row>
    <row r="58" spans="2:17" x14ac:dyDescent="0.25">
      <c r="B58" s="99" t="s">
        <v>106</v>
      </c>
      <c r="C58" s="99"/>
      <c r="D58" s="99"/>
      <c r="E58" s="109"/>
      <c r="F58" s="109"/>
      <c r="G58" s="109"/>
      <c r="H58" s="109"/>
      <c r="I58" s="109"/>
      <c r="J58" s="109"/>
      <c r="K58" s="109"/>
      <c r="L58" s="109"/>
      <c r="M58" s="109"/>
      <c r="N58" s="109"/>
      <c r="O58" s="109"/>
      <c r="P58" s="102"/>
    </row>
    <row r="59" spans="2:17" x14ac:dyDescent="0.25">
      <c r="B59" s="197" t="s">
        <v>107</v>
      </c>
      <c r="C59" s="197"/>
      <c r="D59" s="197"/>
      <c r="E59" s="197"/>
      <c r="F59" s="197"/>
      <c r="G59" s="110"/>
      <c r="H59" s="110"/>
      <c r="I59" s="110"/>
      <c r="J59" s="110"/>
      <c r="K59" s="110"/>
      <c r="L59" s="110"/>
      <c r="M59" s="110"/>
      <c r="N59" s="110"/>
      <c r="O59" s="110"/>
      <c r="P59" s="102"/>
    </row>
    <row r="60" spans="2:17" x14ac:dyDescent="0.25">
      <c r="B60" s="132" t="s">
        <v>108</v>
      </c>
      <c r="C60" s="131"/>
      <c r="D60" s="110"/>
      <c r="E60" s="110"/>
      <c r="F60" s="110"/>
      <c r="G60" s="111"/>
      <c r="H60" s="111"/>
      <c r="I60" s="111"/>
      <c r="J60" s="111"/>
      <c r="K60" s="111"/>
      <c r="L60" s="111"/>
      <c r="M60" s="111"/>
      <c r="N60" s="111"/>
      <c r="O60" s="111"/>
      <c r="P60" s="111"/>
    </row>
    <row r="61" spans="2:17" x14ac:dyDescent="0.25">
      <c r="B61" s="12"/>
      <c r="C61" s="111"/>
      <c r="D61" s="111"/>
      <c r="E61" s="111"/>
      <c r="F61" s="111"/>
      <c r="G61" s="112"/>
      <c r="H61" s="112"/>
      <c r="I61" s="112"/>
      <c r="J61" s="112"/>
      <c r="K61" s="112"/>
      <c r="L61" s="112"/>
      <c r="M61" s="112"/>
      <c r="N61" s="112"/>
      <c r="O61" s="112"/>
      <c r="P61" s="102"/>
    </row>
    <row r="62" spans="2:17" x14ac:dyDescent="0.25">
      <c r="B62" s="12"/>
      <c r="C62" s="111"/>
      <c r="D62" s="112"/>
      <c r="E62" s="112"/>
      <c r="F62" s="112"/>
      <c r="G62" s="112"/>
      <c r="H62" s="112"/>
      <c r="I62" s="112"/>
      <c r="J62" s="112"/>
      <c r="K62" s="112"/>
      <c r="L62" s="112"/>
      <c r="M62" s="112"/>
      <c r="N62" s="112"/>
      <c r="O62" s="112"/>
      <c r="P62" s="102"/>
    </row>
    <row r="63" spans="2:17" x14ac:dyDescent="0.25">
      <c r="B63" s="12"/>
      <c r="C63" s="111"/>
      <c r="D63" s="112"/>
      <c r="E63" s="112"/>
      <c r="F63" s="112"/>
      <c r="G63" s="111"/>
      <c r="H63" s="111"/>
      <c r="I63" s="111"/>
      <c r="J63" s="111"/>
      <c r="K63" s="111"/>
      <c r="L63" s="111"/>
      <c r="M63" s="111"/>
      <c r="N63" s="111"/>
      <c r="O63" s="111"/>
      <c r="P63" s="102"/>
    </row>
    <row r="64" spans="2:17" x14ac:dyDescent="0.25">
      <c r="B64" s="12"/>
      <c r="C64" s="111"/>
      <c r="D64" s="112"/>
      <c r="E64" s="111"/>
      <c r="F64" s="111"/>
      <c r="G64" s="112"/>
      <c r="H64" s="112"/>
      <c r="I64" s="112"/>
      <c r="J64" s="112"/>
      <c r="K64" s="112"/>
      <c r="L64" s="112"/>
      <c r="M64" s="112"/>
      <c r="N64" s="112"/>
      <c r="O64" s="112"/>
      <c r="P64" s="102"/>
    </row>
    <row r="65" spans="2:16" x14ac:dyDescent="0.25">
      <c r="B65" s="12"/>
      <c r="C65" s="111"/>
      <c r="D65" s="112"/>
      <c r="E65" s="112"/>
      <c r="F65" s="112"/>
      <c r="P65" s="102"/>
    </row>
    <row r="66" spans="2:16" x14ac:dyDescent="0.25">
      <c r="D66" s="112"/>
      <c r="P66" s="102"/>
    </row>
    <row r="67" spans="2:16" x14ac:dyDescent="0.25">
      <c r="D67" s="112"/>
      <c r="P67" s="102"/>
    </row>
    <row r="68" spans="2:16" x14ac:dyDescent="0.25">
      <c r="D68" s="112"/>
      <c r="P68" s="102"/>
    </row>
    <row r="69" spans="2:16" x14ac:dyDescent="0.25">
      <c r="C69" s="102"/>
      <c r="D69" s="112"/>
      <c r="P69" s="102"/>
    </row>
    <row r="70" spans="2:16" x14ac:dyDescent="0.25">
      <c r="C70" s="102"/>
      <c r="D70" s="112"/>
      <c r="P70" s="102"/>
    </row>
    <row r="71" spans="2:16" x14ac:dyDescent="0.25">
      <c r="C71" s="102"/>
      <c r="D71" s="112"/>
      <c r="P71" s="102"/>
    </row>
    <row r="72" spans="2:16" x14ac:dyDescent="0.25">
      <c r="C72" s="102"/>
    </row>
  </sheetData>
  <mergeCells count="6">
    <mergeCell ref="B59:F59"/>
    <mergeCell ref="B3:P3"/>
    <mergeCell ref="B4:P4"/>
    <mergeCell ref="B5:P5"/>
    <mergeCell ref="B6:P6"/>
    <mergeCell ref="B57:D57"/>
  </mergeCells>
  <pageMargins left="0.7" right="0.7" top="0.75" bottom="0.75" header="0.3" footer="0.3"/>
  <pageSetup orientation="portrait" horizontalDpi="4294967295" verticalDpi="4294967295" r:id="rId1"/>
  <ignoredErrors>
    <ignoredError sqref="D45" formula="1"/>
    <ignoredError sqref="Q13:Q4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BC5DD-7461-4F13-9352-A01C04D7668B}">
  <sheetPr codeName="Hoja7"/>
  <dimension ref="A3:S76"/>
  <sheetViews>
    <sheetView showGridLines="0" topLeftCell="A36" zoomScale="73" zoomScaleNormal="73" workbookViewId="0">
      <selection activeCell="Q52" sqref="Q52"/>
    </sheetView>
  </sheetViews>
  <sheetFormatPr defaultColWidth="11.42578125" defaultRowHeight="15" x14ac:dyDescent="0.25"/>
  <cols>
    <col min="1" max="1" width="18.7109375" style="6" customWidth="1"/>
    <col min="2" max="2" width="73.5703125" style="6" customWidth="1"/>
    <col min="3" max="3" width="16.42578125" style="108" bestFit="1" customWidth="1"/>
    <col min="4" max="4" width="16.42578125" style="108" customWidth="1"/>
    <col min="5" max="5" width="21" style="102" customWidth="1"/>
    <col min="6" max="6" width="17.140625" style="102" customWidth="1"/>
    <col min="7" max="8" width="16.42578125" style="102" customWidth="1"/>
    <col min="9" max="11" width="17.140625" style="102" customWidth="1"/>
    <col min="12" max="13" width="14.28515625" style="102" customWidth="1"/>
    <col min="14" max="14" width="11.85546875" style="102" customWidth="1"/>
    <col min="15" max="16" width="14.28515625" style="102" customWidth="1"/>
    <col min="17" max="17" width="25.85546875" style="108" customWidth="1"/>
    <col min="18" max="18" width="19.5703125" style="6" bestFit="1" customWidth="1"/>
    <col min="19" max="19" width="19.140625" style="6" bestFit="1" customWidth="1"/>
    <col min="20" max="16384" width="11.42578125" style="6"/>
  </cols>
  <sheetData>
    <row r="3" spans="1:19" ht="28.5" x14ac:dyDescent="0.25">
      <c r="A3" s="47"/>
      <c r="B3" s="189" t="s">
        <v>0</v>
      </c>
      <c r="C3" s="190"/>
      <c r="D3" s="190"/>
      <c r="E3" s="190"/>
      <c r="F3" s="190"/>
      <c r="G3" s="190"/>
      <c r="H3" s="190"/>
      <c r="I3" s="190"/>
      <c r="J3" s="190"/>
      <c r="K3" s="190"/>
      <c r="L3" s="190"/>
      <c r="M3" s="190"/>
      <c r="N3" s="190"/>
      <c r="O3" s="190"/>
      <c r="P3" s="190"/>
      <c r="Q3" s="190"/>
    </row>
    <row r="4" spans="1:19" ht="21" x14ac:dyDescent="0.25">
      <c r="A4" s="47"/>
      <c r="B4" s="191" t="s">
        <v>1</v>
      </c>
      <c r="C4" s="192"/>
      <c r="D4" s="192"/>
      <c r="E4" s="192"/>
      <c r="F4" s="192"/>
      <c r="G4" s="192"/>
      <c r="H4" s="192"/>
      <c r="I4" s="192"/>
      <c r="J4" s="192"/>
      <c r="K4" s="192"/>
      <c r="L4" s="192"/>
      <c r="M4" s="192"/>
      <c r="N4" s="192"/>
      <c r="O4" s="192"/>
      <c r="P4" s="192"/>
      <c r="Q4" s="192"/>
    </row>
    <row r="5" spans="1:19" ht="15.75" customHeight="1" x14ac:dyDescent="0.25">
      <c r="A5" s="47"/>
      <c r="B5" s="193" t="s">
        <v>2</v>
      </c>
      <c r="C5" s="194"/>
      <c r="D5" s="194"/>
      <c r="E5" s="194"/>
      <c r="F5" s="194"/>
      <c r="G5" s="194"/>
      <c r="H5" s="194"/>
      <c r="I5" s="194"/>
      <c r="J5" s="194"/>
      <c r="K5" s="194"/>
      <c r="L5" s="194"/>
      <c r="M5" s="194"/>
      <c r="N5" s="194"/>
      <c r="O5" s="194"/>
      <c r="P5" s="194"/>
      <c r="Q5" s="194"/>
    </row>
    <row r="6" spans="1:19" x14ac:dyDescent="0.25">
      <c r="A6" s="47"/>
      <c r="B6" s="195"/>
      <c r="C6" s="196"/>
      <c r="D6" s="196"/>
      <c r="E6" s="196"/>
      <c r="F6" s="196"/>
      <c r="G6" s="196"/>
      <c r="H6" s="196"/>
      <c r="I6" s="196"/>
      <c r="J6" s="196"/>
      <c r="K6" s="196"/>
      <c r="L6" s="196"/>
      <c r="M6" s="196"/>
      <c r="N6" s="196"/>
      <c r="O6" s="196"/>
      <c r="P6" s="196"/>
      <c r="Q6" s="196"/>
    </row>
    <row r="7" spans="1:19" x14ac:dyDescent="0.25">
      <c r="A7" s="47"/>
      <c r="B7" s="51"/>
      <c r="C7" s="100"/>
      <c r="D7" s="100"/>
      <c r="E7" s="100"/>
      <c r="F7" s="100"/>
      <c r="G7" s="100"/>
      <c r="H7" s="100"/>
      <c r="I7" s="100"/>
      <c r="J7" s="100"/>
      <c r="K7" s="100"/>
      <c r="L7" s="100"/>
      <c r="M7" s="100"/>
      <c r="N7" s="100"/>
      <c r="O7" s="100"/>
      <c r="P7" s="100"/>
      <c r="Q7" s="100"/>
    </row>
    <row r="8" spans="1:19" x14ac:dyDescent="0.25">
      <c r="A8" s="47"/>
      <c r="B8" s="66" t="s">
        <v>109</v>
      </c>
      <c r="C8" s="143"/>
      <c r="D8" s="143"/>
      <c r="E8" s="143"/>
      <c r="F8" s="143"/>
      <c r="G8" s="143"/>
      <c r="H8" s="143"/>
      <c r="I8" s="143"/>
      <c r="J8" s="143"/>
      <c r="K8" s="143"/>
      <c r="L8" s="143"/>
      <c r="M8" s="143"/>
      <c r="N8" s="143"/>
      <c r="O8" s="143"/>
      <c r="P8" s="143"/>
      <c r="Q8" s="143"/>
    </row>
    <row r="9" spans="1:19" ht="30" x14ac:dyDescent="0.25">
      <c r="B9" s="93" t="s">
        <v>68</v>
      </c>
      <c r="C9" s="104" t="s">
        <v>100</v>
      </c>
      <c r="D9" s="104" t="s">
        <v>110</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19" x14ac:dyDescent="0.25">
      <c r="B10" s="39"/>
      <c r="C10"/>
      <c r="D10"/>
      <c r="E10"/>
      <c r="F10"/>
      <c r="G10"/>
      <c r="H10"/>
      <c r="I10"/>
      <c r="J10"/>
      <c r="K10"/>
      <c r="L10"/>
      <c r="M10"/>
      <c r="N10"/>
      <c r="O10"/>
      <c r="P10"/>
      <c r="Q10"/>
      <c r="R10" s="136"/>
    </row>
    <row r="11" spans="1:19" x14ac:dyDescent="0.25">
      <c r="B11" s="93" t="s">
        <v>111</v>
      </c>
      <c r="C11" s="118">
        <f>C12+C20</f>
        <v>871485917331</v>
      </c>
      <c r="D11" s="118">
        <f>D12+D20</f>
        <v>950692205217.23987</v>
      </c>
      <c r="E11" s="122">
        <f t="shared" ref="E11:P11" si="0">E12+E20</f>
        <v>81268086422.259933</v>
      </c>
      <c r="F11" s="122">
        <f t="shared" si="0"/>
        <v>66387911776.749985</v>
      </c>
      <c r="G11" s="122">
        <f t="shared" si="0"/>
        <v>72738791533.909988</v>
      </c>
      <c r="H11" s="122">
        <f t="shared" si="0"/>
        <v>87608998881.510071</v>
      </c>
      <c r="I11" s="122">
        <f t="shared" si="0"/>
        <v>85240195875.759979</v>
      </c>
      <c r="J11" s="122">
        <f t="shared" si="0"/>
        <v>78910245227.259949</v>
      </c>
      <c r="K11" s="122">
        <f t="shared" si="0"/>
        <v>76936542776.919983</v>
      </c>
      <c r="L11" s="122">
        <f t="shared" si="0"/>
        <v>78475885220.350052</v>
      </c>
      <c r="M11" s="122">
        <f t="shared" si="0"/>
        <v>81425541624.890015</v>
      </c>
      <c r="N11" s="122">
        <f t="shared" si="0"/>
        <v>81786650293.070007</v>
      </c>
      <c r="O11" s="122">
        <f t="shared" si="0"/>
        <v>76190001461.889984</v>
      </c>
      <c r="P11" s="122">
        <f t="shared" si="0"/>
        <v>90671614086.130051</v>
      </c>
      <c r="Q11" s="122">
        <f>+Q12+Q20</f>
        <v>957640465180.7002</v>
      </c>
      <c r="R11" s="136"/>
    </row>
    <row r="12" spans="1:19" x14ac:dyDescent="0.25">
      <c r="B12" s="24" t="s">
        <v>21</v>
      </c>
      <c r="C12" s="113">
        <f>SUM(C13:C19)</f>
        <v>824909284943</v>
      </c>
      <c r="D12" s="113">
        <f>SUM(D13:D19)</f>
        <v>949296406497.5199</v>
      </c>
      <c r="E12" s="113">
        <f t="shared" ref="E12:P12" si="1">SUM(E13:E19)</f>
        <v>81241665385.829941</v>
      </c>
      <c r="F12" s="113">
        <f t="shared" si="1"/>
        <v>66351883844.669983</v>
      </c>
      <c r="G12" s="113">
        <f t="shared" si="1"/>
        <v>71881535298.679993</v>
      </c>
      <c r="H12" s="113">
        <f t="shared" si="1"/>
        <v>87486592403.160065</v>
      </c>
      <c r="I12" s="113">
        <f t="shared" si="1"/>
        <v>85110604072.379974</v>
      </c>
      <c r="J12" s="113">
        <f t="shared" si="1"/>
        <v>78902415822.369949</v>
      </c>
      <c r="K12" s="113">
        <f t="shared" si="1"/>
        <v>76893758382.929977</v>
      </c>
      <c r="L12" s="113">
        <f t="shared" si="1"/>
        <v>78445035293.700058</v>
      </c>
      <c r="M12" s="113">
        <f t="shared" si="1"/>
        <v>78980008611.800018</v>
      </c>
      <c r="N12" s="113">
        <f t="shared" si="1"/>
        <v>79142461278.550003</v>
      </c>
      <c r="O12" s="113">
        <f t="shared" si="1"/>
        <v>73741442661.889984</v>
      </c>
      <c r="P12" s="113">
        <f t="shared" si="1"/>
        <v>87505083614.360046</v>
      </c>
      <c r="Q12" s="113">
        <f>SUM(Q13:Q19)</f>
        <v>945682486670.32019</v>
      </c>
      <c r="R12" s="18"/>
    </row>
    <row r="13" spans="1:19" x14ac:dyDescent="0.25">
      <c r="B13" s="34" t="s">
        <v>22</v>
      </c>
      <c r="C13" s="120">
        <v>774311822528</v>
      </c>
      <c r="D13" s="120">
        <v>865932674934.37988</v>
      </c>
      <c r="E13" s="121">
        <v>73510407285.529953</v>
      </c>
      <c r="F13" s="121">
        <v>61880270169.549988</v>
      </c>
      <c r="G13" s="121">
        <v>67118548810.400002</v>
      </c>
      <c r="H13" s="121">
        <v>83697677196.830078</v>
      </c>
      <c r="I13" s="121">
        <v>80535565279.36998</v>
      </c>
      <c r="J13" s="121">
        <v>72133884211.469955</v>
      </c>
      <c r="K13" s="121">
        <v>72372168590.799973</v>
      </c>
      <c r="L13" s="121">
        <v>70101418648.680038</v>
      </c>
      <c r="M13" s="121">
        <v>73693285508.940018</v>
      </c>
      <c r="N13" s="121">
        <v>72416253396.660004</v>
      </c>
      <c r="O13" s="120">
        <v>68136230489.579987</v>
      </c>
      <c r="P13" s="120">
        <v>74851393625.660019</v>
      </c>
      <c r="Q13" s="120">
        <f>SUM(E13:P13)</f>
        <v>870447103213.47009</v>
      </c>
    </row>
    <row r="14" spans="1:19" x14ac:dyDescent="0.25">
      <c r="B14" s="34" t="s">
        <v>23</v>
      </c>
      <c r="C14" s="120">
        <v>2855666989</v>
      </c>
      <c r="D14" s="120">
        <v>5059181639</v>
      </c>
      <c r="E14" s="121">
        <v>686181276.88999999</v>
      </c>
      <c r="F14" s="121">
        <v>405906082.33999997</v>
      </c>
      <c r="G14" s="121">
        <v>691976526.24000001</v>
      </c>
      <c r="H14" s="121">
        <v>469213990.97999996</v>
      </c>
      <c r="I14" s="121">
        <v>283526631.93999994</v>
      </c>
      <c r="J14" s="121">
        <v>417496523.46999997</v>
      </c>
      <c r="K14" s="121">
        <v>428269091.58000004</v>
      </c>
      <c r="L14" s="121">
        <v>320228402.94</v>
      </c>
      <c r="M14" s="121">
        <v>309207328.60000002</v>
      </c>
      <c r="N14" s="121">
        <v>265261519.60999998</v>
      </c>
      <c r="O14" s="120">
        <v>282696289.74000001</v>
      </c>
      <c r="P14" s="120">
        <v>363153439.96000004</v>
      </c>
      <c r="Q14" s="120">
        <f t="shared" ref="Q14:Q23" si="2">SUM(E14:P14)</f>
        <v>4923117104.29</v>
      </c>
    </row>
    <row r="15" spans="1:19" x14ac:dyDescent="0.25">
      <c r="B15" s="34" t="s">
        <v>24</v>
      </c>
      <c r="C15" s="120">
        <v>24530106722</v>
      </c>
      <c r="D15" s="120">
        <v>38841009253.099998</v>
      </c>
      <c r="E15" s="121">
        <v>2225468490.0100002</v>
      </c>
      <c r="F15" s="121">
        <v>2639016743.1400003</v>
      </c>
      <c r="G15" s="121">
        <v>2333417006.9499998</v>
      </c>
      <c r="H15" s="121">
        <v>1981595708.3300004</v>
      </c>
      <c r="I15" s="121">
        <v>2568911570.4100003</v>
      </c>
      <c r="J15" s="121">
        <v>2312107632.8900008</v>
      </c>
      <c r="K15" s="121">
        <v>2539641705.4499993</v>
      </c>
      <c r="L15" s="121">
        <v>2381126269.8800011</v>
      </c>
      <c r="M15" s="121">
        <v>2560385491.2199993</v>
      </c>
      <c r="N15" s="121">
        <v>3665585739.2800012</v>
      </c>
      <c r="O15" s="120">
        <v>2424905385.3200006</v>
      </c>
      <c r="P15" s="120">
        <v>3206738409.1600003</v>
      </c>
      <c r="Q15" s="120">
        <f t="shared" si="2"/>
        <v>30838900152.040001</v>
      </c>
    </row>
    <row r="16" spans="1:19" s="35" customFormat="1" x14ac:dyDescent="0.25">
      <c r="B16" s="34" t="s">
        <v>25</v>
      </c>
      <c r="C16" s="120">
        <v>8787404149</v>
      </c>
      <c r="D16" s="120">
        <v>21137587022</v>
      </c>
      <c r="E16" s="121">
        <v>2847705572.0099993</v>
      </c>
      <c r="F16" s="121">
        <v>396268791.42999989</v>
      </c>
      <c r="G16" s="121">
        <v>320785329.30000001</v>
      </c>
      <c r="H16" s="121">
        <v>438296224.87</v>
      </c>
      <c r="I16" s="121">
        <v>820592532.50999999</v>
      </c>
      <c r="J16" s="121">
        <v>2563534104.6999998</v>
      </c>
      <c r="K16" s="121">
        <v>732337189.41999996</v>
      </c>
      <c r="L16" s="121">
        <v>4775355188.21</v>
      </c>
      <c r="M16" s="121">
        <v>1126363818.78</v>
      </c>
      <c r="N16" s="121">
        <v>699555706.5200001</v>
      </c>
      <c r="O16" s="120">
        <v>1686115938.5699999</v>
      </c>
      <c r="P16" s="120">
        <v>7216746245.3499994</v>
      </c>
      <c r="Q16" s="120">
        <f t="shared" si="2"/>
        <v>23623656641.669998</v>
      </c>
      <c r="R16" s="6"/>
      <c r="S16" s="6"/>
    </row>
    <row r="17" spans="1:19" s="35" customFormat="1" x14ac:dyDescent="0.25">
      <c r="B17" s="34" t="s">
        <v>26</v>
      </c>
      <c r="C17" s="120">
        <v>2588473130</v>
      </c>
      <c r="D17" s="120">
        <v>4234066210.2399998</v>
      </c>
      <c r="E17" s="121">
        <v>309357928.34000003</v>
      </c>
      <c r="F17" s="121">
        <v>183000</v>
      </c>
      <c r="G17" s="121">
        <v>344359187.08999997</v>
      </c>
      <c r="H17" s="121">
        <v>11554708.810000001</v>
      </c>
      <c r="I17" s="121">
        <v>49405799.469999999</v>
      </c>
      <c r="J17" s="121">
        <v>343766478.76999998</v>
      </c>
      <c r="K17" s="121">
        <v>8097980.0999999996</v>
      </c>
      <c r="L17" s="121">
        <v>4954394.96</v>
      </c>
      <c r="M17" s="121">
        <v>340000000</v>
      </c>
      <c r="N17" s="121">
        <v>1003769230.76</v>
      </c>
      <c r="O17" s="120">
        <v>311821328.91000003</v>
      </c>
      <c r="P17" s="120">
        <v>60621707.020000003</v>
      </c>
      <c r="Q17" s="120">
        <f>SUM(E17:P17)</f>
        <v>2787891744.23</v>
      </c>
      <c r="R17" s="6"/>
      <c r="S17" s="6"/>
    </row>
    <row r="18" spans="1:19" s="35" customFormat="1" x14ac:dyDescent="0.25">
      <c r="B18" s="34" t="s">
        <v>27</v>
      </c>
      <c r="C18" s="120">
        <v>1502656173</v>
      </c>
      <c r="D18" s="120">
        <v>1365429224</v>
      </c>
      <c r="E18" s="121">
        <v>100482602.45</v>
      </c>
      <c r="F18" s="121">
        <v>153970641.03</v>
      </c>
      <c r="G18" s="121">
        <v>114824069.26000002</v>
      </c>
      <c r="H18" s="121">
        <v>102430141.48</v>
      </c>
      <c r="I18" s="121">
        <v>102772273.04000001</v>
      </c>
      <c r="J18" s="121">
        <v>98640215.900000006</v>
      </c>
      <c r="K18" s="121">
        <v>97030982.600000009</v>
      </c>
      <c r="L18" s="121">
        <v>102609043.98999999</v>
      </c>
      <c r="M18" s="121">
        <v>88383154.360000014</v>
      </c>
      <c r="N18" s="121">
        <v>245303136.85000002</v>
      </c>
      <c r="O18" s="120">
        <v>94580244.120000005</v>
      </c>
      <c r="P18" s="120">
        <v>106544201.16</v>
      </c>
      <c r="Q18" s="120">
        <f t="shared" si="2"/>
        <v>1407570706.24</v>
      </c>
      <c r="R18" s="6"/>
      <c r="S18" s="6"/>
    </row>
    <row r="19" spans="1:19" x14ac:dyDescent="0.25">
      <c r="B19" s="34" t="s">
        <v>28</v>
      </c>
      <c r="C19" s="120">
        <v>10333155252</v>
      </c>
      <c r="D19" s="120">
        <v>12726458214.799999</v>
      </c>
      <c r="E19" s="121">
        <v>1562062230.5999999</v>
      </c>
      <c r="F19" s="121">
        <v>876268417.17999995</v>
      </c>
      <c r="G19" s="121">
        <v>957624369.44000006</v>
      </c>
      <c r="H19" s="121">
        <v>785824431.8599999</v>
      </c>
      <c r="I19" s="121">
        <v>749829985.63999999</v>
      </c>
      <c r="J19" s="121">
        <v>1032986655.1700002</v>
      </c>
      <c r="K19" s="121">
        <v>716212842.98000002</v>
      </c>
      <c r="L19" s="121">
        <v>759343345.03999996</v>
      </c>
      <c r="M19" s="121">
        <v>862383309.89999998</v>
      </c>
      <c r="N19" s="121">
        <v>846732548.87</v>
      </c>
      <c r="O19" s="120">
        <v>805092985.64999998</v>
      </c>
      <c r="P19" s="120">
        <v>1699885986.0500002</v>
      </c>
      <c r="Q19" s="120">
        <f t="shared" si="2"/>
        <v>11654247108.380001</v>
      </c>
    </row>
    <row r="20" spans="1:19" x14ac:dyDescent="0.25">
      <c r="B20" s="24" t="s">
        <v>29</v>
      </c>
      <c r="C20" s="113">
        <f>SUM(C21:C23)</f>
        <v>46576632388</v>
      </c>
      <c r="D20" s="113">
        <f>SUM(D21:D23)</f>
        <v>1395798719.7199998</v>
      </c>
      <c r="E20" s="113">
        <f>SUM(E21:E23)</f>
        <v>26421036.43</v>
      </c>
      <c r="F20" s="113">
        <f>SUM(F21:F23)</f>
        <v>36027932.079999998</v>
      </c>
      <c r="G20" s="113">
        <f t="shared" ref="G20:P20" si="3">SUM(G21:G23)</f>
        <v>857256235.23000002</v>
      </c>
      <c r="H20" s="113">
        <f t="shared" si="3"/>
        <v>122406478.35000001</v>
      </c>
      <c r="I20" s="113">
        <f t="shared" si="3"/>
        <v>129591803.38000001</v>
      </c>
      <c r="J20" s="113">
        <f t="shared" si="3"/>
        <v>7829404.8899999997</v>
      </c>
      <c r="K20" s="113">
        <f t="shared" si="3"/>
        <v>42784393.990000002</v>
      </c>
      <c r="L20" s="113">
        <f t="shared" si="3"/>
        <v>30849926.649999999</v>
      </c>
      <c r="M20" s="113">
        <f t="shared" si="3"/>
        <v>2445533013.0900002</v>
      </c>
      <c r="N20" s="113">
        <f t="shared" si="3"/>
        <v>2644189014.52</v>
      </c>
      <c r="O20" s="113">
        <f t="shared" si="3"/>
        <v>2448558800</v>
      </c>
      <c r="P20" s="113">
        <f t="shared" si="3"/>
        <v>3166530471.7699995</v>
      </c>
      <c r="Q20" s="113">
        <f>SUM(E20:P20)</f>
        <v>11957978510.380001</v>
      </c>
    </row>
    <row r="21" spans="1:19" x14ac:dyDescent="0.25">
      <c r="B21" s="34" t="s">
        <v>30</v>
      </c>
      <c r="C21" s="120">
        <v>0</v>
      </c>
      <c r="D21" s="120">
        <v>21257000</v>
      </c>
      <c r="E21" s="121">
        <v>0</v>
      </c>
      <c r="F21" s="121">
        <v>0</v>
      </c>
      <c r="G21" s="121">
        <v>0</v>
      </c>
      <c r="H21" s="121">
        <v>0</v>
      </c>
      <c r="I21" s="121">
        <v>18600000</v>
      </c>
      <c r="J21" s="121">
        <v>2657000</v>
      </c>
      <c r="K21" s="121">
        <v>0</v>
      </c>
      <c r="L21" s="121">
        <v>0</v>
      </c>
      <c r="M21" s="121">
        <v>0</v>
      </c>
      <c r="N21" s="121">
        <v>0</v>
      </c>
      <c r="O21" s="121">
        <v>13608800</v>
      </c>
      <c r="P21" s="121">
        <v>1117095000</v>
      </c>
      <c r="Q21" s="121">
        <f t="shared" si="2"/>
        <v>1151960800</v>
      </c>
    </row>
    <row r="22" spans="1:19" x14ac:dyDescent="0.25">
      <c r="B22" s="34" t="s">
        <v>31</v>
      </c>
      <c r="C22" s="120">
        <v>46576632388</v>
      </c>
      <c r="D22" s="120">
        <v>1374541719.7199998</v>
      </c>
      <c r="E22" s="121">
        <v>26421036.43</v>
      </c>
      <c r="F22" s="121">
        <v>3861715.61</v>
      </c>
      <c r="G22" s="121">
        <v>857256235.23000002</v>
      </c>
      <c r="H22" s="121">
        <v>733840.31</v>
      </c>
      <c r="I22" s="121">
        <v>102326750.88000001</v>
      </c>
      <c r="J22" s="121">
        <v>5172404.8899999997</v>
      </c>
      <c r="K22" s="121">
        <v>15256922.619999999</v>
      </c>
      <c r="L22" s="121">
        <v>2987628.65</v>
      </c>
      <c r="M22" s="121">
        <v>2391842264.1700001</v>
      </c>
      <c r="N22" s="121">
        <v>2526752062.0599999</v>
      </c>
      <c r="O22" s="121">
        <v>2434950000</v>
      </c>
      <c r="P22" s="121">
        <v>2049435471.7699997</v>
      </c>
      <c r="Q22" s="121">
        <f t="shared" si="2"/>
        <v>10416996332.620001</v>
      </c>
    </row>
    <row r="23" spans="1:19" x14ac:dyDescent="0.25">
      <c r="B23" s="34" t="s">
        <v>32</v>
      </c>
      <c r="C23" s="120">
        <v>0</v>
      </c>
      <c r="D23" s="120">
        <v>0</v>
      </c>
      <c r="E23" s="120">
        <v>0</v>
      </c>
      <c r="F23" s="121">
        <v>32166216.469999999</v>
      </c>
      <c r="G23" s="121">
        <v>0</v>
      </c>
      <c r="H23" s="121">
        <v>121672638.04000001</v>
      </c>
      <c r="I23" s="121">
        <v>8665052.5</v>
      </c>
      <c r="J23" s="121">
        <v>0</v>
      </c>
      <c r="K23" s="121">
        <v>27527471.370000001</v>
      </c>
      <c r="L23" s="121">
        <v>27862298</v>
      </c>
      <c r="M23" s="121">
        <v>53690748.920000002</v>
      </c>
      <c r="N23" s="121">
        <v>117436952.45999999</v>
      </c>
      <c r="O23" s="121">
        <v>0</v>
      </c>
      <c r="P23" s="121">
        <v>0</v>
      </c>
      <c r="Q23" s="121">
        <f t="shared" si="2"/>
        <v>389021377.75999999</v>
      </c>
      <c r="R23" s="135"/>
    </row>
    <row r="24" spans="1:19" x14ac:dyDescent="0.25">
      <c r="B24" s="93" t="s">
        <v>33</v>
      </c>
      <c r="C24" s="114">
        <f t="shared" ref="C24:P24" si="4">C25+C35</f>
        <v>1046280711338</v>
      </c>
      <c r="D24" s="114">
        <f t="shared" si="4"/>
        <v>1186515534116.4497</v>
      </c>
      <c r="E24" s="122">
        <f>E25+E35</f>
        <v>78737716643.660004</v>
      </c>
      <c r="F24" s="122">
        <f t="shared" si="4"/>
        <v>74378672714.269989</v>
      </c>
      <c r="G24" s="122">
        <f t="shared" si="4"/>
        <v>78699294772.959991</v>
      </c>
      <c r="H24" s="122">
        <f>H25+H35</f>
        <v>69000836399.419998</v>
      </c>
      <c r="I24" s="122">
        <f>I25+I35</f>
        <v>77866674133.070007</v>
      </c>
      <c r="J24" s="122">
        <f t="shared" si="4"/>
        <v>111666494399.98</v>
      </c>
      <c r="K24" s="122">
        <f>K25+K35</f>
        <v>85990060993.719986</v>
      </c>
      <c r="L24" s="122">
        <f t="shared" si="4"/>
        <v>82173307458.070007</v>
      </c>
      <c r="M24" s="122">
        <f t="shared" si="4"/>
        <v>71556049272.859985</v>
      </c>
      <c r="N24" s="122">
        <f t="shared" si="4"/>
        <v>86201477106.730011</v>
      </c>
      <c r="O24" s="122">
        <f t="shared" si="4"/>
        <v>186515352785.62</v>
      </c>
      <c r="P24" s="122">
        <f t="shared" si="4"/>
        <v>170950773008.51001</v>
      </c>
      <c r="Q24" s="122">
        <f>Q25+Q35</f>
        <v>1173736709688.8701</v>
      </c>
      <c r="R24" s="135"/>
      <c r="S24" s="117"/>
    </row>
    <row r="25" spans="1:19" x14ac:dyDescent="0.25">
      <c r="A25" s="33"/>
      <c r="B25" s="22" t="s">
        <v>34</v>
      </c>
      <c r="C25" s="113">
        <f>C26+C27+C28+C32+C33+C34</f>
        <v>905574301146</v>
      </c>
      <c r="D25" s="113">
        <f>D26+D27+D28+D32+D33+D34</f>
        <v>1020124400587.1798</v>
      </c>
      <c r="E25" s="113">
        <f>E26+E27+E28+E32+E33+E34</f>
        <v>75622092026.720001</v>
      </c>
      <c r="F25" s="113">
        <f t="shared" ref="F25:P25" si="5">F26+F27+F28+F32+F33+F34</f>
        <v>67138059320.399994</v>
      </c>
      <c r="G25" s="113">
        <f t="shared" si="5"/>
        <v>69765227798.5</v>
      </c>
      <c r="H25" s="113">
        <f t="shared" si="5"/>
        <v>63025209171.179993</v>
      </c>
      <c r="I25" s="113">
        <f t="shared" si="5"/>
        <v>66859801409.889999</v>
      </c>
      <c r="J25" s="113">
        <f t="shared" si="5"/>
        <v>101101372302.45</v>
      </c>
      <c r="K25" s="113">
        <f t="shared" si="5"/>
        <v>75485838865.329987</v>
      </c>
      <c r="L25" s="113">
        <f t="shared" si="5"/>
        <v>73842742164.380005</v>
      </c>
      <c r="M25" s="113">
        <f t="shared" si="5"/>
        <v>64990266536.829987</v>
      </c>
      <c r="N25" s="113">
        <f t="shared" si="5"/>
        <v>70620335098.26001</v>
      </c>
      <c r="O25" s="113">
        <f t="shared" si="5"/>
        <v>166326646377.10001</v>
      </c>
      <c r="P25" s="113">
        <f t="shared" si="5"/>
        <v>119075096807.3</v>
      </c>
      <c r="Q25" s="113">
        <f>Q26+Q27+Q28+Q32+Q33+Q34</f>
        <v>1013852687878.34</v>
      </c>
      <c r="S25" s="117"/>
    </row>
    <row r="26" spans="1:19" x14ac:dyDescent="0.25">
      <c r="B26" s="29" t="s">
        <v>35</v>
      </c>
      <c r="C26" s="121">
        <v>376517568582</v>
      </c>
      <c r="D26" s="121">
        <v>391160894862.19989</v>
      </c>
      <c r="E26" s="121">
        <v>20939599645.850006</v>
      </c>
      <c r="F26" s="121">
        <v>28768138441.889999</v>
      </c>
      <c r="G26" s="121">
        <v>28802330054.969997</v>
      </c>
      <c r="H26" s="121">
        <v>26161509432.899998</v>
      </c>
      <c r="I26" s="121">
        <v>27536652492.84</v>
      </c>
      <c r="J26" s="121">
        <v>31029204677.780003</v>
      </c>
      <c r="K26" s="121">
        <v>30109706116.309998</v>
      </c>
      <c r="L26" s="121">
        <v>30944061444.310001</v>
      </c>
      <c r="M26" s="121">
        <v>29010939375.380001</v>
      </c>
      <c r="N26" s="121">
        <v>31850488822.039997</v>
      </c>
      <c r="O26" s="121">
        <v>43323447771</v>
      </c>
      <c r="P26" s="121">
        <v>56974008945.069992</v>
      </c>
      <c r="Q26" s="120">
        <f>SUM(E26:P26)</f>
        <v>385450087220.34003</v>
      </c>
      <c r="R26" s="102"/>
      <c r="S26" s="117"/>
    </row>
    <row r="27" spans="1:19" x14ac:dyDescent="0.25">
      <c r="B27" s="29" t="s">
        <v>94</v>
      </c>
      <c r="C27" s="121">
        <v>56464492902</v>
      </c>
      <c r="D27" s="121">
        <v>57375392293.290001</v>
      </c>
      <c r="E27" s="121">
        <v>4078082220.7799997</v>
      </c>
      <c r="F27" s="121">
        <v>4066621788.0200005</v>
      </c>
      <c r="G27" s="121">
        <v>4147914697.2000003</v>
      </c>
      <c r="H27" s="121">
        <v>4155536294.3899999</v>
      </c>
      <c r="I27" s="121">
        <v>4319317049.6399994</v>
      </c>
      <c r="J27" s="121">
        <v>4397111688.8600006</v>
      </c>
      <c r="K27" s="121">
        <v>4451132554.8400002</v>
      </c>
      <c r="L27" s="121">
        <v>4358568627.1200008</v>
      </c>
      <c r="M27" s="121">
        <v>4632009118.6500006</v>
      </c>
      <c r="N27" s="121">
        <v>4693228818.9800005</v>
      </c>
      <c r="O27" s="121">
        <v>8623777506.4300003</v>
      </c>
      <c r="P27" s="121">
        <v>5298782372.2699986</v>
      </c>
      <c r="Q27" s="120">
        <f>SUM(E27:P27)</f>
        <v>57222082737.18</v>
      </c>
      <c r="R27" s="58"/>
      <c r="S27" s="117"/>
    </row>
    <row r="28" spans="1:19" x14ac:dyDescent="0.25">
      <c r="B28" s="29" t="s">
        <v>95</v>
      </c>
      <c r="C28" s="121">
        <v>193105783455</v>
      </c>
      <c r="D28" s="121">
        <f>D29+D30+D31</f>
        <v>184200930184</v>
      </c>
      <c r="E28" s="121">
        <f>SUM(E29:E31)</f>
        <v>32591870266.769997</v>
      </c>
      <c r="F28" s="121">
        <f t="shared" ref="F28:P28" si="6">SUM(F29:F31)</f>
        <v>13004240148.58</v>
      </c>
      <c r="G28" s="121">
        <f t="shared" si="6"/>
        <v>7165043249.6099987</v>
      </c>
      <c r="H28" s="121">
        <f t="shared" si="6"/>
        <v>4350896030.3600006</v>
      </c>
      <c r="I28" s="121">
        <f t="shared" si="6"/>
        <v>12673823220.780001</v>
      </c>
      <c r="J28" s="121">
        <f t="shared" si="6"/>
        <v>39415927530.990005</v>
      </c>
      <c r="K28" s="121">
        <f t="shared" si="6"/>
        <v>13730663473.369999</v>
      </c>
      <c r="L28" s="121">
        <f t="shared" si="6"/>
        <v>12701688999.259998</v>
      </c>
      <c r="M28" s="121">
        <f t="shared" si="6"/>
        <v>7066967615.79</v>
      </c>
      <c r="N28" s="121">
        <f t="shared" si="6"/>
        <v>5043488827.3400011</v>
      </c>
      <c r="O28" s="121">
        <f t="shared" si="6"/>
        <v>22476498535.090004</v>
      </c>
      <c r="P28" s="121">
        <f t="shared" si="6"/>
        <v>13938612579.92</v>
      </c>
      <c r="Q28" s="120">
        <f>SUM(E28:P28)</f>
        <v>184159720477.86002</v>
      </c>
      <c r="R28" s="31"/>
      <c r="S28" s="117"/>
    </row>
    <row r="29" spans="1:19" s="31" customFormat="1" x14ac:dyDescent="0.25">
      <c r="B29" s="32" t="s">
        <v>38</v>
      </c>
      <c r="C29" s="121">
        <v>79907001110</v>
      </c>
      <c r="D29" s="121">
        <v>79849525756</v>
      </c>
      <c r="E29" s="121">
        <v>9020413328.75</v>
      </c>
      <c r="F29" s="121">
        <v>5952151308.96</v>
      </c>
      <c r="G29" s="121">
        <v>2077895526.1500001</v>
      </c>
      <c r="H29" s="121">
        <v>2799614110.29</v>
      </c>
      <c r="I29" s="121">
        <v>9357217967.5</v>
      </c>
      <c r="J29" s="121">
        <v>11157285950.310001</v>
      </c>
      <c r="K29" s="121">
        <v>5790246808.1299992</v>
      </c>
      <c r="L29" s="121">
        <v>5554613868.9799995</v>
      </c>
      <c r="M29" s="121">
        <v>2019911505.51</v>
      </c>
      <c r="N29" s="121">
        <v>2812451319.3500004</v>
      </c>
      <c r="O29" s="121">
        <v>15033893068.09</v>
      </c>
      <c r="P29" s="121">
        <v>8273830316.6800003</v>
      </c>
      <c r="Q29" s="120">
        <f>SUM(E29:P29)</f>
        <v>79849525078.699982</v>
      </c>
      <c r="S29" s="117"/>
    </row>
    <row r="30" spans="1:19" s="31" customFormat="1" x14ac:dyDescent="0.25">
      <c r="B30" s="32" t="s">
        <v>39</v>
      </c>
      <c r="C30" s="121">
        <v>111940449884</v>
      </c>
      <c r="D30" s="121">
        <v>103206521939</v>
      </c>
      <c r="E30" s="121">
        <v>23387832657.579998</v>
      </c>
      <c r="F30" s="121">
        <v>6969565916.25</v>
      </c>
      <c r="G30" s="121">
        <v>4777251253.2999992</v>
      </c>
      <c r="H30" s="121">
        <v>1398257015.3900001</v>
      </c>
      <c r="I30" s="121">
        <v>3291153725.7800007</v>
      </c>
      <c r="J30" s="121">
        <v>28173272965.600006</v>
      </c>
      <c r="K30" s="121">
        <v>7899895079.9300003</v>
      </c>
      <c r="L30" s="121">
        <v>7090155757.0299997</v>
      </c>
      <c r="M30" s="121">
        <v>5017789992.46</v>
      </c>
      <c r="N30" s="121">
        <v>2191935092.4600005</v>
      </c>
      <c r="O30" s="121">
        <v>7409253231.6700001</v>
      </c>
      <c r="P30" s="121">
        <v>5558969031.0699987</v>
      </c>
      <c r="Q30" s="120">
        <f t="shared" ref="Q30:Q34" si="7">SUM(E30:P30)</f>
        <v>103165331718.52</v>
      </c>
      <c r="S30" s="117"/>
    </row>
    <row r="31" spans="1:19" s="31" customFormat="1" x14ac:dyDescent="0.25">
      <c r="B31" s="32" t="s">
        <v>40</v>
      </c>
      <c r="C31" s="121">
        <v>1258332461</v>
      </c>
      <c r="D31" s="121">
        <v>1144882489</v>
      </c>
      <c r="E31" s="121">
        <v>183624280.44</v>
      </c>
      <c r="F31" s="121">
        <v>82522923.370000005</v>
      </c>
      <c r="G31" s="121">
        <v>309896470.16000003</v>
      </c>
      <c r="H31" s="121">
        <v>153024904.68000001</v>
      </c>
      <c r="I31" s="121">
        <v>25451527.5</v>
      </c>
      <c r="J31" s="121">
        <v>85368615.079999998</v>
      </c>
      <c r="K31" s="121">
        <v>40521585.309999995</v>
      </c>
      <c r="L31" s="121">
        <v>56919373.250000007</v>
      </c>
      <c r="M31" s="121">
        <v>29266117.820000004</v>
      </c>
      <c r="N31" s="121">
        <v>39102415.530000001</v>
      </c>
      <c r="O31" s="121">
        <v>33352235.330000002</v>
      </c>
      <c r="P31" s="121">
        <v>105813232.17</v>
      </c>
      <c r="Q31" s="120">
        <f t="shared" si="7"/>
        <v>1144863680.6400001</v>
      </c>
      <c r="S31" s="117"/>
    </row>
    <row r="32" spans="1:19" s="31" customFormat="1" x14ac:dyDescent="0.25">
      <c r="B32" s="29" t="s">
        <v>76</v>
      </c>
      <c r="C32" s="121">
        <v>0</v>
      </c>
      <c r="D32" s="121">
        <v>40703071066.020004</v>
      </c>
      <c r="E32" s="121">
        <v>0</v>
      </c>
      <c r="F32" s="121">
        <v>54819800</v>
      </c>
      <c r="G32" s="121">
        <v>109237734.94</v>
      </c>
      <c r="H32" s="121">
        <v>240423645.03999999</v>
      </c>
      <c r="I32" s="121">
        <v>322499003.01999998</v>
      </c>
      <c r="J32" s="121">
        <v>178549558.69999999</v>
      </c>
      <c r="K32" s="121">
        <v>146628387.89000002</v>
      </c>
      <c r="L32" s="121">
        <v>17438172.350000001</v>
      </c>
      <c r="M32" s="121">
        <v>7618160.9899999965</v>
      </c>
      <c r="N32" s="121">
        <v>1767009724</v>
      </c>
      <c r="O32" s="121">
        <v>36825537897.920006</v>
      </c>
      <c r="P32" s="121">
        <v>1028100858.2400002</v>
      </c>
      <c r="Q32" s="121">
        <f t="shared" si="7"/>
        <v>40697862943.090004</v>
      </c>
      <c r="R32" s="6"/>
      <c r="S32" s="117"/>
    </row>
    <row r="33" spans="2:19" x14ac:dyDescent="0.25">
      <c r="B33" s="29" t="s">
        <v>41</v>
      </c>
      <c r="C33" s="123">
        <v>279178976374</v>
      </c>
      <c r="D33" s="123">
        <v>343600114057.54999</v>
      </c>
      <c r="E33" s="121">
        <v>18012539893.32</v>
      </c>
      <c r="F33" s="121">
        <v>21088367817.710003</v>
      </c>
      <c r="G33" s="121">
        <v>29535228188.850006</v>
      </c>
      <c r="H33" s="121">
        <v>28115767059.470001</v>
      </c>
      <c r="I33" s="121">
        <v>22005940436.299999</v>
      </c>
      <c r="J33" s="121">
        <v>26075952404.079998</v>
      </c>
      <c r="K33" s="121">
        <v>26904052392.98</v>
      </c>
      <c r="L33" s="121">
        <v>25780651879.490002</v>
      </c>
      <c r="M33" s="121">
        <v>24256663748.819996</v>
      </c>
      <c r="N33" s="121">
        <v>27229844535.990002</v>
      </c>
      <c r="O33" s="121">
        <v>52493264094.399994</v>
      </c>
      <c r="P33" s="121">
        <v>41737678538.089996</v>
      </c>
      <c r="Q33" s="121">
        <f t="shared" si="7"/>
        <v>343235950989.5</v>
      </c>
      <c r="S33" s="117"/>
    </row>
    <row r="34" spans="2:19" x14ac:dyDescent="0.25">
      <c r="B34" s="29" t="s">
        <v>42</v>
      </c>
      <c r="C34" s="123">
        <v>307479833</v>
      </c>
      <c r="D34" s="123">
        <v>3083998124.1199999</v>
      </c>
      <c r="E34" s="121">
        <v>0</v>
      </c>
      <c r="F34" s="121">
        <v>155871324.19999999</v>
      </c>
      <c r="G34" s="121">
        <v>5473872.9299999997</v>
      </c>
      <c r="H34" s="121">
        <v>1076709.0199999362</v>
      </c>
      <c r="I34" s="121">
        <v>1569207.31</v>
      </c>
      <c r="J34" s="121">
        <v>4626442.0399999991</v>
      </c>
      <c r="K34" s="121">
        <v>143655939.94000003</v>
      </c>
      <c r="L34" s="121">
        <v>40333041.849999994</v>
      </c>
      <c r="M34" s="121">
        <v>16068517.199999999</v>
      </c>
      <c r="N34" s="121">
        <v>36274369.909999996</v>
      </c>
      <c r="O34" s="121">
        <v>2584120572.2599998</v>
      </c>
      <c r="P34" s="121">
        <v>97913513.710000008</v>
      </c>
      <c r="Q34" s="121">
        <f t="shared" si="7"/>
        <v>3086983510.3699999</v>
      </c>
      <c r="S34" s="117"/>
    </row>
    <row r="35" spans="2:19" x14ac:dyDescent="0.25">
      <c r="B35" s="22" t="s">
        <v>43</v>
      </c>
      <c r="C35" s="113">
        <f>SUM(C36:C41)</f>
        <v>140706410192</v>
      </c>
      <c r="D35" s="113">
        <f>SUM(D36:D41)</f>
        <v>166391133529.27002</v>
      </c>
      <c r="E35" s="113">
        <f>SUM(E36:E41)</f>
        <v>3115624616.9399996</v>
      </c>
      <c r="F35" s="113">
        <f t="shared" ref="F35:P35" si="8">SUM(F36:F41)</f>
        <v>7240613393.8699989</v>
      </c>
      <c r="G35" s="113">
        <f t="shared" si="8"/>
        <v>8934066974.4599991</v>
      </c>
      <c r="H35" s="113">
        <f t="shared" si="8"/>
        <v>5975627228.2399998</v>
      </c>
      <c r="I35" s="113">
        <f t="shared" si="8"/>
        <v>11006872723.18</v>
      </c>
      <c r="J35" s="113">
        <f t="shared" si="8"/>
        <v>10565122097.529999</v>
      </c>
      <c r="K35" s="113">
        <f t="shared" si="8"/>
        <v>10504222128.389999</v>
      </c>
      <c r="L35" s="113">
        <f t="shared" si="8"/>
        <v>8330565293.6899986</v>
      </c>
      <c r="M35" s="113">
        <f t="shared" si="8"/>
        <v>6565782736.0300007</v>
      </c>
      <c r="N35" s="113">
        <f t="shared" si="8"/>
        <v>15581142008.469999</v>
      </c>
      <c r="O35" s="113">
        <f t="shared" si="8"/>
        <v>20188706408.519997</v>
      </c>
      <c r="P35" s="113">
        <f t="shared" si="8"/>
        <v>51875676201.210007</v>
      </c>
      <c r="Q35" s="113">
        <f>SUM(Q36:Q41)</f>
        <v>159884021810.53003</v>
      </c>
      <c r="S35" s="117"/>
    </row>
    <row r="36" spans="2:19" x14ac:dyDescent="0.25">
      <c r="B36" s="5" t="s">
        <v>44</v>
      </c>
      <c r="C36" s="123">
        <v>33202933419</v>
      </c>
      <c r="D36" s="123">
        <v>40293104210.419998</v>
      </c>
      <c r="E36" s="123">
        <v>72925645.859999999</v>
      </c>
      <c r="F36" s="123">
        <v>1351277698.05</v>
      </c>
      <c r="G36" s="123">
        <v>1981503833.7599998</v>
      </c>
      <c r="H36" s="123">
        <v>1760380016.3800004</v>
      </c>
      <c r="I36" s="123">
        <v>1630233698.8400002</v>
      </c>
      <c r="J36" s="123">
        <v>4127526022.1499996</v>
      </c>
      <c r="K36" s="123">
        <v>2587899912.5500002</v>
      </c>
      <c r="L36" s="123">
        <v>2092060465.4099998</v>
      </c>
      <c r="M36" s="123">
        <v>1510424600.7199998</v>
      </c>
      <c r="N36" s="123">
        <v>3756678334.3100009</v>
      </c>
      <c r="O36" s="123">
        <v>4237196645.1500001</v>
      </c>
      <c r="P36" s="123">
        <v>12626910068.050001</v>
      </c>
      <c r="Q36" s="123">
        <f>SUM(E36:P36)</f>
        <v>37735016941.230003</v>
      </c>
      <c r="S36" s="117"/>
    </row>
    <row r="37" spans="2:19" x14ac:dyDescent="0.25">
      <c r="B37" s="5" t="s">
        <v>45</v>
      </c>
      <c r="C37" s="123">
        <v>61017821671</v>
      </c>
      <c r="D37" s="123">
        <v>45047763083.580002</v>
      </c>
      <c r="E37" s="123">
        <v>1420233260.78</v>
      </c>
      <c r="F37" s="123">
        <v>2657757059.0399995</v>
      </c>
      <c r="G37" s="123">
        <v>3252687252.1500001</v>
      </c>
      <c r="H37" s="123">
        <v>2117087527.5799997</v>
      </c>
      <c r="I37" s="123">
        <v>4090746116.3800006</v>
      </c>
      <c r="J37" s="123">
        <v>2585547469.6199999</v>
      </c>
      <c r="K37" s="123">
        <v>4256787971.0799999</v>
      </c>
      <c r="L37" s="123">
        <v>3182615677.8799996</v>
      </c>
      <c r="M37" s="123">
        <v>2344901724.9500003</v>
      </c>
      <c r="N37" s="123">
        <v>4820919776.4199991</v>
      </c>
      <c r="O37" s="123">
        <v>5558579608.5099993</v>
      </c>
      <c r="P37" s="123">
        <v>5687032392.0299988</v>
      </c>
      <c r="Q37" s="123">
        <f t="shared" ref="Q37:Q41" si="9">SUM(E37:P37)</f>
        <v>41974895836.419998</v>
      </c>
      <c r="S37" s="117"/>
    </row>
    <row r="38" spans="2:19" x14ac:dyDescent="0.25">
      <c r="B38" s="5" t="s">
        <v>46</v>
      </c>
      <c r="C38" s="123">
        <v>26359067</v>
      </c>
      <c r="D38" s="123">
        <v>23858865.740000002</v>
      </c>
      <c r="E38" s="123">
        <v>0</v>
      </c>
      <c r="F38" s="123">
        <v>0</v>
      </c>
      <c r="G38" s="123">
        <v>2748556.79</v>
      </c>
      <c r="H38" s="123">
        <v>0</v>
      </c>
      <c r="I38" s="123">
        <v>0</v>
      </c>
      <c r="J38" s="123">
        <v>158816.20000000001</v>
      </c>
      <c r="K38" s="123">
        <v>2519805.5299999998</v>
      </c>
      <c r="L38" s="123">
        <v>279660</v>
      </c>
      <c r="M38" s="123">
        <v>2026451.76</v>
      </c>
      <c r="N38" s="123">
        <v>622283.89</v>
      </c>
      <c r="O38" s="123">
        <v>2477184.21</v>
      </c>
      <c r="P38" s="123">
        <v>11434408.09</v>
      </c>
      <c r="Q38" s="123">
        <f t="shared" si="9"/>
        <v>22267166.469999999</v>
      </c>
      <c r="S38" s="117"/>
    </row>
    <row r="39" spans="2:19" x14ac:dyDescent="0.25">
      <c r="B39" s="5" t="s">
        <v>47</v>
      </c>
      <c r="C39" s="123">
        <v>2309866101</v>
      </c>
      <c r="D39" s="123">
        <v>4570796197.3099995</v>
      </c>
      <c r="E39" s="123">
        <v>0</v>
      </c>
      <c r="F39" s="123">
        <v>71061278.060000002</v>
      </c>
      <c r="G39" s="123">
        <v>9233637.4799999986</v>
      </c>
      <c r="H39" s="123">
        <v>67844618.760000005</v>
      </c>
      <c r="I39" s="123">
        <v>169803330.69999999</v>
      </c>
      <c r="J39" s="123">
        <v>475509539.54999995</v>
      </c>
      <c r="K39" s="123">
        <v>343626498.40999997</v>
      </c>
      <c r="L39" s="123">
        <v>169252288.36999997</v>
      </c>
      <c r="M39" s="123">
        <v>237658321.91</v>
      </c>
      <c r="N39" s="123">
        <v>215338445.09999999</v>
      </c>
      <c r="O39" s="123">
        <v>1535422399.9000001</v>
      </c>
      <c r="P39" s="123">
        <v>1100021487.4000001</v>
      </c>
      <c r="Q39" s="123">
        <f t="shared" si="9"/>
        <v>4394771845.6399994</v>
      </c>
      <c r="S39" s="117"/>
    </row>
    <row r="40" spans="2:19" x14ac:dyDescent="0.25">
      <c r="B40" s="5" t="s">
        <v>48</v>
      </c>
      <c r="C40" s="123">
        <v>42703145659</v>
      </c>
      <c r="D40" s="123">
        <v>76405956611.579987</v>
      </c>
      <c r="E40" s="123">
        <v>1622465710.3</v>
      </c>
      <c r="F40" s="123">
        <v>3160517358.7200003</v>
      </c>
      <c r="G40" s="123">
        <v>3687893694.2800002</v>
      </c>
      <c r="H40" s="123">
        <v>2030315065.52</v>
      </c>
      <c r="I40" s="123">
        <v>5116089577.2600002</v>
      </c>
      <c r="J40" s="123">
        <v>3376380250.0100002</v>
      </c>
      <c r="K40" s="123">
        <v>3313387940.8200002</v>
      </c>
      <c r="L40" s="123">
        <v>2886357202.0300002</v>
      </c>
      <c r="M40" s="123">
        <v>2470771636.6900001</v>
      </c>
      <c r="N40" s="123">
        <v>6787583168.75</v>
      </c>
      <c r="O40" s="123">
        <v>8855030570.75</v>
      </c>
      <c r="P40" s="123">
        <v>32450277845.640007</v>
      </c>
      <c r="Q40" s="123">
        <f t="shared" si="9"/>
        <v>75757070020.77002</v>
      </c>
      <c r="S40" s="117"/>
    </row>
    <row r="41" spans="2:19" x14ac:dyDescent="0.25">
      <c r="B41" s="5" t="s">
        <v>49</v>
      </c>
      <c r="C41" s="123">
        <v>1446284275</v>
      </c>
      <c r="D41" s="123">
        <v>49654560.639999986</v>
      </c>
      <c r="E41" s="123">
        <v>0</v>
      </c>
      <c r="F41" s="123">
        <v>0</v>
      </c>
      <c r="G41" s="123">
        <v>0</v>
      </c>
      <c r="H41" s="123">
        <v>0</v>
      </c>
      <c r="I41" s="123">
        <v>0</v>
      </c>
      <c r="J41" s="123">
        <v>0</v>
      </c>
      <c r="K41" s="123">
        <v>0</v>
      </c>
      <c r="L41" s="123">
        <v>0</v>
      </c>
      <c r="M41" s="123"/>
      <c r="N41" s="123">
        <v>0</v>
      </c>
      <c r="O41" s="123">
        <v>0</v>
      </c>
      <c r="P41" s="123">
        <v>0</v>
      </c>
      <c r="Q41" s="123">
        <f t="shared" si="9"/>
        <v>0</v>
      </c>
      <c r="S41" s="117"/>
    </row>
    <row r="42" spans="2:19" x14ac:dyDescent="0.25">
      <c r="B42" s="93" t="s">
        <v>50</v>
      </c>
      <c r="C42" s="201"/>
      <c r="D42" s="202"/>
      <c r="E42" s="199"/>
      <c r="F42" s="200"/>
      <c r="G42" s="200"/>
      <c r="H42" s="200"/>
      <c r="I42" s="200"/>
      <c r="J42" s="200"/>
      <c r="K42" s="200"/>
      <c r="L42" s="200"/>
      <c r="M42" s="200"/>
      <c r="N42" s="200"/>
      <c r="O42" s="200"/>
      <c r="P42" s="200"/>
      <c r="Q42" s="200"/>
      <c r="S42" s="117"/>
    </row>
    <row r="43" spans="2:19" ht="17.25" customHeight="1" x14ac:dyDescent="0.25">
      <c r="B43" s="28" t="s">
        <v>51</v>
      </c>
      <c r="C43" s="124">
        <f>C12-C25</f>
        <v>-80665016203</v>
      </c>
      <c r="D43" s="124">
        <f>D12-D25</f>
        <v>-70827994089.659912</v>
      </c>
      <c r="E43" s="124">
        <f>E12-E25</f>
        <v>5619573359.1099396</v>
      </c>
      <c r="F43" s="124">
        <f t="shared" ref="F43:P43" si="10">F12-F25</f>
        <v>-786175475.73001099</v>
      </c>
      <c r="G43" s="124">
        <f t="shared" si="10"/>
        <v>2116307500.1799927</v>
      </c>
      <c r="H43" s="124">
        <f t="shared" si="10"/>
        <v>24461383231.980072</v>
      </c>
      <c r="I43" s="124">
        <f t="shared" si="10"/>
        <v>18250802662.489975</v>
      </c>
      <c r="J43" s="124">
        <f>J12-J25</f>
        <v>-22198956480.080048</v>
      </c>
      <c r="K43" s="124">
        <f>K12-K25</f>
        <v>1407919517.5999908</v>
      </c>
      <c r="L43" s="124">
        <f t="shared" si="10"/>
        <v>4602293129.3200531</v>
      </c>
      <c r="M43" s="124">
        <f t="shared" si="10"/>
        <v>13989742074.970032</v>
      </c>
      <c r="N43" s="124">
        <f t="shared" si="10"/>
        <v>8522126180.2899933</v>
      </c>
      <c r="O43" s="124">
        <f t="shared" si="10"/>
        <v>-92585203715.210022</v>
      </c>
      <c r="P43" s="124">
        <f t="shared" si="10"/>
        <v>-31570013192.939957</v>
      </c>
      <c r="Q43" s="124">
        <f>Q12-Q25</f>
        <v>-68170201208.019775</v>
      </c>
      <c r="S43" s="117"/>
    </row>
    <row r="44" spans="2:19" x14ac:dyDescent="0.25">
      <c r="B44" s="28" t="s">
        <v>52</v>
      </c>
      <c r="C44" s="124">
        <f>C20-C35</f>
        <v>-94129777804</v>
      </c>
      <c r="D44" s="124">
        <f>D20-D35</f>
        <v>-164995334809.55002</v>
      </c>
      <c r="E44" s="124">
        <f>E20-E35</f>
        <v>-3089203580.5099998</v>
      </c>
      <c r="F44" s="124">
        <f t="shared" ref="F44:Q44" si="11">F20-F35</f>
        <v>-7204585461.789999</v>
      </c>
      <c r="G44" s="124">
        <f t="shared" si="11"/>
        <v>-8076810739.2299995</v>
      </c>
      <c r="H44" s="124">
        <f t="shared" si="11"/>
        <v>-5853220749.8899994</v>
      </c>
      <c r="I44" s="124">
        <f t="shared" si="11"/>
        <v>-10877280919.800001</v>
      </c>
      <c r="J44" s="124">
        <f t="shared" si="11"/>
        <v>-10557292692.639999</v>
      </c>
      <c r="K44" s="124">
        <f>K20-K35</f>
        <v>-10461437734.4</v>
      </c>
      <c r="L44" s="124">
        <f t="shared" si="11"/>
        <v>-8299715367.039999</v>
      </c>
      <c r="M44" s="124">
        <f t="shared" si="11"/>
        <v>-4120249722.9400005</v>
      </c>
      <c r="N44" s="124">
        <f t="shared" si="11"/>
        <v>-12936952993.949999</v>
      </c>
      <c r="O44" s="124">
        <f t="shared" si="11"/>
        <v>-17740147608.519997</v>
      </c>
      <c r="P44" s="124">
        <f t="shared" si="11"/>
        <v>-48709145729.44001</v>
      </c>
      <c r="Q44" s="124">
        <f t="shared" si="11"/>
        <v>-147926043300.15002</v>
      </c>
      <c r="S44" s="117"/>
    </row>
    <row r="45" spans="2:19" x14ac:dyDescent="0.25">
      <c r="B45" s="28" t="s">
        <v>53</v>
      </c>
      <c r="C45" s="124">
        <f>(C12+C20)-(C25+C35)</f>
        <v>-174794794007</v>
      </c>
      <c r="D45" s="124">
        <f>(D12+D20)-(D25+D35)</f>
        <v>-235823328899.20984</v>
      </c>
      <c r="E45" s="124">
        <f>(E12+E20)-(E25+E35)</f>
        <v>2530369778.5999298</v>
      </c>
      <c r="F45" s="124">
        <f t="shared" ref="F45:M45" si="12">(F12+F20)-(F25+F35)</f>
        <v>-7990760937.5200043</v>
      </c>
      <c r="G45" s="124">
        <f t="shared" si="12"/>
        <v>-5960503239.0500031</v>
      </c>
      <c r="H45" s="124">
        <f t="shared" si="12"/>
        <v>18608162482.090073</v>
      </c>
      <c r="I45" s="124">
        <f t="shared" si="12"/>
        <v>7373521742.6899719</v>
      </c>
      <c r="J45" s="124">
        <f>(J12+J20)-(J25+J35)</f>
        <v>-32756249172.720047</v>
      </c>
      <c r="K45" s="124">
        <f t="shared" si="12"/>
        <v>-9053518216.8000031</v>
      </c>
      <c r="L45" s="124">
        <f t="shared" si="12"/>
        <v>-3697422237.7199554</v>
      </c>
      <c r="M45" s="124">
        <f t="shared" si="12"/>
        <v>9869492352.0300293</v>
      </c>
      <c r="N45" s="124">
        <f>(N12+N20)-(N25+N35)</f>
        <v>-4414826813.6600037</v>
      </c>
      <c r="O45" s="124">
        <f>(O12+O20)-(O25+O35)</f>
        <v>-110325351323.73001</v>
      </c>
      <c r="P45" s="124">
        <f>(P12+P20)-(P25+P35)</f>
        <v>-80279158922.379959</v>
      </c>
      <c r="Q45" s="124">
        <f>(Q12+Q20)-(Q25+Q35)</f>
        <v>-216096244508.16992</v>
      </c>
      <c r="S45" s="117"/>
    </row>
    <row r="46" spans="2:19" x14ac:dyDescent="0.25">
      <c r="B46" s="28" t="s">
        <v>54</v>
      </c>
      <c r="C46" s="124">
        <f>C45+C28</f>
        <v>18310989448</v>
      </c>
      <c r="D46" s="124">
        <f>D45+D28</f>
        <v>-51622398715.209839</v>
      </c>
      <c r="E46" s="124">
        <f>E45+E28</f>
        <v>35122240045.369926</v>
      </c>
      <c r="F46" s="124">
        <f>F45+F28</f>
        <v>5013479211.0599957</v>
      </c>
      <c r="G46" s="124">
        <f t="shared" ref="G46:Q46" si="13">G45+G28</f>
        <v>1204540010.5599957</v>
      </c>
      <c r="H46" s="124">
        <f t="shared" si="13"/>
        <v>22959058512.450073</v>
      </c>
      <c r="I46" s="124">
        <f t="shared" si="13"/>
        <v>20047344963.469971</v>
      </c>
      <c r="J46" s="124">
        <f t="shared" si="13"/>
        <v>6659678358.2699585</v>
      </c>
      <c r="K46" s="124">
        <f t="shared" si="13"/>
        <v>4677145256.5699959</v>
      </c>
      <c r="L46" s="124">
        <f t="shared" si="13"/>
        <v>9004266761.5400429</v>
      </c>
      <c r="M46" s="124">
        <f t="shared" si="13"/>
        <v>16936459967.82003</v>
      </c>
      <c r="N46" s="124">
        <f>N45+N28</f>
        <v>628662013.67999744</v>
      </c>
      <c r="O46" s="124">
        <f t="shared" si="13"/>
        <v>-87848852788.640015</v>
      </c>
      <c r="P46" s="124">
        <f t="shared" si="13"/>
        <v>-66340546342.459961</v>
      </c>
      <c r="Q46" s="124">
        <f t="shared" si="13"/>
        <v>-31936524030.309906</v>
      </c>
      <c r="S46" s="117"/>
    </row>
    <row r="47" spans="2:19" x14ac:dyDescent="0.25">
      <c r="B47" s="93" t="s">
        <v>112</v>
      </c>
      <c r="C47" s="114">
        <f>C48-C57</f>
        <v>174794794007</v>
      </c>
      <c r="D47" s="114">
        <f t="shared" ref="D47:Q47" si="14">D48-D57</f>
        <v>235823328899.21002</v>
      </c>
      <c r="E47" s="122">
        <f t="shared" si="14"/>
        <v>9470610807.7700005</v>
      </c>
      <c r="F47" s="122">
        <f t="shared" si="14"/>
        <v>115552597953.54999</v>
      </c>
      <c r="G47" s="122">
        <f t="shared" si="14"/>
        <v>-4368983185.0299997</v>
      </c>
      <c r="H47" s="122">
        <f t="shared" si="14"/>
        <v>-3328956664.5499997</v>
      </c>
      <c r="I47" s="122">
        <f t="shared" si="14"/>
        <v>-6857356626.9499998</v>
      </c>
      <c r="J47" s="122">
        <f t="shared" si="14"/>
        <v>80544291066.290009</v>
      </c>
      <c r="K47" s="122">
        <f t="shared" si="14"/>
        <v>884997838.33999968</v>
      </c>
      <c r="L47" s="122">
        <f t="shared" si="14"/>
        <v>-3780970730.8200006</v>
      </c>
      <c r="M47" s="122">
        <f t="shared" si="14"/>
        <v>28340972234.530003</v>
      </c>
      <c r="N47" s="122">
        <f t="shared" si="14"/>
        <v>26605245631.029999</v>
      </c>
      <c r="O47" s="122">
        <f t="shared" si="14"/>
        <v>-3948256870.7799997</v>
      </c>
      <c r="P47" s="122">
        <f t="shared" si="14"/>
        <v>-6015556415.8399992</v>
      </c>
      <c r="Q47" s="122">
        <f t="shared" si="14"/>
        <v>233098635037.5401</v>
      </c>
      <c r="R47" s="58"/>
      <c r="S47" s="117"/>
    </row>
    <row r="48" spans="2:19" ht="14.25" customHeight="1" x14ac:dyDescent="0.25">
      <c r="B48" s="24" t="s">
        <v>56</v>
      </c>
      <c r="C48" s="113">
        <f>SUM(C49:C51)</f>
        <v>284079393319</v>
      </c>
      <c r="D48" s="113">
        <f t="shared" ref="D48:P48" si="15">SUM(D49:D51)</f>
        <v>325032058130.21002</v>
      </c>
      <c r="E48" s="113">
        <f t="shared" si="15"/>
        <v>17912265811.970001</v>
      </c>
      <c r="F48" s="113">
        <f t="shared" si="15"/>
        <v>135188199993.87</v>
      </c>
      <c r="G48" s="113">
        <f t="shared" si="15"/>
        <v>825871819.94999993</v>
      </c>
      <c r="H48" s="113">
        <f t="shared" si="15"/>
        <v>107178771.73</v>
      </c>
      <c r="I48" s="113">
        <f t="shared" si="15"/>
        <v>174914451.13999999</v>
      </c>
      <c r="J48" s="113">
        <f t="shared" si="15"/>
        <v>82719579030.140015</v>
      </c>
      <c r="K48" s="113">
        <f t="shared" si="15"/>
        <v>4291890849.1500001</v>
      </c>
      <c r="L48" s="113">
        <f t="shared" si="15"/>
        <v>184647142.23999998</v>
      </c>
      <c r="M48" s="113">
        <f t="shared" si="15"/>
        <v>32247376368.990002</v>
      </c>
      <c r="N48" s="113">
        <f t="shared" si="15"/>
        <v>31421072752.689999</v>
      </c>
      <c r="O48" s="113">
        <f t="shared" si="15"/>
        <v>1540277956.7</v>
      </c>
      <c r="P48" s="113">
        <f t="shared" si="15"/>
        <v>3401103237.6999998</v>
      </c>
      <c r="Q48" s="113">
        <f>SUM(Q49:Q51)</f>
        <v>310014378186.27008</v>
      </c>
      <c r="S48" s="117"/>
    </row>
    <row r="49" spans="2:19" ht="30" x14ac:dyDescent="0.25">
      <c r="B49" s="140" t="s">
        <v>113</v>
      </c>
      <c r="C49" s="141">
        <v>0</v>
      </c>
      <c r="D49" s="141">
        <v>30607774507.689999</v>
      </c>
      <c r="E49" s="142">
        <v>149509792.25</v>
      </c>
      <c r="F49" s="142">
        <v>192100195.94999999</v>
      </c>
      <c r="G49" s="142">
        <v>11340784</v>
      </c>
      <c r="H49" s="142">
        <v>0</v>
      </c>
      <c r="I49" s="142">
        <v>0</v>
      </c>
      <c r="J49" s="142">
        <v>0</v>
      </c>
      <c r="K49" s="142">
        <v>0</v>
      </c>
      <c r="L49" s="142">
        <v>0</v>
      </c>
      <c r="M49" s="142">
        <v>0</v>
      </c>
      <c r="N49" s="142">
        <v>30429500000</v>
      </c>
      <c r="O49" s="142">
        <v>0</v>
      </c>
      <c r="P49" s="142">
        <v>0</v>
      </c>
      <c r="Q49" s="142">
        <f>SUM(E49:P49)</f>
        <v>30782450772.200001</v>
      </c>
      <c r="S49" s="117"/>
    </row>
    <row r="50" spans="2:19" x14ac:dyDescent="0.25">
      <c r="B50" s="23" t="s">
        <v>58</v>
      </c>
      <c r="C50" s="125">
        <v>284079393319</v>
      </c>
      <c r="D50" s="125">
        <v>294424283622.52002</v>
      </c>
      <c r="E50" s="123">
        <v>17762756019.720001</v>
      </c>
      <c r="F50" s="123">
        <v>134996099797.92</v>
      </c>
      <c r="G50" s="123">
        <v>814531035.94999993</v>
      </c>
      <c r="H50" s="123">
        <v>107178771.73</v>
      </c>
      <c r="I50" s="123">
        <v>174914451.13999999</v>
      </c>
      <c r="J50" s="123">
        <v>82159439030.140015</v>
      </c>
      <c r="K50" s="123">
        <v>4291890849.1500001</v>
      </c>
      <c r="L50" s="123">
        <v>184647142.23999998</v>
      </c>
      <c r="M50" s="123">
        <v>31675126368.990002</v>
      </c>
      <c r="N50" s="123">
        <v>991572752.68999982</v>
      </c>
      <c r="O50" s="126">
        <v>1540277956.7</v>
      </c>
      <c r="P50" s="126">
        <v>3401103237.6999998</v>
      </c>
      <c r="Q50" s="127">
        <f>SUM(E50:P50)</f>
        <v>278099537414.07007</v>
      </c>
      <c r="R50" s="135"/>
      <c r="S50" s="117"/>
    </row>
    <row r="51" spans="2:19" x14ac:dyDescent="0.25">
      <c r="B51" s="23" t="s">
        <v>102</v>
      </c>
      <c r="C51" s="125">
        <v>0</v>
      </c>
      <c r="D51" s="125">
        <v>0</v>
      </c>
      <c r="E51" s="123">
        <v>0</v>
      </c>
      <c r="F51" s="123">
        <v>0</v>
      </c>
      <c r="G51" s="123">
        <v>0</v>
      </c>
      <c r="H51" s="123">
        <v>0</v>
      </c>
      <c r="I51" s="123">
        <v>0</v>
      </c>
      <c r="J51" s="123">
        <v>560140000</v>
      </c>
      <c r="K51" s="123">
        <v>0</v>
      </c>
      <c r="L51" s="123">
        <v>0</v>
      </c>
      <c r="M51" s="123">
        <v>572250000</v>
      </c>
      <c r="N51" s="123">
        <v>0</v>
      </c>
      <c r="O51" s="126">
        <v>0</v>
      </c>
      <c r="P51" s="126">
        <v>0</v>
      </c>
      <c r="Q51" s="127">
        <f>SUM(E51:P51)</f>
        <v>1132390000</v>
      </c>
      <c r="R51" s="135"/>
      <c r="S51" s="117"/>
    </row>
    <row r="52" spans="2:19" x14ac:dyDescent="0.25">
      <c r="B52" s="93" t="s">
        <v>114</v>
      </c>
      <c r="C52" s="114">
        <f>C53-C57</f>
        <v>174794794007</v>
      </c>
      <c r="D52" s="114">
        <f t="shared" ref="D52" si="16">D53-D57</f>
        <v>235823328899.21002</v>
      </c>
      <c r="E52" s="122">
        <f>E53-E57</f>
        <v>9470610807.7700005</v>
      </c>
      <c r="F52" s="122">
        <f t="shared" ref="F52:P52" si="17">F53-F57</f>
        <v>115552597953.54999</v>
      </c>
      <c r="G52" s="122">
        <f t="shared" si="17"/>
        <v>-4368983185.0299997</v>
      </c>
      <c r="H52" s="122">
        <f t="shared" si="17"/>
        <v>-3328956664.5499997</v>
      </c>
      <c r="I52" s="122">
        <f t="shared" si="17"/>
        <v>-6857356626.9499998</v>
      </c>
      <c r="J52" s="122">
        <f t="shared" si="17"/>
        <v>80544291066.290009</v>
      </c>
      <c r="K52" s="122">
        <f t="shared" si="17"/>
        <v>884997838.33999968</v>
      </c>
      <c r="L52" s="122">
        <f t="shared" si="17"/>
        <v>-3780970730.8200006</v>
      </c>
      <c r="M52" s="122">
        <f t="shared" si="17"/>
        <v>28340972234.530003</v>
      </c>
      <c r="N52" s="122">
        <f t="shared" si="17"/>
        <v>-3824254368.9700003</v>
      </c>
      <c r="O52" s="122">
        <f t="shared" si="17"/>
        <v>-3948256870.7799997</v>
      </c>
      <c r="P52" s="122">
        <f t="shared" si="17"/>
        <v>-6015556415.8399992</v>
      </c>
      <c r="Q52" s="122">
        <f>Q53-Q57</f>
        <v>202669135037.5401</v>
      </c>
      <c r="S52" s="117"/>
    </row>
    <row r="53" spans="2:19" x14ac:dyDescent="0.25">
      <c r="B53" s="24" t="s">
        <v>56</v>
      </c>
      <c r="C53" s="113">
        <f>SUM(C54:C56)</f>
        <v>284079393319</v>
      </c>
      <c r="D53" s="113">
        <f>SUM(D54:D56)</f>
        <v>325032058130.21002</v>
      </c>
      <c r="E53" s="113">
        <f>SUM(E54:E56)</f>
        <v>17912265811.970001</v>
      </c>
      <c r="F53" s="113">
        <f t="shared" ref="F53:P53" si="18">SUM(F54:F56)</f>
        <v>135188199993.87</v>
      </c>
      <c r="G53" s="113">
        <f t="shared" si="18"/>
        <v>825871819.94999993</v>
      </c>
      <c r="H53" s="113">
        <f t="shared" si="18"/>
        <v>107178771.73</v>
      </c>
      <c r="I53" s="113">
        <f t="shared" si="18"/>
        <v>174914451.13999999</v>
      </c>
      <c r="J53" s="113">
        <f t="shared" si="18"/>
        <v>82719579030.140015</v>
      </c>
      <c r="K53" s="113">
        <f t="shared" si="18"/>
        <v>4291890849.1500001</v>
      </c>
      <c r="L53" s="113">
        <f t="shared" si="18"/>
        <v>184647142.23999998</v>
      </c>
      <c r="M53" s="113">
        <f t="shared" si="18"/>
        <v>32247376368.990002</v>
      </c>
      <c r="N53" s="113">
        <f t="shared" si="18"/>
        <v>991572752.68999982</v>
      </c>
      <c r="O53" s="113">
        <f t="shared" si="18"/>
        <v>1540277956.7</v>
      </c>
      <c r="P53" s="113">
        <f t="shared" si="18"/>
        <v>3401103237.6999998</v>
      </c>
      <c r="Q53" s="113">
        <f>SUM(Q54:Q56)</f>
        <v>279584878186.27008</v>
      </c>
      <c r="S53" s="117"/>
    </row>
    <row r="54" spans="2:19" x14ac:dyDescent="0.25">
      <c r="B54" s="23" t="s">
        <v>57</v>
      </c>
      <c r="C54" s="115">
        <v>0</v>
      </c>
      <c r="D54" s="115">
        <v>30607774507.689999</v>
      </c>
      <c r="E54" s="123">
        <v>149509792.25</v>
      </c>
      <c r="F54" s="123">
        <v>192100195.94999999</v>
      </c>
      <c r="G54" s="123">
        <v>11340784</v>
      </c>
      <c r="H54" s="123">
        <v>0</v>
      </c>
      <c r="I54" s="123">
        <v>0</v>
      </c>
      <c r="J54" s="123">
        <v>0</v>
      </c>
      <c r="K54" s="123">
        <v>0</v>
      </c>
      <c r="L54" s="123">
        <v>0</v>
      </c>
      <c r="M54" s="123">
        <v>0</v>
      </c>
      <c r="N54" s="123">
        <v>0</v>
      </c>
      <c r="O54" s="123">
        <v>0</v>
      </c>
      <c r="P54" s="123">
        <v>0</v>
      </c>
      <c r="Q54" s="123">
        <f>SUM(E54:P54)</f>
        <v>352950772.19999999</v>
      </c>
      <c r="S54" s="117"/>
    </row>
    <row r="55" spans="2:19" x14ac:dyDescent="0.25">
      <c r="B55" s="23" t="s">
        <v>58</v>
      </c>
      <c r="C55" s="125">
        <v>284079393319</v>
      </c>
      <c r="D55" s="125">
        <v>294424283622.52002</v>
      </c>
      <c r="E55" s="123">
        <v>17762756019.720001</v>
      </c>
      <c r="F55" s="123">
        <v>134996099797.92</v>
      </c>
      <c r="G55" s="123">
        <v>814531035.94999993</v>
      </c>
      <c r="H55" s="123">
        <v>107178771.73</v>
      </c>
      <c r="I55" s="123">
        <v>174914451.13999999</v>
      </c>
      <c r="J55" s="123">
        <v>82159439030.140015</v>
      </c>
      <c r="K55" s="123">
        <v>4291890849.1500001</v>
      </c>
      <c r="L55" s="123">
        <v>184647142.23999998</v>
      </c>
      <c r="M55" s="123">
        <v>31675126368.990002</v>
      </c>
      <c r="N55" s="123">
        <v>991572752.68999982</v>
      </c>
      <c r="O55" s="126">
        <v>1540277956.7</v>
      </c>
      <c r="P55" s="126">
        <v>3401103237.6999998</v>
      </c>
      <c r="Q55" s="127">
        <f>SUM(E55:P55)</f>
        <v>278099537414.07007</v>
      </c>
      <c r="S55" s="117"/>
    </row>
    <row r="56" spans="2:19" x14ac:dyDescent="0.25">
      <c r="B56" s="23" t="s">
        <v>102</v>
      </c>
      <c r="C56" s="125">
        <v>0</v>
      </c>
      <c r="D56" s="125">
        <v>0</v>
      </c>
      <c r="E56" s="123">
        <v>0</v>
      </c>
      <c r="F56" s="123">
        <v>0</v>
      </c>
      <c r="G56" s="123">
        <v>0</v>
      </c>
      <c r="H56" s="123">
        <v>0</v>
      </c>
      <c r="I56" s="123">
        <v>0</v>
      </c>
      <c r="J56" s="123">
        <v>560140000</v>
      </c>
      <c r="K56" s="123">
        <v>0</v>
      </c>
      <c r="L56" s="123">
        <v>0</v>
      </c>
      <c r="M56" s="123">
        <v>572250000</v>
      </c>
      <c r="N56" s="123">
        <v>0</v>
      </c>
      <c r="O56" s="126">
        <v>0</v>
      </c>
      <c r="P56" s="126">
        <v>0</v>
      </c>
      <c r="Q56" s="127">
        <f>SUM(E56:P56)</f>
        <v>1132390000</v>
      </c>
      <c r="S56" s="117"/>
    </row>
    <row r="57" spans="2:19" x14ac:dyDescent="0.25">
      <c r="B57" s="22" t="s">
        <v>59</v>
      </c>
      <c r="C57" s="116">
        <f>SUM(C58:C61)</f>
        <v>109284599312</v>
      </c>
      <c r="D57" s="116">
        <f>SUM(D58:D61)</f>
        <v>89208729231</v>
      </c>
      <c r="E57" s="116">
        <f>SUM(E58:E61)</f>
        <v>8441655004.1999998</v>
      </c>
      <c r="F57" s="116">
        <f t="shared" ref="F57:O57" si="19">SUM(F58:F61)</f>
        <v>19635602040.32</v>
      </c>
      <c r="G57" s="116">
        <f t="shared" si="19"/>
        <v>5194855004.9799995</v>
      </c>
      <c r="H57" s="116">
        <f t="shared" si="19"/>
        <v>3436135436.2799997</v>
      </c>
      <c r="I57" s="116">
        <f t="shared" si="19"/>
        <v>7032271078.0900002</v>
      </c>
      <c r="J57" s="116">
        <f t="shared" si="19"/>
        <v>2175287963.8499999</v>
      </c>
      <c r="K57" s="116">
        <f t="shared" si="19"/>
        <v>3406893010.8100004</v>
      </c>
      <c r="L57" s="116">
        <f t="shared" si="19"/>
        <v>3965617873.0600004</v>
      </c>
      <c r="M57" s="116">
        <f t="shared" si="19"/>
        <v>3906404134.46</v>
      </c>
      <c r="N57" s="116">
        <f t="shared" si="19"/>
        <v>4815827121.6599998</v>
      </c>
      <c r="O57" s="116">
        <f t="shared" si="19"/>
        <v>5488534827.4799995</v>
      </c>
      <c r="P57" s="116">
        <f t="shared" ref="P57" si="20">SUM(P58:P59)</f>
        <v>9416659653.539999</v>
      </c>
      <c r="Q57" s="116">
        <f>SUM(Q58:Q61)</f>
        <v>76915743148.72998</v>
      </c>
    </row>
    <row r="58" spans="2:19" x14ac:dyDescent="0.25">
      <c r="B58" s="21" t="s">
        <v>60</v>
      </c>
      <c r="C58" s="128">
        <v>6051954592</v>
      </c>
      <c r="D58" s="128">
        <v>5903284409</v>
      </c>
      <c r="E58" s="129">
        <v>424877197.44</v>
      </c>
      <c r="F58" s="130">
        <v>195826666.63</v>
      </c>
      <c r="G58" s="130">
        <v>195826666.63</v>
      </c>
      <c r="H58" s="128">
        <v>0</v>
      </c>
      <c r="I58" s="128">
        <v>2881049337.2600002</v>
      </c>
      <c r="J58" s="128">
        <v>375976786.63</v>
      </c>
      <c r="K58" s="128">
        <v>166666666.63</v>
      </c>
      <c r="L58" s="128">
        <v>716666665</v>
      </c>
      <c r="M58" s="128">
        <v>183874419.72999999</v>
      </c>
      <c r="N58" s="128">
        <v>166666666.63</v>
      </c>
      <c r="O58" s="128">
        <v>166666666.63</v>
      </c>
      <c r="P58" s="128">
        <v>429166666.63</v>
      </c>
      <c r="Q58" s="128">
        <f>SUM(E58:P58)</f>
        <v>5903264405.8400002</v>
      </c>
    </row>
    <row r="59" spans="2:19" x14ac:dyDescent="0.25">
      <c r="B59" s="21" t="s">
        <v>61</v>
      </c>
      <c r="C59" s="128">
        <v>103232644720</v>
      </c>
      <c r="D59" s="128">
        <v>77430158928</v>
      </c>
      <c r="E59" s="129">
        <v>8016777806.7600002</v>
      </c>
      <c r="F59" s="129">
        <v>13564489483.230001</v>
      </c>
      <c r="G59" s="129">
        <v>4999028338.3499994</v>
      </c>
      <c r="H59" s="128">
        <v>3436135436.2799997</v>
      </c>
      <c r="I59" s="128">
        <v>4151221740.8300004</v>
      </c>
      <c r="J59" s="128">
        <v>1799311177.2199998</v>
      </c>
      <c r="K59" s="128">
        <v>3240226344.1800003</v>
      </c>
      <c r="L59" s="128">
        <v>3248951208.0600004</v>
      </c>
      <c r="M59" s="128">
        <v>3722529714.73</v>
      </c>
      <c r="N59" s="128">
        <v>4649160455.0299997</v>
      </c>
      <c r="O59" s="128">
        <v>5321868160.8499994</v>
      </c>
      <c r="P59" s="128">
        <v>8987492986.9099998</v>
      </c>
      <c r="Q59" s="128">
        <f>SUM(E59:P59)</f>
        <v>65137192852.429993</v>
      </c>
    </row>
    <row r="60" spans="2:19" x14ac:dyDescent="0.25">
      <c r="B60" s="21" t="s">
        <v>103</v>
      </c>
      <c r="C60" s="128">
        <v>0</v>
      </c>
      <c r="D60" s="128">
        <v>802238735</v>
      </c>
      <c r="E60" s="129">
        <v>0</v>
      </c>
      <c r="F60" s="129">
        <v>802238732.89999998</v>
      </c>
      <c r="G60" s="129">
        <v>0</v>
      </c>
      <c r="H60" s="128">
        <v>0</v>
      </c>
      <c r="I60" s="128">
        <v>0</v>
      </c>
      <c r="J60" s="128">
        <v>0</v>
      </c>
      <c r="K60" s="128">
        <v>0</v>
      </c>
      <c r="L60" s="128">
        <v>0</v>
      </c>
      <c r="M60" s="128">
        <v>0</v>
      </c>
      <c r="N60" s="128">
        <v>0</v>
      </c>
      <c r="O60" s="128">
        <v>0</v>
      </c>
      <c r="P60" s="128">
        <v>0</v>
      </c>
      <c r="Q60" s="128">
        <f t="shared" ref="Q60:Q61" si="21">SUM(E60:P60)</f>
        <v>802238732.89999998</v>
      </c>
    </row>
    <row r="61" spans="2:19" x14ac:dyDescent="0.25">
      <c r="B61" s="21" t="s">
        <v>104</v>
      </c>
      <c r="C61" s="128">
        <v>0</v>
      </c>
      <c r="D61" s="128">
        <v>5073047159</v>
      </c>
      <c r="E61" s="129">
        <v>0</v>
      </c>
      <c r="F61" s="129">
        <v>5073047157.5600014</v>
      </c>
      <c r="G61" s="129">
        <v>0</v>
      </c>
      <c r="H61" s="128">
        <v>0</v>
      </c>
      <c r="I61" s="128">
        <v>0</v>
      </c>
      <c r="J61" s="128">
        <v>0</v>
      </c>
      <c r="K61" s="128">
        <v>0</v>
      </c>
      <c r="L61" s="128">
        <v>0</v>
      </c>
      <c r="M61" s="128">
        <v>0</v>
      </c>
      <c r="N61" s="128">
        <v>0</v>
      </c>
      <c r="O61" s="128">
        <v>0</v>
      </c>
      <c r="P61" s="128">
        <v>0</v>
      </c>
      <c r="Q61" s="128">
        <f t="shared" si="21"/>
        <v>5073047157.5600014</v>
      </c>
    </row>
    <row r="62" spans="2:19" x14ac:dyDescent="0.25">
      <c r="B62" s="132" t="s">
        <v>115</v>
      </c>
      <c r="C62" s="132"/>
      <c r="D62" s="132"/>
      <c r="E62" s="132"/>
      <c r="F62" s="109"/>
      <c r="G62" s="109"/>
      <c r="H62" s="109"/>
      <c r="I62" s="109"/>
      <c r="J62" s="109"/>
      <c r="K62" s="109"/>
      <c r="L62" s="109"/>
      <c r="M62" s="109"/>
      <c r="N62" s="109"/>
      <c r="O62" s="109"/>
      <c r="P62" s="109"/>
      <c r="Q62" s="102"/>
    </row>
    <row r="63" spans="2:19" x14ac:dyDescent="0.25">
      <c r="B63" s="99" t="s">
        <v>116</v>
      </c>
      <c r="C63" s="131"/>
      <c r="D63" s="131"/>
      <c r="E63" s="110"/>
      <c r="F63" s="110"/>
      <c r="G63" s="110"/>
      <c r="H63" s="110"/>
      <c r="I63" s="110"/>
      <c r="J63" s="110"/>
      <c r="K63" s="110"/>
      <c r="L63" s="110"/>
      <c r="M63" s="110"/>
      <c r="N63" s="110"/>
      <c r="O63" s="110"/>
      <c r="P63" s="110"/>
      <c r="Q63" s="102"/>
    </row>
    <row r="64" spans="2:19" x14ac:dyDescent="0.25">
      <c r="B64" s="133" t="s">
        <v>117</v>
      </c>
      <c r="C64" s="111"/>
      <c r="D64" s="111"/>
      <c r="E64" s="111"/>
      <c r="F64" s="111"/>
      <c r="G64" s="111"/>
      <c r="H64" s="111"/>
      <c r="I64" s="111"/>
      <c r="J64" s="111"/>
      <c r="K64" s="111"/>
      <c r="L64" s="111"/>
      <c r="M64" s="111"/>
      <c r="N64" s="111"/>
      <c r="O64" s="111"/>
      <c r="P64" s="111"/>
      <c r="Q64" s="111"/>
    </row>
    <row r="65" spans="2:17" x14ac:dyDescent="0.25">
      <c r="B65" s="198" t="s">
        <v>118</v>
      </c>
      <c r="C65" s="198"/>
      <c r="D65" s="198"/>
      <c r="E65" s="198"/>
      <c r="F65" s="198"/>
      <c r="G65" s="198"/>
      <c r="H65" s="112"/>
      <c r="I65" s="112"/>
      <c r="J65" s="112"/>
      <c r="K65" s="112"/>
      <c r="L65" s="112"/>
      <c r="M65" s="112"/>
      <c r="N65" s="112"/>
      <c r="O65" s="112"/>
      <c r="P65" s="112"/>
      <c r="Q65" s="102"/>
    </row>
    <row r="66" spans="2:17" x14ac:dyDescent="0.25">
      <c r="B66" s="133" t="s">
        <v>119</v>
      </c>
      <c r="C66" s="111"/>
      <c r="D66" s="111"/>
      <c r="E66" s="112"/>
      <c r="F66" s="112"/>
      <c r="G66" s="112"/>
      <c r="H66" s="112"/>
      <c r="I66" s="112"/>
      <c r="J66" s="112"/>
      <c r="K66" s="112"/>
      <c r="L66" s="112"/>
      <c r="M66" s="112"/>
      <c r="N66" s="112"/>
      <c r="O66" s="112"/>
      <c r="P66" s="112"/>
      <c r="Q66" s="102"/>
    </row>
    <row r="67" spans="2:17" x14ac:dyDescent="0.25">
      <c r="B67" s="12"/>
      <c r="C67" s="111"/>
      <c r="D67" s="111"/>
      <c r="E67" s="112"/>
      <c r="F67" s="112"/>
      <c r="G67" s="112"/>
      <c r="H67" s="111"/>
      <c r="I67" s="111"/>
      <c r="J67" s="111"/>
      <c r="K67" s="111"/>
      <c r="L67" s="111"/>
      <c r="M67" s="111"/>
      <c r="N67" s="111"/>
      <c r="O67" s="111"/>
      <c r="P67" s="111"/>
      <c r="Q67" s="102"/>
    </row>
    <row r="68" spans="2:17" x14ac:dyDescent="0.25">
      <c r="B68" s="12"/>
      <c r="C68" s="111"/>
      <c r="D68" s="111"/>
      <c r="E68" s="112"/>
      <c r="F68" s="111"/>
      <c r="G68" s="111"/>
      <c r="H68" s="112"/>
      <c r="I68" s="112"/>
      <c r="J68" s="112"/>
      <c r="K68" s="112"/>
      <c r="L68" s="112"/>
      <c r="M68" s="112"/>
      <c r="N68" s="112"/>
      <c r="O68" s="112"/>
      <c r="P68" s="112"/>
      <c r="Q68" s="102"/>
    </row>
    <row r="69" spans="2:17" x14ac:dyDescent="0.25">
      <c r="C69" s="111"/>
      <c r="D69" s="111"/>
      <c r="E69" s="112"/>
      <c r="F69" s="112"/>
      <c r="G69" s="112"/>
      <c r="Q69" s="102"/>
    </row>
    <row r="70" spans="2:17" x14ac:dyDescent="0.25">
      <c r="E70" s="112"/>
      <c r="Q70" s="102"/>
    </row>
    <row r="71" spans="2:17" x14ac:dyDescent="0.25">
      <c r="E71" s="112"/>
      <c r="Q71" s="102"/>
    </row>
    <row r="72" spans="2:17" x14ac:dyDescent="0.25">
      <c r="E72" s="112"/>
      <c r="Q72" s="102"/>
    </row>
    <row r="73" spans="2:17" x14ac:dyDescent="0.25">
      <c r="C73" s="102"/>
      <c r="D73" s="102"/>
      <c r="E73" s="112"/>
      <c r="Q73" s="102"/>
    </row>
    <row r="74" spans="2:17" x14ac:dyDescent="0.25">
      <c r="C74" s="102"/>
      <c r="D74" s="102"/>
      <c r="E74" s="112"/>
      <c r="Q74" s="102"/>
    </row>
    <row r="75" spans="2:17" x14ac:dyDescent="0.25">
      <c r="C75" s="102"/>
      <c r="D75" s="102"/>
      <c r="E75" s="112"/>
      <c r="Q75" s="102"/>
    </row>
    <row r="76" spans="2:17" x14ac:dyDescent="0.25">
      <c r="C76" s="102"/>
      <c r="D76" s="102"/>
    </row>
  </sheetData>
  <mergeCells count="7">
    <mergeCell ref="B65:G65"/>
    <mergeCell ref="B3:Q3"/>
    <mergeCell ref="B4:Q4"/>
    <mergeCell ref="B5:Q5"/>
    <mergeCell ref="B6:Q6"/>
    <mergeCell ref="E42:Q42"/>
    <mergeCell ref="C42:D42"/>
  </mergeCells>
  <pageMargins left="0.7" right="0.7" top="0.75" bottom="0.75" header="0.3" footer="0.3"/>
  <pageSetup orientation="portrait" horizontalDpi="4294967295" verticalDpi="4294967295" r:id="rId1"/>
  <ignoredErrors>
    <ignoredError sqref="Q13:Q19 Q21:Q23 Q54:Q56 Q58:Q59 Q26:Q27 Q28:Q34 Q60:Q61 Q36:Q41 E28:P28 Q49:Q51" formulaRange="1"/>
    <ignoredError sqref="Q57" formula="1"/>
    <ignoredError sqref="Q35 P57" formula="1"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CBEBDE-9147-40F5-BDD9-5BBBB182D5EC}">
  <dimension ref="A3:AK77"/>
  <sheetViews>
    <sheetView showGridLines="0" topLeftCell="B1" zoomScale="80" zoomScaleNormal="80" workbookViewId="0">
      <selection activeCell="D9" sqref="D9"/>
    </sheetView>
  </sheetViews>
  <sheetFormatPr defaultColWidth="11.42578125" defaultRowHeight="15" x14ac:dyDescent="0.25"/>
  <cols>
    <col min="1" max="1" width="18.7109375" style="6" customWidth="1"/>
    <col min="2" max="2" width="73.5703125" style="6" customWidth="1"/>
    <col min="3" max="4" width="16.42578125" style="108" bestFit="1" customWidth="1"/>
    <col min="5" max="5" width="17.140625" style="102" bestFit="1" customWidth="1"/>
    <col min="6" max="6" width="17.140625" style="102" customWidth="1"/>
    <col min="7" max="8" width="16.42578125" style="102" customWidth="1"/>
    <col min="9" max="11" width="17.140625" style="102" customWidth="1"/>
    <col min="12" max="16" width="14.28515625" style="102" customWidth="1"/>
    <col min="17" max="17" width="17.42578125" style="108" customWidth="1"/>
    <col min="18" max="18" width="19.5703125" style="6" bestFit="1" customWidth="1"/>
    <col min="19" max="19" width="20.42578125" style="6" customWidth="1"/>
    <col min="20" max="20" width="11.42578125" style="6"/>
    <col min="21" max="21" width="25.7109375" style="6" bestFit="1" customWidth="1"/>
    <col min="22" max="22" width="18.85546875" style="6" bestFit="1" customWidth="1"/>
    <col min="23" max="23" width="23.28515625" style="6" bestFit="1" customWidth="1"/>
    <col min="24" max="24" width="11.42578125" style="6"/>
    <col min="25" max="25" width="20.140625" style="6" bestFit="1" customWidth="1"/>
    <col min="26" max="27" width="11.42578125" style="6"/>
    <col min="28" max="28" width="17.42578125" style="6" bestFit="1" customWidth="1"/>
    <col min="29" max="16384" width="11.42578125" style="6"/>
  </cols>
  <sheetData>
    <row r="3" spans="1:37" ht="28.5" x14ac:dyDescent="0.25">
      <c r="A3" s="47"/>
      <c r="B3" s="189" t="s">
        <v>0</v>
      </c>
      <c r="C3" s="189"/>
      <c r="D3" s="189"/>
      <c r="E3" s="189"/>
      <c r="F3" s="189"/>
      <c r="G3" s="189"/>
      <c r="H3" s="189"/>
      <c r="I3" s="189"/>
      <c r="J3" s="189"/>
      <c r="K3" s="189"/>
      <c r="L3" s="189"/>
      <c r="M3" s="189"/>
      <c r="N3" s="189"/>
      <c r="O3" s="189"/>
      <c r="P3" s="189"/>
      <c r="Q3" s="189"/>
    </row>
    <row r="4" spans="1:37" ht="21" x14ac:dyDescent="0.25">
      <c r="A4" s="47"/>
      <c r="B4" s="191" t="s">
        <v>1</v>
      </c>
      <c r="C4" s="191"/>
      <c r="D4" s="191"/>
      <c r="E4" s="191"/>
      <c r="F4" s="191"/>
      <c r="G4" s="191"/>
      <c r="H4" s="191"/>
      <c r="I4" s="191"/>
      <c r="J4" s="191"/>
      <c r="K4" s="191"/>
      <c r="L4" s="191"/>
      <c r="M4" s="191"/>
      <c r="N4" s="191"/>
      <c r="O4" s="191"/>
      <c r="P4" s="191"/>
      <c r="Q4" s="191"/>
    </row>
    <row r="5" spans="1:37" ht="15.75" customHeight="1" x14ac:dyDescent="0.25">
      <c r="A5" s="47"/>
      <c r="B5" s="193" t="s">
        <v>2</v>
      </c>
      <c r="C5" s="193"/>
      <c r="D5" s="193"/>
      <c r="E5" s="193"/>
      <c r="F5" s="193"/>
      <c r="G5" s="193"/>
      <c r="H5" s="193"/>
      <c r="I5" s="193"/>
      <c r="J5" s="193"/>
      <c r="K5" s="193"/>
      <c r="L5" s="193"/>
      <c r="M5" s="193"/>
      <c r="N5" s="193"/>
      <c r="O5" s="193"/>
      <c r="P5" s="193"/>
      <c r="Q5" s="193"/>
    </row>
    <row r="6" spans="1:37" x14ac:dyDescent="0.25">
      <c r="A6" s="47"/>
      <c r="B6" s="195"/>
      <c r="C6" s="195"/>
      <c r="D6" s="195"/>
      <c r="E6" s="195"/>
      <c r="F6" s="195"/>
      <c r="G6" s="195"/>
      <c r="H6" s="195"/>
      <c r="I6" s="195"/>
      <c r="J6" s="195"/>
      <c r="K6" s="195"/>
      <c r="L6" s="195"/>
      <c r="M6" s="195"/>
      <c r="N6" s="195"/>
      <c r="O6" s="195"/>
      <c r="P6" s="195"/>
      <c r="Q6" s="195"/>
    </row>
    <row r="7" spans="1:37" x14ac:dyDescent="0.25">
      <c r="A7" s="47"/>
      <c r="B7" s="51"/>
      <c r="C7" s="100"/>
      <c r="D7" s="100"/>
      <c r="E7" s="100"/>
      <c r="F7" s="100"/>
      <c r="G7" s="100"/>
      <c r="H7" s="100"/>
      <c r="I7" s="100"/>
      <c r="J7" s="100"/>
      <c r="K7" s="100"/>
      <c r="L7" s="100"/>
      <c r="M7" s="100"/>
      <c r="N7" s="100"/>
      <c r="O7" s="100"/>
      <c r="P7" s="100"/>
      <c r="Q7" s="100"/>
    </row>
    <row r="8" spans="1:37" x14ac:dyDescent="0.25">
      <c r="A8" s="47"/>
      <c r="B8" s="66" t="s">
        <v>120</v>
      </c>
      <c r="C8" s="101"/>
      <c r="D8" s="101"/>
      <c r="Q8" s="103" t="s">
        <v>4</v>
      </c>
    </row>
    <row r="9" spans="1:37" ht="30" x14ac:dyDescent="0.25">
      <c r="B9" s="93" t="s">
        <v>68</v>
      </c>
      <c r="C9" s="104" t="s">
        <v>100</v>
      </c>
      <c r="D9" s="104" t="s">
        <v>110</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37" x14ac:dyDescent="0.25">
      <c r="B10" s="39"/>
      <c r="C10" s="106"/>
      <c r="D10" s="106"/>
      <c r="E10" s="107"/>
      <c r="F10" s="107"/>
      <c r="G10" s="107"/>
      <c r="H10" s="107"/>
      <c r="I10" s="107"/>
      <c r="J10" s="107"/>
      <c r="K10" s="107"/>
      <c r="L10" s="107"/>
      <c r="M10" s="107"/>
      <c r="N10" s="107"/>
      <c r="O10" s="107"/>
      <c r="P10" s="107"/>
      <c r="Q10" s="107"/>
      <c r="R10" s="136"/>
    </row>
    <row r="11" spans="1:37" x14ac:dyDescent="0.25">
      <c r="B11" s="93" t="s">
        <v>20</v>
      </c>
      <c r="C11" s="118">
        <f>C12+C20</f>
        <v>1040005477267</v>
      </c>
      <c r="D11" s="118">
        <f>D12+D20</f>
        <v>1087751515457.26</v>
      </c>
      <c r="E11" s="122">
        <f t="shared" ref="E11:P11" si="0">E12+E20</f>
        <v>85682715957.220001</v>
      </c>
      <c r="F11" s="122">
        <f t="shared" si="0"/>
        <v>73789486090.190002</v>
      </c>
      <c r="G11" s="122">
        <f t="shared" si="0"/>
        <v>87524048018.340057</v>
      </c>
      <c r="H11" s="122">
        <f t="shared" si="0"/>
        <v>94372745364.679993</v>
      </c>
      <c r="I11" s="122">
        <f t="shared" si="0"/>
        <v>91827535600.209961</v>
      </c>
      <c r="J11" s="122">
        <f t="shared" si="0"/>
        <v>107663378118.07007</v>
      </c>
      <c r="K11" s="122">
        <f t="shared" si="0"/>
        <v>97540749978.169998</v>
      </c>
      <c r="L11" s="122">
        <f t="shared" si="0"/>
        <v>79488219532.979965</v>
      </c>
      <c r="M11" s="122">
        <f t="shared" si="0"/>
        <v>87126992543.880081</v>
      </c>
      <c r="N11" s="122">
        <f t="shared" si="0"/>
        <v>84856027406.470001</v>
      </c>
      <c r="O11" s="122">
        <f t="shared" si="0"/>
        <v>89910908943.510025</v>
      </c>
      <c r="P11" s="122">
        <f t="shared" si="0"/>
        <v>92038958135.680008</v>
      </c>
      <c r="Q11" s="122">
        <f>+Q12+Q20</f>
        <v>1071821765689.4</v>
      </c>
      <c r="R11" s="136"/>
      <c r="S11" s="117"/>
      <c r="U11" s="18"/>
      <c r="V11" s="18"/>
      <c r="W11" s="18"/>
      <c r="X11" s="18"/>
      <c r="Y11" s="18"/>
      <c r="Z11" s="146"/>
      <c r="AA11" s="146"/>
      <c r="AB11" s="146"/>
      <c r="AC11" s="146"/>
      <c r="AD11" s="146"/>
      <c r="AE11" s="146"/>
      <c r="AF11" s="146"/>
      <c r="AG11" s="146"/>
      <c r="AH11" s="146"/>
      <c r="AI11" s="146"/>
      <c r="AJ11" s="146"/>
      <c r="AK11" s="146"/>
    </row>
    <row r="12" spans="1:37" x14ac:dyDescent="0.25">
      <c r="B12" s="24" t="s">
        <v>21</v>
      </c>
      <c r="C12" s="113">
        <f>SUM(C13:C19)</f>
        <v>1028757946347</v>
      </c>
      <c r="D12" s="113">
        <f>SUM(D13:D19)</f>
        <v>1076801770178.34</v>
      </c>
      <c r="E12" s="113">
        <f t="shared" ref="E12:P12" si="1">SUM(E13:E19)</f>
        <v>85674722711.020004</v>
      </c>
      <c r="F12" s="113">
        <f t="shared" si="1"/>
        <v>73680735660.169998</v>
      </c>
      <c r="G12" s="113">
        <f t="shared" si="1"/>
        <v>84741585150.740051</v>
      </c>
      <c r="H12" s="113">
        <f t="shared" si="1"/>
        <v>93818326551.799988</v>
      </c>
      <c r="I12" s="113">
        <f t="shared" si="1"/>
        <v>90805063142.089966</v>
      </c>
      <c r="J12" s="113">
        <f t="shared" si="1"/>
        <v>106813611410.52007</v>
      </c>
      <c r="K12" s="113">
        <f t="shared" si="1"/>
        <v>97314138796.520004</v>
      </c>
      <c r="L12" s="113">
        <f t="shared" si="1"/>
        <v>79459592943.879959</v>
      </c>
      <c r="M12" s="113">
        <f t="shared" si="1"/>
        <v>87121331673.880081</v>
      </c>
      <c r="N12" s="113">
        <f t="shared" si="1"/>
        <v>83826674963.399994</v>
      </c>
      <c r="O12" s="113">
        <f t="shared" si="1"/>
        <v>88091756479.000031</v>
      </c>
      <c r="P12" s="113">
        <f t="shared" si="1"/>
        <v>90676542423.250015</v>
      </c>
      <c r="Q12" s="113">
        <f>SUM(Q13:Q19)</f>
        <v>1062024081906.27</v>
      </c>
      <c r="R12" s="18"/>
      <c r="S12" s="117"/>
      <c r="U12" s="18"/>
      <c r="V12" s="18"/>
      <c r="W12" s="18"/>
      <c r="X12" s="18"/>
      <c r="Y12" s="18"/>
      <c r="Z12" s="146"/>
      <c r="AA12" s="146"/>
      <c r="AB12" s="146"/>
      <c r="AC12" s="146"/>
      <c r="AD12" s="146"/>
      <c r="AE12" s="146"/>
      <c r="AF12" s="146"/>
      <c r="AG12" s="146"/>
      <c r="AH12" s="146"/>
      <c r="AI12" s="146"/>
      <c r="AJ12" s="146"/>
    </row>
    <row r="13" spans="1:37" x14ac:dyDescent="0.25">
      <c r="B13" s="34" t="s">
        <v>22</v>
      </c>
      <c r="C13" s="120">
        <v>965008984079</v>
      </c>
      <c r="D13" s="120">
        <v>985363549586.23999</v>
      </c>
      <c r="E13" s="121">
        <v>81770433165.979996</v>
      </c>
      <c r="F13" s="121">
        <v>67845680399.650002</v>
      </c>
      <c r="G13" s="121">
        <v>78083943820.830032</v>
      </c>
      <c r="H13" s="121">
        <v>89348782000.359985</v>
      </c>
      <c r="I13" s="121">
        <v>86408462533.489975</v>
      </c>
      <c r="J13" s="121">
        <v>87543082029.89006</v>
      </c>
      <c r="K13" s="121">
        <v>90240522219.680008</v>
      </c>
      <c r="L13" s="121">
        <v>74953621303.139954</v>
      </c>
      <c r="M13" s="121">
        <v>77560528172.030075</v>
      </c>
      <c r="N13" s="121">
        <v>79259133340.5</v>
      </c>
      <c r="O13" s="120">
        <v>80806504368.800034</v>
      </c>
      <c r="P13" s="120">
        <v>78070018212.37001</v>
      </c>
      <c r="Q13" s="120">
        <f>SUM(E13:P13)</f>
        <v>971890711566.72009</v>
      </c>
      <c r="S13" s="117"/>
      <c r="U13" s="18"/>
      <c r="V13" s="18"/>
      <c r="W13" s="18"/>
      <c r="X13" s="18"/>
      <c r="Y13" s="18"/>
      <c r="Z13" s="146"/>
      <c r="AA13" s="146"/>
      <c r="AB13" s="146"/>
      <c r="AC13" s="146"/>
      <c r="AD13" s="146"/>
      <c r="AE13" s="146"/>
      <c r="AF13" s="146"/>
      <c r="AG13" s="146"/>
      <c r="AH13" s="146"/>
      <c r="AI13" s="146"/>
      <c r="AJ13" s="146"/>
    </row>
    <row r="14" spans="1:37" x14ac:dyDescent="0.25">
      <c r="B14" s="34" t="s">
        <v>23</v>
      </c>
      <c r="C14" s="120">
        <v>4594772152</v>
      </c>
      <c r="D14" s="120">
        <v>4260814234</v>
      </c>
      <c r="E14" s="121">
        <v>445462698.86000001</v>
      </c>
      <c r="F14" s="121">
        <v>274225328.75</v>
      </c>
      <c r="G14" s="121">
        <v>398117692.21000004</v>
      </c>
      <c r="H14" s="121">
        <v>286733873.19</v>
      </c>
      <c r="I14" s="121">
        <v>432838112.33999997</v>
      </c>
      <c r="J14" s="121">
        <v>312047550.13999999</v>
      </c>
      <c r="K14" s="121">
        <v>495611995.37</v>
      </c>
      <c r="L14" s="121">
        <v>275525981.94</v>
      </c>
      <c r="M14" s="121">
        <v>297117715.15999997</v>
      </c>
      <c r="N14" s="121">
        <v>294614119.50999999</v>
      </c>
      <c r="O14" s="120">
        <v>352801730.36000001</v>
      </c>
      <c r="P14" s="120">
        <v>355911238.71999997</v>
      </c>
      <c r="Q14" s="120">
        <f t="shared" ref="Q14:Q23" si="2">SUM(E14:P14)</f>
        <v>4221008036.5500002</v>
      </c>
      <c r="S14" s="117"/>
      <c r="U14" s="18"/>
      <c r="V14" s="18"/>
      <c r="W14" s="18"/>
      <c r="X14" s="18"/>
      <c r="Y14" s="18"/>
      <c r="Z14" s="146"/>
      <c r="AA14" s="146"/>
      <c r="AB14" s="146"/>
      <c r="AC14" s="146"/>
      <c r="AD14" s="146"/>
      <c r="AE14" s="146"/>
      <c r="AF14" s="146"/>
      <c r="AG14" s="146"/>
      <c r="AH14" s="146"/>
      <c r="AI14" s="146"/>
      <c r="AJ14" s="146"/>
    </row>
    <row r="15" spans="1:37" x14ac:dyDescent="0.25">
      <c r="B15" s="34" t="s">
        <v>24</v>
      </c>
      <c r="C15" s="120">
        <v>35829488329</v>
      </c>
      <c r="D15" s="120">
        <v>38587377071.229988</v>
      </c>
      <c r="E15" s="121">
        <v>2528654747.3699994</v>
      </c>
      <c r="F15" s="121">
        <v>3952895625.8800001</v>
      </c>
      <c r="G15" s="121">
        <v>3645109116.5100002</v>
      </c>
      <c r="H15" s="121">
        <v>3072027605.440001</v>
      </c>
      <c r="I15" s="121">
        <v>3082319816.7000003</v>
      </c>
      <c r="J15" s="121">
        <v>3874464905.829999</v>
      </c>
      <c r="K15" s="121">
        <v>3578735709.2000003</v>
      </c>
      <c r="L15" s="121">
        <v>3133202654.0500007</v>
      </c>
      <c r="M15" s="121">
        <v>2706047168.9200001</v>
      </c>
      <c r="N15" s="121">
        <v>2772246674.9100003</v>
      </c>
      <c r="O15" s="120">
        <v>2972624115.1999998</v>
      </c>
      <c r="P15" s="120">
        <v>2216874731.6900001</v>
      </c>
      <c r="Q15" s="120">
        <f t="shared" si="2"/>
        <v>37535202871.700005</v>
      </c>
      <c r="S15" s="117"/>
      <c r="U15" s="18"/>
      <c r="V15" s="18"/>
      <c r="W15" s="18"/>
      <c r="X15" s="18"/>
      <c r="Y15" s="18"/>
      <c r="Z15" s="146"/>
      <c r="AA15" s="146"/>
      <c r="AB15" s="146"/>
      <c r="AC15" s="146"/>
      <c r="AD15" s="146"/>
      <c r="AE15" s="146"/>
      <c r="AF15" s="146"/>
      <c r="AG15" s="146"/>
      <c r="AH15" s="146"/>
      <c r="AI15" s="146"/>
      <c r="AJ15" s="146"/>
    </row>
    <row r="16" spans="1:37" s="35" customFormat="1" x14ac:dyDescent="0.25">
      <c r="B16" s="34" t="s">
        <v>25</v>
      </c>
      <c r="C16" s="120">
        <v>9760211304</v>
      </c>
      <c r="D16" s="120">
        <v>11292793112</v>
      </c>
      <c r="E16" s="121">
        <v>48776194.939999998</v>
      </c>
      <c r="F16" s="121">
        <v>46295.659999999996</v>
      </c>
      <c r="G16" s="121">
        <v>1504320700.1599998</v>
      </c>
      <c r="H16" s="121">
        <v>68655743.5</v>
      </c>
      <c r="I16" s="121">
        <v>678108.16000000003</v>
      </c>
      <c r="J16" s="121">
        <v>7929312747.1199999</v>
      </c>
      <c r="K16" s="121">
        <v>1059687624.13</v>
      </c>
      <c r="L16" s="121">
        <v>11218.65</v>
      </c>
      <c r="M16" s="121">
        <v>15649.779999999999</v>
      </c>
      <c r="N16" s="121">
        <v>77144516.140000001</v>
      </c>
      <c r="O16" s="120">
        <v>722277.11</v>
      </c>
      <c r="P16" s="120">
        <v>76832077.520000011</v>
      </c>
      <c r="Q16" s="120">
        <f t="shared" si="2"/>
        <v>10766203152.869999</v>
      </c>
      <c r="R16" s="6"/>
      <c r="S16" s="117"/>
      <c r="U16" s="18"/>
      <c r="V16" s="18"/>
      <c r="W16" s="18"/>
      <c r="X16" s="18"/>
      <c r="Y16" s="18"/>
      <c r="Z16" s="146"/>
      <c r="AA16" s="146"/>
      <c r="AB16" s="146"/>
      <c r="AC16" s="146"/>
      <c r="AD16" s="146"/>
      <c r="AE16" s="146"/>
      <c r="AF16" s="146"/>
      <c r="AG16" s="146"/>
      <c r="AH16" s="146"/>
      <c r="AI16" s="146"/>
      <c r="AJ16" s="146"/>
    </row>
    <row r="17" spans="1:36" s="35" customFormat="1" x14ac:dyDescent="0.25">
      <c r="B17" s="34" t="s">
        <v>26</v>
      </c>
      <c r="C17" s="120">
        <v>4256717870</v>
      </c>
      <c r="D17" s="120">
        <v>19173223715.920002</v>
      </c>
      <c r="E17" s="121">
        <v>12633660</v>
      </c>
      <c r="F17" s="121">
        <v>0</v>
      </c>
      <c r="G17" s="121">
        <v>53129119.57</v>
      </c>
      <c r="H17" s="121">
        <v>0</v>
      </c>
      <c r="I17" s="121">
        <v>12909082.5</v>
      </c>
      <c r="J17" s="121">
        <v>5739505680.9200001</v>
      </c>
      <c r="K17" s="121">
        <v>916934000.27999997</v>
      </c>
      <c r="L17" s="121">
        <v>35639903.640000001</v>
      </c>
      <c r="M17" s="121">
        <v>5517250999.5699997</v>
      </c>
      <c r="N17" s="121">
        <v>256830182.25</v>
      </c>
      <c r="O17" s="121">
        <v>2439456442.0300002</v>
      </c>
      <c r="P17" s="120">
        <v>5167654084.8699999</v>
      </c>
      <c r="Q17" s="120">
        <f>SUM(E17:P17)</f>
        <v>20151943155.630001</v>
      </c>
      <c r="R17" s="6"/>
      <c r="S17" s="117"/>
      <c r="U17" s="18"/>
      <c r="V17" s="18"/>
      <c r="W17" s="18"/>
      <c r="X17" s="18"/>
      <c r="Y17" s="18"/>
      <c r="Z17" s="146"/>
      <c r="AA17" s="146"/>
      <c r="AB17" s="146"/>
      <c r="AC17" s="146"/>
      <c r="AD17" s="146"/>
      <c r="AE17" s="146"/>
      <c r="AF17" s="146"/>
      <c r="AG17" s="146"/>
      <c r="AH17" s="146"/>
      <c r="AI17" s="146"/>
      <c r="AJ17" s="146"/>
    </row>
    <row r="18" spans="1:36" s="35" customFormat="1" x14ac:dyDescent="0.25">
      <c r="B18" s="34" t="s">
        <v>27</v>
      </c>
      <c r="C18" s="120">
        <v>369830712</v>
      </c>
      <c r="D18" s="120">
        <v>2160948193</v>
      </c>
      <c r="E18" s="121">
        <v>99647387.550000012</v>
      </c>
      <c r="F18" s="121">
        <v>816172552.08000004</v>
      </c>
      <c r="G18" s="121">
        <v>96353048.25</v>
      </c>
      <c r="H18" s="121">
        <v>95140739.609999999</v>
      </c>
      <c r="I18" s="121">
        <v>98881260.530000016</v>
      </c>
      <c r="J18" s="121">
        <v>96610138.159999996</v>
      </c>
      <c r="K18" s="121">
        <v>106735814.73</v>
      </c>
      <c r="L18" s="121">
        <v>116411111.23999999</v>
      </c>
      <c r="M18" s="121">
        <v>111938514.77000001</v>
      </c>
      <c r="N18" s="121">
        <v>137636017.47999999</v>
      </c>
      <c r="O18" s="120">
        <v>136580690.44999999</v>
      </c>
      <c r="P18" s="120">
        <v>236848002.38</v>
      </c>
      <c r="Q18" s="120">
        <f t="shared" si="2"/>
        <v>2148955277.23</v>
      </c>
      <c r="R18" s="6"/>
      <c r="S18" s="117"/>
      <c r="U18" s="18"/>
      <c r="V18" s="18"/>
      <c r="W18" s="18"/>
      <c r="X18" s="18"/>
      <c r="Y18" s="18"/>
      <c r="Z18" s="146"/>
      <c r="AA18" s="146"/>
      <c r="AB18" s="146"/>
      <c r="AC18" s="146"/>
      <c r="AD18" s="146"/>
      <c r="AE18" s="146"/>
      <c r="AF18" s="146"/>
      <c r="AG18" s="146"/>
      <c r="AH18" s="146"/>
      <c r="AI18" s="146"/>
      <c r="AJ18" s="146"/>
    </row>
    <row r="19" spans="1:36" x14ac:dyDescent="0.25">
      <c r="B19" s="34" t="s">
        <v>28</v>
      </c>
      <c r="C19" s="120">
        <v>8937941901</v>
      </c>
      <c r="D19" s="120">
        <v>15963064265.950001</v>
      </c>
      <c r="E19" s="121">
        <v>769114856.32000017</v>
      </c>
      <c r="F19" s="121">
        <v>791715458.14999986</v>
      </c>
      <c r="G19" s="121">
        <v>960611653.21000004</v>
      </c>
      <c r="H19" s="121">
        <v>946986589.69999981</v>
      </c>
      <c r="I19" s="121">
        <v>768974228.36999977</v>
      </c>
      <c r="J19" s="121">
        <v>1318588358.4600003</v>
      </c>
      <c r="K19" s="121">
        <v>915911433.12999988</v>
      </c>
      <c r="L19" s="121">
        <v>945180771.22000003</v>
      </c>
      <c r="M19" s="121">
        <v>928433453.65000021</v>
      </c>
      <c r="N19" s="121">
        <v>1029070112.61</v>
      </c>
      <c r="O19" s="120">
        <v>1383066855.0500004</v>
      </c>
      <c r="P19" s="120">
        <v>4552404075.6999989</v>
      </c>
      <c r="Q19" s="120">
        <f t="shared" si="2"/>
        <v>15310057845.570002</v>
      </c>
      <c r="S19" s="117"/>
      <c r="U19" s="18"/>
      <c r="V19" s="18"/>
      <c r="W19" s="18"/>
      <c r="X19" s="18"/>
      <c r="Y19" s="18"/>
      <c r="Z19" s="146"/>
      <c r="AA19" s="146"/>
      <c r="AB19" s="146"/>
      <c r="AC19" s="146"/>
      <c r="AD19" s="146"/>
      <c r="AE19" s="146"/>
      <c r="AF19" s="146"/>
      <c r="AG19" s="146"/>
      <c r="AH19" s="146"/>
      <c r="AI19" s="146"/>
      <c r="AJ19" s="146"/>
    </row>
    <row r="20" spans="1:36" x14ac:dyDescent="0.25">
      <c r="B20" s="24" t="s">
        <v>29</v>
      </c>
      <c r="C20" s="113">
        <f>SUM(C21:C23)</f>
        <v>11247530920</v>
      </c>
      <c r="D20" s="113">
        <f>SUM(D21:D23)</f>
        <v>10949745278.92</v>
      </c>
      <c r="E20" s="113">
        <f>SUM(E21:E23)</f>
        <v>7993246.2000000002</v>
      </c>
      <c r="F20" s="113">
        <f>SUM(F21:F23)</f>
        <v>108750430.02</v>
      </c>
      <c r="G20" s="113">
        <f t="shared" ref="G20:P20" si="3">SUM(G21:G23)</f>
        <v>2782462867.6000004</v>
      </c>
      <c r="H20" s="113">
        <f t="shared" si="3"/>
        <v>554418812.88</v>
      </c>
      <c r="I20" s="113">
        <f t="shared" si="3"/>
        <v>1022472458.1199999</v>
      </c>
      <c r="J20" s="113">
        <f t="shared" si="3"/>
        <v>849766707.54999995</v>
      </c>
      <c r="K20" s="113">
        <f t="shared" si="3"/>
        <v>226611181.65000001</v>
      </c>
      <c r="L20" s="113">
        <f t="shared" si="3"/>
        <v>28626589.100000001</v>
      </c>
      <c r="M20" s="113">
        <f t="shared" si="3"/>
        <v>5660870</v>
      </c>
      <c r="N20" s="113">
        <f t="shared" si="3"/>
        <v>1029352443.0700001</v>
      </c>
      <c r="O20" s="113">
        <f t="shared" si="3"/>
        <v>1819152464.5100002</v>
      </c>
      <c r="P20" s="113">
        <f t="shared" si="3"/>
        <v>1362415712.4300001</v>
      </c>
      <c r="Q20" s="113">
        <f>SUM(E20:P20)</f>
        <v>9797683783.1299992</v>
      </c>
      <c r="S20" s="117"/>
      <c r="U20" s="18"/>
      <c r="V20" s="18"/>
      <c r="W20" s="18"/>
      <c r="X20" s="18"/>
      <c r="Y20" s="18"/>
      <c r="Z20" s="146"/>
      <c r="AA20" s="146"/>
      <c r="AB20" s="146"/>
      <c r="AC20" s="146"/>
      <c r="AD20" s="146"/>
      <c r="AE20" s="146"/>
      <c r="AF20" s="146"/>
      <c r="AG20" s="146"/>
      <c r="AH20" s="146"/>
      <c r="AI20" s="146"/>
      <c r="AJ20" s="146"/>
    </row>
    <row r="21" spans="1:36" x14ac:dyDescent="0.25">
      <c r="B21" s="34" t="s">
        <v>30</v>
      </c>
      <c r="C21" s="149">
        <v>0</v>
      </c>
      <c r="D21" s="120">
        <v>25265000</v>
      </c>
      <c r="E21" s="150"/>
      <c r="F21" s="150"/>
      <c r="G21" s="150"/>
      <c r="H21" s="150"/>
      <c r="I21" s="150"/>
      <c r="J21" s="121">
        <v>25265000</v>
      </c>
      <c r="K21" s="150"/>
      <c r="L21" s="150">
        <v>0</v>
      </c>
      <c r="M21" s="150"/>
      <c r="N21" s="121">
        <v>26251000</v>
      </c>
      <c r="O21" s="150"/>
      <c r="P21" s="121">
        <v>1142390300</v>
      </c>
      <c r="Q21" s="152">
        <f t="shared" si="2"/>
        <v>1193906300</v>
      </c>
      <c r="S21" s="117"/>
      <c r="U21" s="18"/>
      <c r="V21" s="18"/>
      <c r="W21" s="18"/>
      <c r="X21" s="18"/>
      <c r="Y21" s="18"/>
      <c r="Z21" s="146"/>
      <c r="AA21" s="146"/>
      <c r="AB21" s="146"/>
      <c r="AC21" s="146"/>
      <c r="AD21" s="146"/>
      <c r="AE21" s="146"/>
      <c r="AF21" s="146"/>
      <c r="AG21" s="146"/>
      <c r="AH21" s="146"/>
      <c r="AI21" s="146"/>
      <c r="AJ21" s="146"/>
    </row>
    <row r="22" spans="1:36" x14ac:dyDescent="0.25">
      <c r="B22" s="34" t="s">
        <v>31</v>
      </c>
      <c r="C22" s="120">
        <v>11247530920</v>
      </c>
      <c r="D22" s="120">
        <v>10924480278.92</v>
      </c>
      <c r="E22" s="121">
        <v>7993246.2000000002</v>
      </c>
      <c r="F22" s="121">
        <v>1406735.96</v>
      </c>
      <c r="G22" s="121">
        <v>2755209410.2200003</v>
      </c>
      <c r="H22" s="121">
        <v>554418812.88</v>
      </c>
      <c r="I22" s="121">
        <v>842254868.08999991</v>
      </c>
      <c r="J22" s="121">
        <v>824501707.54999995</v>
      </c>
      <c r="K22" s="121">
        <v>196357404.93000001</v>
      </c>
      <c r="L22" s="121">
        <v>0</v>
      </c>
      <c r="M22" s="121">
        <v>5660870</v>
      </c>
      <c r="N22" s="121">
        <v>882737633.61000001</v>
      </c>
      <c r="O22" s="121">
        <v>1819152464.5100002</v>
      </c>
      <c r="P22" s="121">
        <v>136968622.74000001</v>
      </c>
      <c r="Q22" s="121">
        <f t="shared" si="2"/>
        <v>8026661776.6900005</v>
      </c>
      <c r="S22" s="117"/>
      <c r="U22" s="18"/>
      <c r="V22" s="18"/>
      <c r="W22" s="18"/>
      <c r="X22" s="18"/>
      <c r="Y22" s="18"/>
      <c r="Z22" s="146"/>
      <c r="AA22" s="146"/>
      <c r="AB22" s="146"/>
      <c r="AC22" s="146"/>
      <c r="AD22" s="146"/>
      <c r="AE22" s="146"/>
      <c r="AF22" s="146"/>
      <c r="AG22" s="146"/>
      <c r="AH22" s="146"/>
      <c r="AI22" s="146"/>
      <c r="AJ22" s="146"/>
    </row>
    <row r="23" spans="1:36" x14ac:dyDescent="0.25">
      <c r="B23" s="34" t="s">
        <v>32</v>
      </c>
      <c r="C23" s="120">
        <v>0</v>
      </c>
      <c r="D23" s="120">
        <v>0</v>
      </c>
      <c r="E23" s="149"/>
      <c r="F23" s="121">
        <v>107343694.06</v>
      </c>
      <c r="G23" s="121">
        <v>27253457.379999999</v>
      </c>
      <c r="H23" s="150"/>
      <c r="I23" s="121">
        <v>180217590.03</v>
      </c>
      <c r="J23" s="150"/>
      <c r="K23" s="121">
        <v>30253776.719999999</v>
      </c>
      <c r="L23" s="121">
        <v>28626589.100000001</v>
      </c>
      <c r="M23" s="150"/>
      <c r="N23" s="121">
        <v>120363809.45999999</v>
      </c>
      <c r="O23" s="121"/>
      <c r="P23" s="121">
        <v>83056789.689999998</v>
      </c>
      <c r="Q23" s="121">
        <f t="shared" si="2"/>
        <v>577115706.44000006</v>
      </c>
      <c r="S23" s="117"/>
      <c r="U23" s="18"/>
      <c r="V23" s="18"/>
      <c r="W23" s="18"/>
      <c r="X23" s="18"/>
      <c r="Y23" s="18"/>
      <c r="Z23" s="146"/>
      <c r="AA23" s="146"/>
      <c r="AB23" s="146"/>
      <c r="AC23" s="146"/>
      <c r="AD23" s="146"/>
      <c r="AE23" s="146"/>
      <c r="AF23" s="146"/>
      <c r="AG23" s="146"/>
      <c r="AH23" s="146"/>
      <c r="AI23" s="146"/>
      <c r="AJ23" s="146"/>
    </row>
    <row r="24" spans="1:36" x14ac:dyDescent="0.25">
      <c r="B24" s="93" t="s">
        <v>33</v>
      </c>
      <c r="C24" s="114">
        <f t="shared" ref="C24:P24" si="4">C25+C35</f>
        <v>1247578095825</v>
      </c>
      <c r="D24" s="114">
        <f t="shared" si="4"/>
        <v>1328005412479.4702</v>
      </c>
      <c r="E24" s="122">
        <f>E25+E35</f>
        <v>99402711944.889923</v>
      </c>
      <c r="F24" s="122">
        <f t="shared" si="4"/>
        <v>110071274842.70992</v>
      </c>
      <c r="G24" s="122">
        <f t="shared" si="4"/>
        <v>93358287605.849869</v>
      </c>
      <c r="H24" s="122">
        <f>H25+H35</f>
        <v>72803436662.389908</v>
      </c>
      <c r="I24" s="122">
        <f>I25+I35</f>
        <v>103366610868.93994</v>
      </c>
      <c r="J24" s="122">
        <f t="shared" si="4"/>
        <v>104152109906.14</v>
      </c>
      <c r="K24" s="122">
        <f>K25+K35</f>
        <v>107951069115.72998</v>
      </c>
      <c r="L24" s="122">
        <f t="shared" si="4"/>
        <v>90551184472.450012</v>
      </c>
      <c r="M24" s="122">
        <f t="shared" si="4"/>
        <v>93139218367.29007</v>
      </c>
      <c r="N24" s="122">
        <f t="shared" si="4"/>
        <v>108829187666.41003</v>
      </c>
      <c r="O24" s="122">
        <f t="shared" si="4"/>
        <v>125860086223.57988</v>
      </c>
      <c r="P24" s="122">
        <f t="shared" si="4"/>
        <v>169752026442.37018</v>
      </c>
      <c r="Q24" s="122">
        <f>Q25+Q35</f>
        <v>1279237204118.7498</v>
      </c>
      <c r="S24" s="117"/>
      <c r="U24" s="102"/>
      <c r="V24" s="18"/>
      <c r="W24" s="18"/>
      <c r="X24" s="18"/>
      <c r="Y24" s="18"/>
      <c r="Z24" s="146"/>
      <c r="AA24" s="146"/>
      <c r="AB24" s="146"/>
      <c r="AC24" s="146"/>
      <c r="AD24" s="146"/>
      <c r="AE24" s="146"/>
      <c r="AF24" s="146"/>
      <c r="AG24" s="146"/>
      <c r="AH24" s="146"/>
      <c r="AI24" s="146"/>
      <c r="AJ24" s="146"/>
    </row>
    <row r="25" spans="1:36" x14ac:dyDescent="0.25">
      <c r="A25" s="33"/>
      <c r="B25" s="22" t="s">
        <v>34</v>
      </c>
      <c r="C25" s="113">
        <f>C26+C27+C28+C32+C33+C34</f>
        <v>1092403071323</v>
      </c>
      <c r="D25" s="113">
        <f>D26+D27+D28+D32+D33+D34</f>
        <v>1125925111013.6301</v>
      </c>
      <c r="E25" s="113">
        <f>E26+E27+E28+E32+E33+E34</f>
        <v>91650985550.929932</v>
      </c>
      <c r="F25" s="113">
        <f t="shared" ref="F25:P25" si="5">F26+F27+F28+F32+F33+F34</f>
        <v>101674284208.84991</v>
      </c>
      <c r="G25" s="113">
        <f t="shared" si="5"/>
        <v>79784086843.31987</v>
      </c>
      <c r="H25" s="113">
        <f t="shared" si="5"/>
        <v>63770784923.419907</v>
      </c>
      <c r="I25" s="113">
        <f t="shared" si="5"/>
        <v>88378574466.029938</v>
      </c>
      <c r="J25" s="113">
        <f t="shared" si="5"/>
        <v>95092564940.009995</v>
      </c>
      <c r="K25" s="113">
        <f t="shared" si="5"/>
        <v>97549877876.409973</v>
      </c>
      <c r="L25" s="113">
        <f t="shared" si="5"/>
        <v>82956368657.330017</v>
      </c>
      <c r="M25" s="113">
        <f t="shared" si="5"/>
        <v>77612906007.930069</v>
      </c>
      <c r="N25" s="113">
        <f t="shared" si="5"/>
        <v>83218478707.300034</v>
      </c>
      <c r="O25" s="113">
        <f t="shared" si="5"/>
        <v>111013745311.44987</v>
      </c>
      <c r="P25" s="113">
        <f t="shared" si="5"/>
        <v>126243378041.27017</v>
      </c>
      <c r="Q25" s="113">
        <f>Q26+Q27+Q28+Q32+Q33+Q34</f>
        <v>1098946035534.2498</v>
      </c>
      <c r="R25" s="135"/>
      <c r="S25" s="117"/>
      <c r="U25" s="147"/>
      <c r="V25" s="18"/>
      <c r="W25" s="18"/>
      <c r="X25" s="18"/>
      <c r="Y25" s="18"/>
      <c r="Z25" s="146"/>
      <c r="AA25" s="146"/>
      <c r="AB25" s="146"/>
      <c r="AC25" s="146"/>
      <c r="AD25" s="146"/>
      <c r="AE25" s="146"/>
      <c r="AF25" s="146"/>
      <c r="AG25" s="146"/>
      <c r="AH25" s="146"/>
      <c r="AI25" s="146"/>
      <c r="AJ25" s="146"/>
    </row>
    <row r="26" spans="1:36" x14ac:dyDescent="0.25">
      <c r="B26" s="29" t="s">
        <v>35</v>
      </c>
      <c r="C26" s="121">
        <v>444373269772</v>
      </c>
      <c r="D26" s="121">
        <v>456436123341.51025</v>
      </c>
      <c r="E26" s="121">
        <v>24474004471.959915</v>
      </c>
      <c r="F26" s="121">
        <v>28781843984.279903</v>
      </c>
      <c r="G26" s="121">
        <v>33125230265.839882</v>
      </c>
      <c r="H26" s="121">
        <v>30687445730.419926</v>
      </c>
      <c r="I26" s="121">
        <v>32424500073.529934</v>
      </c>
      <c r="J26" s="121">
        <v>32613314225.889999</v>
      </c>
      <c r="K26" s="121">
        <v>32248033860.769974</v>
      </c>
      <c r="L26" s="121">
        <v>33099028756.600018</v>
      </c>
      <c r="M26" s="121">
        <v>34895383654.520073</v>
      </c>
      <c r="N26" s="121">
        <v>39145788096.410034</v>
      </c>
      <c r="O26" s="121">
        <v>43735885572.87989</v>
      </c>
      <c r="P26" s="121">
        <v>66156229938.560173</v>
      </c>
      <c r="Q26" s="120">
        <f>SUM(E26:P26)</f>
        <v>431386688631.65967</v>
      </c>
      <c r="R26" s="58"/>
      <c r="S26" s="117"/>
      <c r="U26" s="148"/>
      <c r="V26" s="18"/>
      <c r="W26" s="18"/>
      <c r="X26" s="18"/>
      <c r="Y26" s="18"/>
      <c r="Z26" s="146"/>
      <c r="AA26" s="146"/>
      <c r="AB26" s="146"/>
      <c r="AC26" s="146"/>
      <c r="AD26" s="146"/>
      <c r="AE26" s="146"/>
      <c r="AF26" s="146"/>
      <c r="AG26" s="146"/>
      <c r="AH26" s="146"/>
      <c r="AI26" s="146"/>
      <c r="AJ26" s="146"/>
    </row>
    <row r="27" spans="1:36" x14ac:dyDescent="0.25">
      <c r="B27" s="29" t="s">
        <v>94</v>
      </c>
      <c r="C27" s="121">
        <v>66472191181</v>
      </c>
      <c r="D27" s="121">
        <v>67874433653.26001</v>
      </c>
      <c r="E27" s="121">
        <v>4808103124.8999996</v>
      </c>
      <c r="F27" s="121">
        <v>4809920414.3799992</v>
      </c>
      <c r="G27" s="121">
        <v>4866525868.9300003</v>
      </c>
      <c r="H27" s="121">
        <v>4963282376.2200003</v>
      </c>
      <c r="I27" s="121">
        <v>5011835685.8999996</v>
      </c>
      <c r="J27" s="121">
        <v>5070577037.3199997</v>
      </c>
      <c r="K27" s="121">
        <v>5078938849.8699999</v>
      </c>
      <c r="L27" s="121">
        <v>5113312332.4200001</v>
      </c>
      <c r="M27" s="121">
        <v>5663918609</v>
      </c>
      <c r="N27" s="121">
        <v>5728587663.75</v>
      </c>
      <c r="O27" s="121">
        <v>7606174457.1599998</v>
      </c>
      <c r="P27" s="121">
        <v>8824002706.9599991</v>
      </c>
      <c r="Q27" s="120">
        <f>SUM(E27:P27)</f>
        <v>67545179126.810005</v>
      </c>
      <c r="R27" s="31"/>
      <c r="S27" s="117"/>
      <c r="U27" s="147"/>
      <c r="V27" s="18"/>
      <c r="W27" s="18"/>
      <c r="X27" s="18"/>
      <c r="Y27" s="18"/>
      <c r="Z27" s="146"/>
      <c r="AA27" s="146"/>
      <c r="AB27" s="146"/>
      <c r="AC27" s="146"/>
      <c r="AD27" s="146"/>
      <c r="AE27" s="146"/>
      <c r="AF27" s="146"/>
      <c r="AG27" s="146"/>
      <c r="AH27" s="146"/>
      <c r="AI27" s="146"/>
      <c r="AJ27" s="146"/>
    </row>
    <row r="28" spans="1:36" x14ac:dyDescent="0.25">
      <c r="B28" s="29" t="s">
        <v>95</v>
      </c>
      <c r="C28" s="121">
        <f>SUM(C29:C31)</f>
        <v>225621046933</v>
      </c>
      <c r="D28" s="121">
        <f>SUM(D29:D31)</f>
        <v>213576731689.22</v>
      </c>
      <c r="E28" s="121">
        <f>SUM(E29:E31)</f>
        <v>37005025299.570007</v>
      </c>
      <c r="F28" s="121">
        <f t="shared" ref="F28:P28" si="6">SUM(F29:F31)</f>
        <v>11907934904.75</v>
      </c>
      <c r="G28" s="121">
        <f t="shared" si="6"/>
        <v>9944044132.6099987</v>
      </c>
      <c r="H28" s="121">
        <f t="shared" si="6"/>
        <v>6411439283.8799992</v>
      </c>
      <c r="I28" s="121">
        <f t="shared" si="6"/>
        <v>19550027670.57</v>
      </c>
      <c r="J28" s="121">
        <f t="shared" si="6"/>
        <v>32552958266.649998</v>
      </c>
      <c r="K28" s="121">
        <f t="shared" si="6"/>
        <v>34203263816.419998</v>
      </c>
      <c r="L28" s="121">
        <f t="shared" si="6"/>
        <v>14340959910.690001</v>
      </c>
      <c r="M28" s="121">
        <f t="shared" si="6"/>
        <v>7296650354.2200003</v>
      </c>
      <c r="N28" s="121">
        <f t="shared" si="6"/>
        <v>7113418930.5600004</v>
      </c>
      <c r="O28" s="121">
        <f t="shared" si="6"/>
        <v>20113092195.739998</v>
      </c>
      <c r="P28" s="121">
        <f t="shared" si="6"/>
        <v>12901162090.25</v>
      </c>
      <c r="Q28" s="120">
        <f>SUM(E28:P28)</f>
        <v>213339976855.91</v>
      </c>
      <c r="R28" s="31"/>
      <c r="S28" s="117"/>
      <c r="T28" s="31"/>
      <c r="U28" s="148"/>
      <c r="V28" s="18"/>
      <c r="W28" s="18"/>
      <c r="X28" s="18"/>
      <c r="Y28" s="18"/>
      <c r="Z28" s="146"/>
      <c r="AA28" s="146"/>
      <c r="AB28" s="146"/>
      <c r="AC28" s="146"/>
      <c r="AD28" s="146"/>
      <c r="AE28" s="146"/>
      <c r="AF28" s="146"/>
      <c r="AG28" s="146"/>
      <c r="AH28" s="146"/>
      <c r="AI28" s="146"/>
      <c r="AJ28" s="146"/>
    </row>
    <row r="29" spans="1:36" s="31" customFormat="1" x14ac:dyDescent="0.25">
      <c r="B29" s="32" t="s">
        <v>38</v>
      </c>
      <c r="C29" s="121">
        <v>91749902987</v>
      </c>
      <c r="D29" s="121">
        <v>92251443063</v>
      </c>
      <c r="E29" s="121">
        <v>7803198304.1899996</v>
      </c>
      <c r="F29" s="121">
        <v>5681540229.1999998</v>
      </c>
      <c r="G29" s="121">
        <v>3907336920.5299997</v>
      </c>
      <c r="H29" s="121">
        <v>2899144605.5499997</v>
      </c>
      <c r="I29" s="121">
        <v>15290478106.389999</v>
      </c>
      <c r="J29" s="121">
        <v>9994168435.0400009</v>
      </c>
      <c r="K29" s="121">
        <v>11587868769.07</v>
      </c>
      <c r="L29" s="121">
        <v>7684097507.8400002</v>
      </c>
      <c r="M29" s="121">
        <v>776866298.29999995</v>
      </c>
      <c r="N29" s="121">
        <v>2927070259.3400002</v>
      </c>
      <c r="O29" s="121">
        <v>14328025722.139999</v>
      </c>
      <c r="P29" s="121">
        <v>9369537957.7399998</v>
      </c>
      <c r="Q29" s="120">
        <f>SUM(E29:P29)</f>
        <v>92249333115.330002</v>
      </c>
      <c r="S29" s="117"/>
      <c r="U29" s="147"/>
      <c r="V29" s="18"/>
      <c r="W29" s="18"/>
      <c r="X29" s="18"/>
      <c r="Y29" s="18"/>
      <c r="Z29" s="146"/>
      <c r="AA29" s="146"/>
      <c r="AB29" s="146"/>
      <c r="AC29" s="146"/>
      <c r="AD29" s="146"/>
      <c r="AE29" s="146"/>
      <c r="AF29" s="146"/>
      <c r="AG29" s="146"/>
      <c r="AH29" s="146"/>
      <c r="AI29" s="146"/>
      <c r="AJ29" s="146"/>
    </row>
    <row r="30" spans="1:36" s="31" customFormat="1" x14ac:dyDescent="0.25">
      <c r="B30" s="32" t="s">
        <v>39</v>
      </c>
      <c r="C30" s="121">
        <v>132147452964</v>
      </c>
      <c r="D30" s="121">
        <v>119835514218.22</v>
      </c>
      <c r="E30" s="121">
        <v>29043549729.470001</v>
      </c>
      <c r="F30" s="121">
        <v>6046952358.9700003</v>
      </c>
      <c r="G30" s="121">
        <v>5892292241.1899996</v>
      </c>
      <c r="H30" s="121">
        <v>3434742729.3299999</v>
      </c>
      <c r="I30" s="121">
        <v>4185392254.8699999</v>
      </c>
      <c r="J30" s="121">
        <v>22505080475.259998</v>
      </c>
      <c r="K30" s="121">
        <v>22589160765.59</v>
      </c>
      <c r="L30" s="121">
        <v>6625817129.7600002</v>
      </c>
      <c r="M30" s="121">
        <v>6386628596.5900002</v>
      </c>
      <c r="N30" s="121">
        <v>4057369614.5</v>
      </c>
      <c r="O30" s="121">
        <v>5650140751.46</v>
      </c>
      <c r="P30" s="121">
        <v>3236253911.9200001</v>
      </c>
      <c r="Q30" s="120">
        <f t="shared" ref="Q30:Q34" si="7">SUM(E30:P30)</f>
        <v>119653380558.91</v>
      </c>
      <c r="R30" s="6"/>
      <c r="S30" s="117"/>
      <c r="U30" s="148"/>
      <c r="V30" s="18"/>
      <c r="W30" s="18"/>
      <c r="X30" s="18"/>
      <c r="Y30" s="18"/>
      <c r="Z30" s="146"/>
      <c r="AA30" s="146"/>
      <c r="AB30" s="146"/>
      <c r="AC30" s="146"/>
      <c r="AD30" s="146"/>
      <c r="AE30" s="146"/>
      <c r="AF30" s="146"/>
      <c r="AG30" s="146"/>
      <c r="AH30" s="146"/>
      <c r="AI30" s="146"/>
      <c r="AJ30" s="146"/>
    </row>
    <row r="31" spans="1:36" s="31" customFormat="1" x14ac:dyDescent="0.25">
      <c r="B31" s="32" t="s">
        <v>40</v>
      </c>
      <c r="C31" s="121">
        <v>1723690982</v>
      </c>
      <c r="D31" s="121">
        <v>1489774408</v>
      </c>
      <c r="E31" s="121">
        <v>158277265.91</v>
      </c>
      <c r="F31" s="121">
        <v>179442316.58000001</v>
      </c>
      <c r="G31" s="121">
        <v>144414970.88999999</v>
      </c>
      <c r="H31" s="121">
        <v>77551949</v>
      </c>
      <c r="I31" s="121">
        <v>74157309.310000002</v>
      </c>
      <c r="J31" s="121">
        <v>53709356.349999994</v>
      </c>
      <c r="K31" s="121">
        <v>26234281.759999998</v>
      </c>
      <c r="L31" s="121">
        <v>31045273.09</v>
      </c>
      <c r="M31" s="121">
        <v>133155459.33</v>
      </c>
      <c r="N31" s="121">
        <v>128979056.72</v>
      </c>
      <c r="O31" s="121">
        <v>134925722.13999999</v>
      </c>
      <c r="P31" s="121">
        <v>295370220.59000003</v>
      </c>
      <c r="Q31" s="120">
        <f t="shared" si="7"/>
        <v>1437263181.6700001</v>
      </c>
      <c r="S31" s="117"/>
      <c r="U31" s="147"/>
      <c r="V31" s="18"/>
      <c r="W31" s="18"/>
      <c r="X31" s="18"/>
      <c r="Y31" s="18"/>
      <c r="Z31" s="146"/>
      <c r="AA31" s="146"/>
      <c r="AB31" s="146"/>
      <c r="AC31" s="146"/>
      <c r="AD31" s="146"/>
      <c r="AE31" s="146"/>
      <c r="AF31" s="146"/>
      <c r="AG31" s="146"/>
      <c r="AH31" s="146"/>
      <c r="AI31" s="146"/>
      <c r="AJ31" s="146"/>
    </row>
    <row r="32" spans="1:36" s="31" customFormat="1" x14ac:dyDescent="0.25">
      <c r="B32" s="29" t="s">
        <v>76</v>
      </c>
      <c r="C32" s="121">
        <v>20010100000</v>
      </c>
      <c r="D32" s="121">
        <v>15859991971.48</v>
      </c>
      <c r="E32" s="121">
        <v>621341952.04999995</v>
      </c>
      <c r="F32" s="121">
        <v>1645878577.1300001</v>
      </c>
      <c r="G32" s="121">
        <v>1820049994.24</v>
      </c>
      <c r="H32" s="121">
        <v>991115268.13000011</v>
      </c>
      <c r="I32" s="121">
        <v>849306502.22000003</v>
      </c>
      <c r="J32" s="121">
        <v>538980366.98000002</v>
      </c>
      <c r="K32" s="121">
        <v>360942173.02999997</v>
      </c>
      <c r="L32" s="121">
        <v>1648324866.3900001</v>
      </c>
      <c r="M32" s="121">
        <v>2602399545.5799999</v>
      </c>
      <c r="N32" s="121">
        <v>2471326095.46</v>
      </c>
      <c r="O32" s="121">
        <v>1552138546.72</v>
      </c>
      <c r="P32" s="121">
        <v>652209888.86999989</v>
      </c>
      <c r="Q32" s="121">
        <f t="shared" si="7"/>
        <v>15754013776.799999</v>
      </c>
      <c r="S32" s="117"/>
      <c r="T32" s="6"/>
      <c r="U32" s="148"/>
      <c r="V32" s="18"/>
      <c r="W32" s="18"/>
      <c r="X32" s="18"/>
      <c r="Y32" s="18"/>
      <c r="Z32" s="146"/>
      <c r="AA32" s="146"/>
      <c r="AB32" s="146"/>
      <c r="AC32" s="146"/>
      <c r="AD32" s="146"/>
      <c r="AE32" s="146"/>
      <c r="AF32" s="146"/>
      <c r="AG32" s="146"/>
      <c r="AH32" s="146"/>
      <c r="AI32" s="146"/>
      <c r="AJ32" s="146"/>
    </row>
    <row r="33" spans="1:36" x14ac:dyDescent="0.25">
      <c r="B33" s="29" t="s">
        <v>41</v>
      </c>
      <c r="C33" s="123">
        <v>334946253013</v>
      </c>
      <c r="D33" s="123">
        <v>370797427186.56995</v>
      </c>
      <c r="E33" s="121">
        <v>24668685826.449997</v>
      </c>
      <c r="F33" s="121">
        <v>54454881452.310005</v>
      </c>
      <c r="G33" s="121">
        <v>29584253110.25</v>
      </c>
      <c r="H33" s="121">
        <v>20637311410.779991</v>
      </c>
      <c r="I33" s="121">
        <v>30488310759.809998</v>
      </c>
      <c r="J33" s="121">
        <v>24247621759.159996</v>
      </c>
      <c r="K33" s="121">
        <v>25557043522.320004</v>
      </c>
      <c r="L33" s="121">
        <v>28685840837.229996</v>
      </c>
      <c r="M33" s="121">
        <v>27085419040.609993</v>
      </c>
      <c r="N33" s="121">
        <v>28648122606.940006</v>
      </c>
      <c r="O33" s="121">
        <v>37900625376.910004</v>
      </c>
      <c r="P33" s="121">
        <v>37583056684.310005</v>
      </c>
      <c r="Q33" s="121">
        <f t="shared" si="7"/>
        <v>369541172387.08002</v>
      </c>
      <c r="R33" s="31"/>
      <c r="S33" s="117"/>
      <c r="U33" s="147"/>
      <c r="V33" s="18"/>
      <c r="W33" s="18"/>
      <c r="X33" s="18"/>
      <c r="Y33" s="18"/>
      <c r="Z33" s="146"/>
      <c r="AA33" s="146"/>
      <c r="AB33" s="146"/>
      <c r="AC33" s="146"/>
      <c r="AD33" s="146"/>
      <c r="AE33" s="146"/>
      <c r="AF33" s="146"/>
      <c r="AG33" s="146"/>
      <c r="AH33" s="146"/>
      <c r="AI33" s="146"/>
      <c r="AJ33" s="146"/>
    </row>
    <row r="34" spans="1:36" x14ac:dyDescent="0.25">
      <c r="B34" s="29" t="s">
        <v>42</v>
      </c>
      <c r="C34" s="123">
        <v>980210424</v>
      </c>
      <c r="D34" s="123">
        <v>1380403171.5899999</v>
      </c>
      <c r="E34" s="121">
        <v>73824876</v>
      </c>
      <c r="F34" s="121">
        <v>73824876</v>
      </c>
      <c r="G34" s="121">
        <v>443983471.45000005</v>
      </c>
      <c r="H34" s="121">
        <v>80190853.989999995</v>
      </c>
      <c r="I34" s="121">
        <v>54593774</v>
      </c>
      <c r="J34" s="121">
        <v>69113284.010000005</v>
      </c>
      <c r="K34" s="121">
        <v>101655654</v>
      </c>
      <c r="L34" s="121">
        <v>68901954</v>
      </c>
      <c r="M34" s="121">
        <v>69134804</v>
      </c>
      <c r="N34" s="121">
        <v>111235314.18000001</v>
      </c>
      <c r="O34" s="121">
        <v>105829162.03999999</v>
      </c>
      <c r="P34" s="121">
        <v>126716732.31999999</v>
      </c>
      <c r="Q34" s="121">
        <f t="shared" si="7"/>
        <v>1379004755.99</v>
      </c>
      <c r="S34" s="117"/>
      <c r="U34" s="148"/>
      <c r="V34" s="18"/>
      <c r="W34" s="18"/>
      <c r="X34" s="18"/>
      <c r="Y34" s="18"/>
      <c r="Z34" s="146"/>
      <c r="AA34" s="146"/>
      <c r="AB34" s="146"/>
      <c r="AC34" s="146"/>
      <c r="AD34" s="146"/>
      <c r="AE34" s="146"/>
      <c r="AF34" s="146"/>
      <c r="AG34" s="146"/>
      <c r="AH34" s="146"/>
      <c r="AI34" s="146"/>
      <c r="AJ34" s="146"/>
    </row>
    <row r="35" spans="1:36" x14ac:dyDescent="0.25">
      <c r="A35" s="137"/>
      <c r="B35" s="22" t="s">
        <v>43</v>
      </c>
      <c r="C35" s="113">
        <f>SUM(C36:C41)</f>
        <v>155175024502</v>
      </c>
      <c r="D35" s="113">
        <f>SUM(D36:D41)</f>
        <v>202080301465.84003</v>
      </c>
      <c r="E35" s="113">
        <f>SUM(E36:E41)</f>
        <v>7751726393.9599991</v>
      </c>
      <c r="F35" s="113">
        <f t="shared" ref="F35:P35" si="8">SUM(F36:F41)</f>
        <v>8396990633.8600006</v>
      </c>
      <c r="G35" s="113">
        <f t="shared" si="8"/>
        <v>13574200762.530001</v>
      </c>
      <c r="H35" s="113">
        <f t="shared" si="8"/>
        <v>9032651738.9700012</v>
      </c>
      <c r="I35" s="113">
        <f t="shared" si="8"/>
        <v>14988036402.91</v>
      </c>
      <c r="J35" s="113">
        <f t="shared" si="8"/>
        <v>9059544966.130003</v>
      </c>
      <c r="K35" s="113">
        <f t="shared" si="8"/>
        <v>10401191239.32</v>
      </c>
      <c r="L35" s="113">
        <f t="shared" si="8"/>
        <v>7594815815.119998</v>
      </c>
      <c r="M35" s="113">
        <f t="shared" si="8"/>
        <v>15526312359.359999</v>
      </c>
      <c r="N35" s="113">
        <f t="shared" si="8"/>
        <v>25610708959.110001</v>
      </c>
      <c r="O35" s="113">
        <f t="shared" si="8"/>
        <v>14846340912.130005</v>
      </c>
      <c r="P35" s="113">
        <f t="shared" si="8"/>
        <v>43508648401.099998</v>
      </c>
      <c r="Q35" s="113">
        <f>SUM(Q36:Q41)</f>
        <v>180291168584.5</v>
      </c>
      <c r="S35" s="117"/>
      <c r="U35" s="147"/>
      <c r="V35" s="18"/>
      <c r="W35" s="18"/>
      <c r="X35" s="18"/>
      <c r="Y35" s="18"/>
      <c r="Z35" s="146"/>
      <c r="AA35" s="146"/>
      <c r="AB35" s="146"/>
      <c r="AC35" s="146"/>
      <c r="AD35" s="146"/>
      <c r="AE35" s="146"/>
      <c r="AF35" s="146"/>
      <c r="AG35" s="146"/>
      <c r="AH35" s="146"/>
      <c r="AI35" s="146"/>
      <c r="AJ35" s="146"/>
    </row>
    <row r="36" spans="1:36" x14ac:dyDescent="0.25">
      <c r="B36" s="5" t="s">
        <v>44</v>
      </c>
      <c r="C36" s="123">
        <v>37994371816</v>
      </c>
      <c r="D36" s="123">
        <v>54307281600.260025</v>
      </c>
      <c r="E36" s="123">
        <v>1726040795.6999993</v>
      </c>
      <c r="F36" s="123">
        <v>1676447741.8500001</v>
      </c>
      <c r="G36" s="123">
        <v>4273106285.6600018</v>
      </c>
      <c r="H36" s="123">
        <v>2937244329.1300006</v>
      </c>
      <c r="I36" s="123">
        <v>4071714151.5699997</v>
      </c>
      <c r="J36" s="123">
        <v>3139973272.0500011</v>
      </c>
      <c r="K36" s="123">
        <v>3048857105.0500016</v>
      </c>
      <c r="L36" s="123">
        <v>1921048191.7199996</v>
      </c>
      <c r="M36" s="123">
        <v>3424473863.6900001</v>
      </c>
      <c r="N36" s="123">
        <v>6355685153.1299982</v>
      </c>
      <c r="O36" s="123">
        <v>3189521244.7100005</v>
      </c>
      <c r="P36" s="123">
        <v>13454483181.959984</v>
      </c>
      <c r="Q36" s="123">
        <f>SUM(E36:P36)</f>
        <v>49218595316.219986</v>
      </c>
      <c r="S36" s="117"/>
      <c r="U36" s="148"/>
      <c r="V36" s="18"/>
      <c r="W36" s="18"/>
      <c r="X36" s="18"/>
      <c r="Y36" s="18"/>
      <c r="Z36" s="146"/>
      <c r="AA36" s="146"/>
      <c r="AB36" s="146"/>
      <c r="AC36" s="146"/>
      <c r="AD36" s="146"/>
      <c r="AE36" s="146"/>
      <c r="AF36" s="146"/>
      <c r="AG36" s="146"/>
      <c r="AH36" s="146"/>
      <c r="AI36" s="146"/>
      <c r="AJ36" s="146"/>
    </row>
    <row r="37" spans="1:36" x14ac:dyDescent="0.25">
      <c r="B37" s="5" t="s">
        <v>45</v>
      </c>
      <c r="C37" s="123">
        <v>55667598377</v>
      </c>
      <c r="D37" s="123">
        <v>67862582451.019989</v>
      </c>
      <c r="E37" s="123">
        <v>672012785.44999969</v>
      </c>
      <c r="F37" s="123">
        <v>2327031444.54</v>
      </c>
      <c r="G37" s="123">
        <v>5062878054.4699993</v>
      </c>
      <c r="H37" s="123">
        <v>2747039352.2900009</v>
      </c>
      <c r="I37" s="123">
        <v>2496736712.8300009</v>
      </c>
      <c r="J37" s="123">
        <v>3175089450.3400021</v>
      </c>
      <c r="K37" s="123">
        <v>3170590146.329999</v>
      </c>
      <c r="L37" s="123">
        <v>2392173326.3299999</v>
      </c>
      <c r="M37" s="123">
        <v>4300552041.8199987</v>
      </c>
      <c r="N37" s="123">
        <v>5883768129.3100023</v>
      </c>
      <c r="O37" s="123">
        <v>7548114478.6200027</v>
      </c>
      <c r="P37" s="123">
        <v>15250707146.820011</v>
      </c>
      <c r="Q37" s="123">
        <f t="shared" ref="Q37:Q41" si="9">SUM(E37:P37)</f>
        <v>55026693069.150009</v>
      </c>
      <c r="S37" s="117"/>
      <c r="U37" s="147"/>
      <c r="V37" s="18"/>
      <c r="W37" s="18"/>
      <c r="X37" s="18"/>
      <c r="Y37" s="18"/>
      <c r="Z37" s="146"/>
      <c r="AA37" s="146"/>
      <c r="AB37" s="146"/>
      <c r="AC37" s="146"/>
      <c r="AD37" s="146"/>
      <c r="AE37" s="146"/>
      <c r="AF37" s="146"/>
      <c r="AG37" s="146"/>
      <c r="AH37" s="146"/>
      <c r="AI37" s="146"/>
      <c r="AJ37" s="146"/>
    </row>
    <row r="38" spans="1:36" x14ac:dyDescent="0.25">
      <c r="B38" s="5" t="s">
        <v>46</v>
      </c>
      <c r="C38" s="123">
        <v>9767900</v>
      </c>
      <c r="D38" s="123">
        <v>19220506.850000001</v>
      </c>
      <c r="E38" s="138">
        <v>0</v>
      </c>
      <c r="F38" s="123">
        <v>180955</v>
      </c>
      <c r="G38" s="123">
        <v>1652824.35</v>
      </c>
      <c r="H38" s="123">
        <v>1489042</v>
      </c>
      <c r="I38" s="123">
        <v>471600</v>
      </c>
      <c r="J38" s="123">
        <v>188988.79999999999</v>
      </c>
      <c r="K38" s="123">
        <v>322000.05</v>
      </c>
      <c r="L38" s="123">
        <v>306422.40000000002</v>
      </c>
      <c r="M38" s="123">
        <v>663219</v>
      </c>
      <c r="N38" s="123">
        <v>0</v>
      </c>
      <c r="O38" s="123">
        <v>1201558.25</v>
      </c>
      <c r="P38" s="123">
        <v>9927181.6800000016</v>
      </c>
      <c r="Q38" s="123">
        <f t="shared" si="9"/>
        <v>16403791.530000001</v>
      </c>
      <c r="S38" s="117"/>
      <c r="U38" s="148"/>
      <c r="V38" s="18"/>
      <c r="W38" s="18"/>
      <c r="X38" s="18"/>
      <c r="Y38" s="18"/>
      <c r="Z38" s="146"/>
      <c r="AA38" s="146"/>
      <c r="AB38" s="146"/>
      <c r="AC38" s="146"/>
      <c r="AD38" s="146"/>
      <c r="AE38" s="146"/>
      <c r="AF38" s="146"/>
      <c r="AG38" s="146"/>
      <c r="AH38" s="146"/>
      <c r="AI38" s="146"/>
      <c r="AJ38" s="146"/>
    </row>
    <row r="39" spans="1:36" x14ac:dyDescent="0.25">
      <c r="B39" s="5" t="s">
        <v>47</v>
      </c>
      <c r="C39" s="123">
        <v>3463665953</v>
      </c>
      <c r="D39" s="123">
        <v>4881861421.7199993</v>
      </c>
      <c r="E39" s="138">
        <v>0</v>
      </c>
      <c r="F39" s="123">
        <v>115588233.39</v>
      </c>
      <c r="G39" s="123">
        <v>798524945.59000003</v>
      </c>
      <c r="H39" s="123">
        <v>496753197.66000003</v>
      </c>
      <c r="I39" s="123">
        <v>175231485.81</v>
      </c>
      <c r="J39" s="123">
        <v>215336661.20999998</v>
      </c>
      <c r="K39" s="123">
        <v>432851135.44</v>
      </c>
      <c r="L39" s="123">
        <v>428933141.56999999</v>
      </c>
      <c r="M39" s="123">
        <v>429431311.63999999</v>
      </c>
      <c r="N39" s="123">
        <v>432538477.73000002</v>
      </c>
      <c r="O39" s="123">
        <v>452958601.36000001</v>
      </c>
      <c r="P39" s="123">
        <v>683004636.09000003</v>
      </c>
      <c r="Q39" s="123">
        <f t="shared" si="9"/>
        <v>4661151827.4899998</v>
      </c>
      <c r="S39" s="117"/>
      <c r="U39" s="147"/>
      <c r="V39" s="18"/>
      <c r="W39" s="18"/>
      <c r="X39" s="18"/>
      <c r="Y39" s="18"/>
      <c r="Z39" s="146"/>
      <c r="AA39" s="146"/>
      <c r="AB39" s="146"/>
      <c r="AC39" s="146"/>
      <c r="AD39" s="146"/>
      <c r="AE39" s="146"/>
      <c r="AF39" s="146"/>
      <c r="AG39" s="146"/>
      <c r="AH39" s="146"/>
      <c r="AI39" s="146"/>
      <c r="AJ39" s="146"/>
    </row>
    <row r="40" spans="1:36" x14ac:dyDescent="0.25">
      <c r="B40" s="5" t="s">
        <v>48</v>
      </c>
      <c r="C40" s="123">
        <v>56593336181</v>
      </c>
      <c r="D40" s="123">
        <v>74854919194.98999</v>
      </c>
      <c r="E40" s="123">
        <v>5353672812.8099995</v>
      </c>
      <c r="F40" s="123">
        <v>4277742259.0799999</v>
      </c>
      <c r="G40" s="123">
        <v>3438038652.4599996</v>
      </c>
      <c r="H40" s="123">
        <v>2850125817.8899999</v>
      </c>
      <c r="I40" s="123">
        <v>8243882452.6999998</v>
      </c>
      <c r="J40" s="123">
        <v>2528956593.73</v>
      </c>
      <c r="K40" s="123">
        <v>3748570852.4499998</v>
      </c>
      <c r="L40" s="123">
        <v>2852354733.0999994</v>
      </c>
      <c r="M40" s="123">
        <v>7371191923.21</v>
      </c>
      <c r="N40" s="123">
        <v>12938717198.940001</v>
      </c>
      <c r="O40" s="123">
        <v>3654545029.1900001</v>
      </c>
      <c r="P40" s="123">
        <v>14107526254.550001</v>
      </c>
      <c r="Q40" s="123">
        <f t="shared" si="9"/>
        <v>71365324580.110001</v>
      </c>
      <c r="S40" s="117"/>
      <c r="U40" s="148"/>
      <c r="V40" s="18"/>
      <c r="W40" s="18"/>
      <c r="X40" s="18"/>
      <c r="Y40" s="18"/>
      <c r="Z40" s="146"/>
      <c r="AA40" s="146"/>
      <c r="AB40" s="146"/>
      <c r="AC40" s="146"/>
      <c r="AD40" s="146"/>
      <c r="AE40" s="146"/>
      <c r="AF40" s="146"/>
      <c r="AG40" s="146"/>
      <c r="AH40" s="146"/>
      <c r="AI40" s="146"/>
      <c r="AJ40" s="146"/>
    </row>
    <row r="41" spans="1:36" x14ac:dyDescent="0.25">
      <c r="B41" s="5" t="s">
        <v>49</v>
      </c>
      <c r="C41" s="123">
        <v>1446284275</v>
      </c>
      <c r="D41" s="123">
        <v>154436291</v>
      </c>
      <c r="E41" s="138">
        <v>0</v>
      </c>
      <c r="F41" s="144">
        <v>0</v>
      </c>
      <c r="G41" s="144">
        <v>0</v>
      </c>
      <c r="H41" s="144">
        <v>0</v>
      </c>
      <c r="I41" s="144"/>
      <c r="J41" s="144"/>
      <c r="K41" s="144"/>
      <c r="L41" s="144"/>
      <c r="M41" s="144">
        <v>0</v>
      </c>
      <c r="N41" s="144"/>
      <c r="O41" s="144"/>
      <c r="P41" s="123">
        <v>3000000</v>
      </c>
      <c r="Q41" s="144">
        <f t="shared" si="9"/>
        <v>3000000</v>
      </c>
      <c r="S41" s="117"/>
      <c r="U41" s="147"/>
      <c r="V41" s="18"/>
      <c r="W41" s="18"/>
      <c r="X41" s="18"/>
      <c r="Y41" s="18"/>
      <c r="Z41" s="146"/>
      <c r="AA41" s="146"/>
      <c r="AB41" s="146"/>
      <c r="AC41" s="146"/>
      <c r="AD41" s="146"/>
      <c r="AE41" s="146"/>
      <c r="AF41" s="146"/>
      <c r="AG41" s="146"/>
      <c r="AH41" s="146"/>
      <c r="AI41" s="146"/>
      <c r="AJ41" s="146"/>
    </row>
    <row r="42" spans="1:36" x14ac:dyDescent="0.25">
      <c r="B42" s="93" t="s">
        <v>50</v>
      </c>
      <c r="C42" s="114"/>
      <c r="D42" s="114"/>
      <c r="E42" s="122"/>
      <c r="F42" s="122"/>
      <c r="G42" s="122"/>
      <c r="H42" s="122"/>
      <c r="I42" s="122"/>
      <c r="J42" s="122"/>
      <c r="K42" s="122"/>
      <c r="L42" s="122"/>
      <c r="M42" s="122"/>
      <c r="N42" s="122"/>
      <c r="O42" s="122"/>
      <c r="P42" s="122"/>
      <c r="Q42" s="122"/>
      <c r="S42" s="117"/>
      <c r="V42" s="18"/>
      <c r="W42" s="18"/>
      <c r="X42" s="18"/>
      <c r="Y42" s="18"/>
      <c r="Z42" s="146"/>
      <c r="AA42" s="146"/>
      <c r="AB42" s="146"/>
      <c r="AC42" s="146"/>
      <c r="AD42" s="146"/>
      <c r="AE42" s="146"/>
      <c r="AF42" s="146"/>
      <c r="AG42" s="146"/>
      <c r="AH42" s="146"/>
      <c r="AI42" s="146"/>
      <c r="AJ42" s="146"/>
    </row>
    <row r="43" spans="1:36" ht="17.25" customHeight="1" x14ac:dyDescent="0.25">
      <c r="B43" s="28" t="s">
        <v>51</v>
      </c>
      <c r="C43" s="124">
        <f>C12-C25</f>
        <v>-63645124976</v>
      </c>
      <c r="D43" s="124">
        <f>D12-D25</f>
        <v>-49123340835.290161</v>
      </c>
      <c r="E43" s="124">
        <f>E12-E25</f>
        <v>-5976262839.9099274</v>
      </c>
      <c r="F43" s="124">
        <f t="shared" ref="F43:P43" si="10">F12-F25</f>
        <v>-27993548548.679916</v>
      </c>
      <c r="G43" s="124">
        <f t="shared" si="10"/>
        <v>4957498307.4201813</v>
      </c>
      <c r="H43" s="124">
        <f t="shared" si="10"/>
        <v>30047541628.380081</v>
      </c>
      <c r="I43" s="124">
        <f t="shared" si="10"/>
        <v>2426488676.0600281</v>
      </c>
      <c r="J43" s="124">
        <f>J12-J25</f>
        <v>11721046470.510071</v>
      </c>
      <c r="K43" s="124">
        <f>K12-K25</f>
        <v>-235739079.88996887</v>
      </c>
      <c r="L43" s="124">
        <f t="shared" si="10"/>
        <v>-3496775713.450058</v>
      </c>
      <c r="M43" s="124">
        <f t="shared" si="10"/>
        <v>9508425665.9500122</v>
      </c>
      <c r="N43" s="124">
        <f t="shared" si="10"/>
        <v>608196256.09996033</v>
      </c>
      <c r="O43" s="124">
        <f t="shared" si="10"/>
        <v>-22921988832.449844</v>
      </c>
      <c r="P43" s="124">
        <f t="shared" si="10"/>
        <v>-35566835618.020157</v>
      </c>
      <c r="Q43" s="124">
        <f>Q12-Q25</f>
        <v>-36921953627.979736</v>
      </c>
      <c r="S43" s="117"/>
      <c r="V43" s="18"/>
      <c r="W43" s="18"/>
      <c r="X43" s="18"/>
      <c r="Y43" s="18"/>
      <c r="Z43" s="146"/>
      <c r="AA43" s="146"/>
      <c r="AB43" s="146"/>
      <c r="AC43" s="146"/>
      <c r="AD43" s="146"/>
      <c r="AE43" s="146"/>
      <c r="AF43" s="146"/>
      <c r="AG43" s="146"/>
      <c r="AH43" s="146"/>
      <c r="AI43" s="146"/>
      <c r="AJ43" s="146"/>
    </row>
    <row r="44" spans="1:36" x14ac:dyDescent="0.25">
      <c r="B44" s="28" t="s">
        <v>52</v>
      </c>
      <c r="C44" s="124">
        <f>C20-C35</f>
        <v>-143927493582</v>
      </c>
      <c r="D44" s="124">
        <f>D20-D35</f>
        <v>-191130556186.92001</v>
      </c>
      <c r="E44" s="124">
        <f>E20-E35</f>
        <v>-7743733147.7599993</v>
      </c>
      <c r="F44" s="124">
        <f t="shared" ref="F44:Q44" si="11">F20-F35</f>
        <v>-8288240203.8400002</v>
      </c>
      <c r="G44" s="124">
        <f t="shared" si="11"/>
        <v>-10791737894.93</v>
      </c>
      <c r="H44" s="124">
        <f t="shared" si="11"/>
        <v>-8478232926.0900011</v>
      </c>
      <c r="I44" s="124">
        <f t="shared" si="11"/>
        <v>-13965563944.790001</v>
      </c>
      <c r="J44" s="124">
        <f t="shared" si="11"/>
        <v>-8209778258.5800028</v>
      </c>
      <c r="K44" s="124">
        <f>K20-K35</f>
        <v>-10174580057.67</v>
      </c>
      <c r="L44" s="124">
        <f t="shared" si="11"/>
        <v>-7566189226.0199976</v>
      </c>
      <c r="M44" s="124">
        <f t="shared" si="11"/>
        <v>-15520651489.359999</v>
      </c>
      <c r="N44" s="124">
        <f t="shared" si="11"/>
        <v>-24581356516.040001</v>
      </c>
      <c r="O44" s="124">
        <f t="shared" si="11"/>
        <v>-13027188447.620005</v>
      </c>
      <c r="P44" s="124">
        <f t="shared" si="11"/>
        <v>-42146232688.669998</v>
      </c>
      <c r="Q44" s="124">
        <f t="shared" si="11"/>
        <v>-170493484801.37</v>
      </c>
      <c r="S44" s="117"/>
      <c r="V44" s="18"/>
      <c r="W44" s="18"/>
      <c r="X44" s="18"/>
      <c r="Y44" s="18"/>
      <c r="Z44" s="146"/>
      <c r="AA44" s="146"/>
      <c r="AB44" s="146"/>
      <c r="AC44" s="146"/>
      <c r="AD44" s="146"/>
      <c r="AE44" s="146"/>
      <c r="AF44" s="146"/>
      <c r="AG44" s="146"/>
      <c r="AH44" s="146"/>
      <c r="AI44" s="146"/>
      <c r="AJ44" s="146"/>
    </row>
    <row r="45" spans="1:36" x14ac:dyDescent="0.25">
      <c r="B45" s="28" t="s">
        <v>53</v>
      </c>
      <c r="C45" s="124">
        <f>(C12+C20)-(C25+C35)</f>
        <v>-207572618558</v>
      </c>
      <c r="D45" s="124">
        <f>(D12+D20)-(D25+D35)</f>
        <v>-240253897022.21021</v>
      </c>
      <c r="E45" s="124">
        <f>(E12+E20)-(E25+E35)</f>
        <v>-13719995987.669922</v>
      </c>
      <c r="F45" s="124">
        <f t="shared" ref="F45:M45" si="12">(F12+F20)-(F25+F35)</f>
        <v>-36281788752.519913</v>
      </c>
      <c r="G45" s="124">
        <f t="shared" si="12"/>
        <v>-5834239587.5098114</v>
      </c>
      <c r="H45" s="124">
        <f t="shared" si="12"/>
        <v>21569308702.290085</v>
      </c>
      <c r="I45" s="124">
        <f t="shared" si="12"/>
        <v>-11539075268.72998</v>
      </c>
      <c r="J45" s="124">
        <f>(J12+J20)-(J25+J35)</f>
        <v>3511268211.930069</v>
      </c>
      <c r="K45" s="124">
        <f t="shared" si="12"/>
        <v>-10410319137.559982</v>
      </c>
      <c r="L45" s="124">
        <f t="shared" si="12"/>
        <v>-11062964939.470047</v>
      </c>
      <c r="M45" s="124">
        <f t="shared" si="12"/>
        <v>-6012225823.4099884</v>
      </c>
      <c r="N45" s="124">
        <f>(N12+N20)-(N25+N35)</f>
        <v>-23973160259.940033</v>
      </c>
      <c r="O45" s="124">
        <f>(O12+O20)-(O25+O35)</f>
        <v>-35949177280.069855</v>
      </c>
      <c r="P45" s="124">
        <f>(P12+P20)-(P25+P35)</f>
        <v>-77713068306.69017</v>
      </c>
      <c r="Q45" s="124">
        <f>(Q12+Q20)-(Q25+Q35)</f>
        <v>-207415438429.34973</v>
      </c>
      <c r="S45" s="117"/>
      <c r="V45" s="18"/>
      <c r="W45" s="18"/>
      <c r="X45" s="18"/>
      <c r="Y45" s="18"/>
      <c r="Z45" s="146"/>
      <c r="AA45" s="146"/>
      <c r="AB45" s="146"/>
      <c r="AC45" s="146"/>
      <c r="AD45" s="146"/>
      <c r="AE45" s="146"/>
      <c r="AF45" s="146"/>
      <c r="AG45" s="146"/>
      <c r="AH45" s="146"/>
      <c r="AI45" s="146"/>
      <c r="AJ45" s="146"/>
    </row>
    <row r="46" spans="1:36" x14ac:dyDescent="0.25">
      <c r="B46" s="28" t="s">
        <v>54</v>
      </c>
      <c r="C46" s="124">
        <f>C45+C28</f>
        <v>18048428375</v>
      </c>
      <c r="D46" s="124">
        <f>D45+D28</f>
        <v>-26677165332.990204</v>
      </c>
      <c r="E46" s="124">
        <f>E45+E28</f>
        <v>23285029311.900085</v>
      </c>
      <c r="F46" s="124">
        <f>F45+F28</f>
        <v>-24373853847.769913</v>
      </c>
      <c r="G46" s="124">
        <f t="shared" ref="G46:Q46" si="13">G45+G28</f>
        <v>4109804545.1001873</v>
      </c>
      <c r="H46" s="124">
        <f t="shared" si="13"/>
        <v>27980747986.170082</v>
      </c>
      <c r="I46" s="124">
        <f t="shared" si="13"/>
        <v>8010952401.8400192</v>
      </c>
      <c r="J46" s="124">
        <f t="shared" si="13"/>
        <v>36064226478.580063</v>
      </c>
      <c r="K46" s="124">
        <f t="shared" si="13"/>
        <v>23792944678.860016</v>
      </c>
      <c r="L46" s="124">
        <f t="shared" si="13"/>
        <v>3277994971.2199535</v>
      </c>
      <c r="M46" s="124">
        <f t="shared" si="13"/>
        <v>1284424530.8100119</v>
      </c>
      <c r="N46" s="124">
        <f>N45+N28</f>
        <v>-16859741329.380032</v>
      </c>
      <c r="O46" s="124">
        <f t="shared" si="13"/>
        <v>-15836085084.329857</v>
      </c>
      <c r="P46" s="124">
        <f t="shared" si="13"/>
        <v>-64811906216.44017</v>
      </c>
      <c r="Q46" s="124">
        <f t="shared" si="13"/>
        <v>5924538426.5602722</v>
      </c>
      <c r="S46" s="117"/>
      <c r="V46" s="18"/>
      <c r="W46" s="18"/>
      <c r="X46" s="18"/>
      <c r="Y46" s="18"/>
      <c r="Z46" s="146"/>
      <c r="AA46" s="146"/>
      <c r="AB46" s="146"/>
      <c r="AC46" s="146"/>
      <c r="AD46" s="146"/>
      <c r="AE46" s="146"/>
      <c r="AF46" s="146"/>
      <c r="AG46" s="146"/>
      <c r="AH46" s="146"/>
      <c r="AI46" s="146"/>
      <c r="AJ46" s="146"/>
    </row>
    <row r="47" spans="1:36" x14ac:dyDescent="0.25">
      <c r="B47" s="179" t="s">
        <v>121</v>
      </c>
      <c r="C47" s="114">
        <f t="shared" ref="C47:Q47" si="14">C48-C59</f>
        <v>207572618558</v>
      </c>
      <c r="D47" s="114">
        <f t="shared" si="14"/>
        <v>263853897022.20999</v>
      </c>
      <c r="E47" s="122">
        <f t="shared" si="14"/>
        <v>41630814814.119995</v>
      </c>
      <c r="F47" s="122">
        <f t="shared" si="14"/>
        <v>98677955127.839996</v>
      </c>
      <c r="G47" s="122">
        <f t="shared" si="14"/>
        <v>-15898950659.900003</v>
      </c>
      <c r="H47" s="122">
        <f t="shared" si="14"/>
        <v>4138967672.3900003</v>
      </c>
      <c r="I47" s="122">
        <f t="shared" si="14"/>
        <v>3145830976.2399998</v>
      </c>
      <c r="J47" s="122">
        <f t="shared" si="14"/>
        <v>19070078718.43</v>
      </c>
      <c r="K47" s="122">
        <f t="shared" si="14"/>
        <v>20714215443.560005</v>
      </c>
      <c r="L47" s="122">
        <f t="shared" si="14"/>
        <v>-215786231.05999947</v>
      </c>
      <c r="M47" s="122">
        <f t="shared" si="14"/>
        <v>68642027955.989998</v>
      </c>
      <c r="N47" s="122">
        <f t="shared" si="14"/>
        <v>-7145366580.8200016</v>
      </c>
      <c r="O47" s="122">
        <f t="shared" si="14"/>
        <v>8801161942.4400005</v>
      </c>
      <c r="P47" s="122">
        <f t="shared" si="14"/>
        <v>-1032597910.2199974</v>
      </c>
      <c r="Q47" s="122">
        <f t="shared" si="14"/>
        <v>216928351269.01007</v>
      </c>
      <c r="S47" s="117"/>
      <c r="V47" s="18"/>
      <c r="W47" s="18"/>
      <c r="X47" s="18"/>
      <c r="Y47" s="18"/>
      <c r="Z47" s="146"/>
      <c r="AA47" s="146"/>
      <c r="AB47" s="146"/>
      <c r="AC47" s="146"/>
      <c r="AD47" s="146"/>
      <c r="AE47" s="146"/>
      <c r="AF47" s="146"/>
      <c r="AG47" s="146"/>
      <c r="AH47" s="146"/>
      <c r="AI47" s="146"/>
      <c r="AJ47" s="146"/>
    </row>
    <row r="48" spans="1:36" x14ac:dyDescent="0.25">
      <c r="B48" s="24" t="s">
        <v>122</v>
      </c>
      <c r="C48" s="113">
        <f>SUM(C49:C52)</f>
        <v>363257860888</v>
      </c>
      <c r="D48" s="113">
        <f>SUM(D49:D52)</f>
        <v>375084241777.98999</v>
      </c>
      <c r="E48" s="113">
        <f>SUM(E49:E52)</f>
        <v>48395429806.699997</v>
      </c>
      <c r="F48" s="113">
        <f t="shared" ref="F48" si="15">SUM(F49:F52)</f>
        <v>105859307889.2</v>
      </c>
      <c r="G48" s="113">
        <f t="shared" ref="G48" si="16">SUM(G49:G52)</f>
        <v>12772290195.909998</v>
      </c>
      <c r="H48" s="113">
        <f t="shared" ref="H48" si="17">SUM(H49:H52)</f>
        <v>8553139317.6000004</v>
      </c>
      <c r="I48" s="113">
        <f t="shared" ref="I48" si="18">SUM(I49:I52)</f>
        <v>7058092474.9499998</v>
      </c>
      <c r="J48" s="113">
        <f t="shared" ref="J48" si="19">SUM(J49:J52)</f>
        <v>26584417967.889999</v>
      </c>
      <c r="K48" s="113">
        <f t="shared" ref="K48" si="20">SUM(K49:K52)</f>
        <v>28767250363.370003</v>
      </c>
      <c r="L48" s="113">
        <f t="shared" ref="L48" si="21">SUM(L49:L52)</f>
        <v>2983552085.4700003</v>
      </c>
      <c r="M48" s="113">
        <f t="shared" ref="M48" si="22">SUM(M49:M52)</f>
        <v>78392190355.809998</v>
      </c>
      <c r="N48" s="113">
        <f t="shared" ref="N48" si="23">SUM(N49:N52)</f>
        <v>2525897945.6500001</v>
      </c>
      <c r="O48" s="113">
        <f t="shared" ref="O48" si="24">SUM(O49:O52)</f>
        <v>12328303903.030001</v>
      </c>
      <c r="P48" s="113">
        <f t="shared" ref="P48" si="25">SUM(P49:P52)</f>
        <v>10522026209.610001</v>
      </c>
      <c r="Q48" s="113">
        <f>SUM(Q49:Q52)-Q50</f>
        <v>321141898515.19006</v>
      </c>
      <c r="S48" s="117"/>
      <c r="V48" s="18"/>
      <c r="W48" s="18"/>
      <c r="X48" s="18"/>
      <c r="Y48" s="18"/>
      <c r="Z48" s="146"/>
      <c r="AA48" s="146"/>
      <c r="AB48" s="146"/>
      <c r="AC48" s="146"/>
      <c r="AD48" s="146"/>
      <c r="AE48" s="146"/>
      <c r="AF48" s="146"/>
      <c r="AG48" s="146"/>
      <c r="AH48" s="146"/>
      <c r="AI48" s="146"/>
      <c r="AJ48" s="146"/>
    </row>
    <row r="49" spans="2:36" x14ac:dyDescent="0.25">
      <c r="B49" s="23" t="s">
        <v>57</v>
      </c>
      <c r="C49" s="151">
        <v>0</v>
      </c>
      <c r="D49" s="125">
        <v>29404269860.09</v>
      </c>
      <c r="E49" s="123">
        <v>238721319.19999999</v>
      </c>
      <c r="F49" s="144">
        <v>0</v>
      </c>
      <c r="G49" s="144"/>
      <c r="H49" s="144">
        <v>0</v>
      </c>
      <c r="I49" s="144"/>
      <c r="J49" s="144"/>
      <c r="K49" s="123">
        <v>1676184000</v>
      </c>
      <c r="L49" s="144"/>
      <c r="M49" s="123">
        <v>24449525000</v>
      </c>
      <c r="N49" s="144"/>
      <c r="O49" s="144"/>
      <c r="P49" s="123">
        <v>0</v>
      </c>
      <c r="Q49" s="123">
        <f>SUM(E49:P49)</f>
        <v>26364430319.200001</v>
      </c>
      <c r="S49" s="117"/>
      <c r="V49" s="18"/>
      <c r="W49" s="18"/>
      <c r="X49" s="18"/>
      <c r="Y49" s="18"/>
      <c r="Z49" s="146"/>
      <c r="AA49" s="146"/>
      <c r="AB49" s="146"/>
      <c r="AC49" s="146"/>
      <c r="AD49" s="146"/>
      <c r="AE49" s="146"/>
      <c r="AF49" s="146"/>
      <c r="AG49" s="146"/>
      <c r="AH49" s="146"/>
      <c r="AI49" s="146"/>
      <c r="AJ49" s="146"/>
    </row>
    <row r="50" spans="2:36" ht="30" x14ac:dyDescent="0.25">
      <c r="B50" s="23" t="s">
        <v>123</v>
      </c>
      <c r="C50" s="151"/>
      <c r="D50" s="180">
        <v>23600000000</v>
      </c>
      <c r="E50" s="123"/>
      <c r="F50" s="181"/>
      <c r="G50" s="181"/>
      <c r="H50" s="181"/>
      <c r="I50" s="181"/>
      <c r="J50" s="181"/>
      <c r="K50" s="123"/>
      <c r="L50" s="181"/>
      <c r="M50" s="123">
        <v>23600000000</v>
      </c>
      <c r="N50" s="181"/>
      <c r="O50" s="181"/>
      <c r="P50" s="123"/>
      <c r="Q50" s="123">
        <f>SUM(E50:P50)</f>
        <v>23600000000</v>
      </c>
      <c r="S50" s="117"/>
      <c r="V50" s="18"/>
      <c r="W50" s="18"/>
      <c r="X50" s="18"/>
      <c r="Y50" s="18"/>
      <c r="Z50" s="146"/>
      <c r="AA50" s="146"/>
      <c r="AB50" s="146"/>
      <c r="AC50" s="146"/>
      <c r="AD50" s="146"/>
      <c r="AE50" s="146"/>
      <c r="AF50" s="146"/>
      <c r="AG50" s="146"/>
      <c r="AH50" s="146"/>
      <c r="AI50" s="146"/>
      <c r="AJ50" s="146"/>
    </row>
    <row r="51" spans="2:36" x14ac:dyDescent="0.25">
      <c r="B51" s="23" t="s">
        <v>58</v>
      </c>
      <c r="C51" s="125">
        <v>363257860888</v>
      </c>
      <c r="D51" s="125">
        <v>283307370512.90002</v>
      </c>
      <c r="E51" s="123">
        <v>48156708487.5</v>
      </c>
      <c r="F51" s="123">
        <v>103407887889.2</v>
      </c>
      <c r="G51" s="123">
        <v>11361419647.919998</v>
      </c>
      <c r="H51" s="123">
        <v>7618653701.1800003</v>
      </c>
      <c r="I51" s="123">
        <v>5898431652.9799995</v>
      </c>
      <c r="J51" s="123">
        <v>20992913310.360001</v>
      </c>
      <c r="K51" s="123">
        <v>20383563349.700001</v>
      </c>
      <c r="L51" s="123">
        <v>2983552085.4700003</v>
      </c>
      <c r="M51" s="123">
        <v>30342665355.810001</v>
      </c>
      <c r="N51" s="123">
        <v>2525897945.6500001</v>
      </c>
      <c r="O51" s="126">
        <v>12328303903.030001</v>
      </c>
      <c r="P51" s="126">
        <v>10522026209.610001</v>
      </c>
      <c r="Q51" s="127">
        <f>SUM(E51:P51)</f>
        <v>276522023538.41003</v>
      </c>
      <c r="S51" s="117"/>
      <c r="V51" s="18"/>
      <c r="W51" s="18"/>
      <c r="X51" s="18"/>
      <c r="Y51" s="18"/>
      <c r="Z51" s="146"/>
      <c r="AA51" s="146"/>
      <c r="AB51" s="146"/>
      <c r="AC51" s="146"/>
      <c r="AD51" s="146"/>
      <c r="AE51" s="146"/>
      <c r="AF51" s="146"/>
      <c r="AG51" s="146"/>
      <c r="AH51" s="146"/>
      <c r="AI51" s="146"/>
      <c r="AJ51" s="146"/>
    </row>
    <row r="52" spans="2:36" x14ac:dyDescent="0.25">
      <c r="B52" s="23" t="s">
        <v>102</v>
      </c>
      <c r="C52" s="144">
        <v>0</v>
      </c>
      <c r="D52" s="125">
        <v>38772601405</v>
      </c>
      <c r="E52" s="138"/>
      <c r="F52" s="123">
        <v>2451420000</v>
      </c>
      <c r="G52" s="123">
        <v>1410870547.99</v>
      </c>
      <c r="H52" s="123">
        <v>934485616.41999996</v>
      </c>
      <c r="I52" s="123">
        <v>1159660821.97</v>
      </c>
      <c r="J52" s="123">
        <v>5591504657.5299997</v>
      </c>
      <c r="K52" s="123">
        <v>6707503013.6700001</v>
      </c>
      <c r="L52" s="144"/>
      <c r="M52" s="138">
        <v>0</v>
      </c>
      <c r="N52" s="138"/>
      <c r="O52" s="126">
        <v>0</v>
      </c>
      <c r="P52" s="126">
        <v>0</v>
      </c>
      <c r="Q52" s="127">
        <f>SUM(E52:P52)</f>
        <v>18255444657.580002</v>
      </c>
      <c r="S52" s="117"/>
      <c r="V52" s="18"/>
      <c r="W52" s="18"/>
      <c r="X52" s="18"/>
      <c r="Y52" s="18"/>
      <c r="Z52" s="146"/>
      <c r="AA52" s="146"/>
      <c r="AB52" s="146"/>
      <c r="AC52" s="146"/>
      <c r="AD52" s="146"/>
      <c r="AE52" s="146"/>
      <c r="AF52" s="146"/>
      <c r="AG52" s="146"/>
      <c r="AH52" s="146"/>
      <c r="AI52" s="146"/>
      <c r="AJ52" s="146"/>
    </row>
    <row r="53" spans="2:36" x14ac:dyDescent="0.25">
      <c r="B53" s="179" t="s">
        <v>124</v>
      </c>
      <c r="C53" s="114">
        <f t="shared" ref="C53:Q53" si="26">C54-C59</f>
        <v>207572618558</v>
      </c>
      <c r="D53" s="114">
        <f t="shared" si="26"/>
        <v>263853897022.20999</v>
      </c>
      <c r="E53" s="122">
        <f t="shared" si="26"/>
        <v>41630814814.119995</v>
      </c>
      <c r="F53" s="122">
        <f t="shared" si="26"/>
        <v>98677955127.839996</v>
      </c>
      <c r="G53" s="122">
        <f t="shared" si="26"/>
        <v>-15898950659.900003</v>
      </c>
      <c r="H53" s="122">
        <f t="shared" si="26"/>
        <v>4138967672.3900003</v>
      </c>
      <c r="I53" s="122">
        <f t="shared" si="26"/>
        <v>3145830976.2399998</v>
      </c>
      <c r="J53" s="122">
        <f t="shared" si="26"/>
        <v>19070078718.43</v>
      </c>
      <c r="K53" s="122">
        <f t="shared" si="26"/>
        <v>20714215443.560005</v>
      </c>
      <c r="L53" s="122">
        <f t="shared" si="26"/>
        <v>-215786231.05999947</v>
      </c>
      <c r="M53" s="122">
        <f t="shared" si="26"/>
        <v>21442027955.990002</v>
      </c>
      <c r="N53" s="122">
        <f t="shared" si="26"/>
        <v>-7145366580.8200016</v>
      </c>
      <c r="O53" s="122">
        <f t="shared" si="26"/>
        <v>8801161942.4400005</v>
      </c>
      <c r="P53" s="122">
        <f t="shared" si="26"/>
        <v>-1032597910.2199974</v>
      </c>
      <c r="Q53" s="122">
        <f t="shared" si="26"/>
        <v>193328351269.01007</v>
      </c>
      <c r="S53" s="117"/>
      <c r="V53" s="18"/>
      <c r="W53" s="18"/>
      <c r="X53" s="18"/>
      <c r="Y53" s="18"/>
      <c r="Z53" s="146"/>
      <c r="AA53" s="146"/>
      <c r="AB53" s="146"/>
      <c r="AC53" s="146"/>
      <c r="AD53" s="146"/>
      <c r="AE53" s="146"/>
      <c r="AF53" s="146"/>
      <c r="AG53" s="146"/>
      <c r="AH53" s="146"/>
      <c r="AI53" s="146"/>
      <c r="AJ53" s="146"/>
    </row>
    <row r="54" spans="2:36" ht="14.25" customHeight="1" x14ac:dyDescent="0.25">
      <c r="B54" s="24" t="s">
        <v>125</v>
      </c>
      <c r="C54" s="113">
        <f>SUM(C55:C58)</f>
        <v>363257860888</v>
      </c>
      <c r="D54" s="113">
        <f>SUM(D55:D58)</f>
        <v>375084241777.98999</v>
      </c>
      <c r="E54" s="113">
        <f>SUM(E55:E58)</f>
        <v>48395429806.699997</v>
      </c>
      <c r="F54" s="113">
        <f t="shared" ref="F54:P54" si="27">SUM(F55:F58)</f>
        <v>105859307889.2</v>
      </c>
      <c r="G54" s="113">
        <f t="shared" si="27"/>
        <v>12772290195.909998</v>
      </c>
      <c r="H54" s="113">
        <f t="shared" si="27"/>
        <v>8553139317.6000004</v>
      </c>
      <c r="I54" s="113">
        <f t="shared" si="27"/>
        <v>7058092474.9499998</v>
      </c>
      <c r="J54" s="113">
        <f t="shared" si="27"/>
        <v>26584417967.889999</v>
      </c>
      <c r="K54" s="113">
        <f t="shared" si="27"/>
        <v>28767250363.370003</v>
      </c>
      <c r="L54" s="113">
        <f t="shared" si="27"/>
        <v>2983552085.4700003</v>
      </c>
      <c r="M54" s="113">
        <f t="shared" si="27"/>
        <v>31192190355.810001</v>
      </c>
      <c r="N54" s="113">
        <f t="shared" si="27"/>
        <v>2525897945.6500001</v>
      </c>
      <c r="O54" s="113">
        <f t="shared" si="27"/>
        <v>12328303903.030001</v>
      </c>
      <c r="P54" s="113">
        <f t="shared" si="27"/>
        <v>10522026209.610001</v>
      </c>
      <c r="Q54" s="113">
        <f>SUM(Q55:Q58)-Q56</f>
        <v>297541898515.19006</v>
      </c>
      <c r="R54" s="135"/>
      <c r="S54" s="117"/>
      <c r="U54" s="146"/>
      <c r="V54" s="18"/>
      <c r="W54" s="18"/>
      <c r="X54" s="18"/>
      <c r="Y54" s="18"/>
      <c r="Z54" s="146"/>
      <c r="AA54" s="146"/>
      <c r="AB54" s="146"/>
      <c r="AC54" s="146"/>
      <c r="AD54" s="146"/>
      <c r="AE54" s="146"/>
      <c r="AF54" s="146"/>
      <c r="AG54" s="146"/>
      <c r="AH54" s="146"/>
      <c r="AI54" s="146"/>
      <c r="AJ54" s="146"/>
    </row>
    <row r="55" spans="2:36" x14ac:dyDescent="0.25">
      <c r="B55" s="23" t="s">
        <v>57</v>
      </c>
      <c r="C55" s="151">
        <v>0</v>
      </c>
      <c r="D55" s="125">
        <v>29404269860.09</v>
      </c>
      <c r="E55" s="123">
        <v>238721319.19999999</v>
      </c>
      <c r="F55" s="144">
        <v>0</v>
      </c>
      <c r="G55" s="144"/>
      <c r="H55" s="144">
        <v>0</v>
      </c>
      <c r="I55" s="144"/>
      <c r="J55" s="144"/>
      <c r="K55" s="123">
        <v>1676184000</v>
      </c>
      <c r="L55" s="144"/>
      <c r="M55" s="123">
        <v>849525000</v>
      </c>
      <c r="N55" s="144"/>
      <c r="O55" s="144"/>
      <c r="P55" s="123">
        <v>0</v>
      </c>
      <c r="Q55" s="123">
        <f>SUM(E55:P55)</f>
        <v>2764430319.1999998</v>
      </c>
      <c r="R55" s="135"/>
      <c r="S55" s="117"/>
      <c r="U55" s="146"/>
      <c r="V55" s="18"/>
      <c r="W55" s="18"/>
      <c r="X55" s="18"/>
      <c r="Y55" s="18"/>
      <c r="Z55" s="146"/>
      <c r="AA55" s="146"/>
      <c r="AB55" s="146"/>
      <c r="AC55" s="146"/>
      <c r="AD55" s="146"/>
      <c r="AE55" s="146"/>
      <c r="AF55" s="146"/>
      <c r="AG55" s="146"/>
      <c r="AH55" s="146"/>
      <c r="AI55" s="146"/>
      <c r="AJ55" s="146"/>
    </row>
    <row r="56" spans="2:36" ht="30" x14ac:dyDescent="0.25">
      <c r="B56" s="23" t="s">
        <v>123</v>
      </c>
      <c r="C56" s="151"/>
      <c r="D56" s="125">
        <v>23600000000</v>
      </c>
      <c r="E56" s="123"/>
      <c r="F56" s="144"/>
      <c r="G56" s="144"/>
      <c r="H56" s="144"/>
      <c r="I56" s="144"/>
      <c r="J56" s="144"/>
      <c r="K56" s="123"/>
      <c r="L56" s="144"/>
      <c r="M56" s="123"/>
      <c r="N56" s="144"/>
      <c r="O56" s="144"/>
      <c r="P56" s="123"/>
      <c r="Q56" s="123">
        <f>SUM(E56:P56)</f>
        <v>0</v>
      </c>
      <c r="R56" s="135"/>
      <c r="S56" s="117"/>
      <c r="U56" s="146"/>
      <c r="V56" s="18"/>
      <c r="W56" s="18"/>
      <c r="X56" s="18"/>
      <c r="Y56" s="18"/>
      <c r="Z56" s="146"/>
      <c r="AA56" s="146"/>
      <c r="AB56" s="146"/>
      <c r="AC56" s="146"/>
      <c r="AD56" s="146"/>
      <c r="AE56" s="146"/>
      <c r="AF56" s="146"/>
      <c r="AG56" s="146"/>
      <c r="AH56" s="146"/>
      <c r="AI56" s="146"/>
      <c r="AJ56" s="146"/>
    </row>
    <row r="57" spans="2:36" x14ac:dyDescent="0.25">
      <c r="B57" s="23" t="s">
        <v>58</v>
      </c>
      <c r="C57" s="125">
        <v>363257860888</v>
      </c>
      <c r="D57" s="125">
        <v>283307370512.90002</v>
      </c>
      <c r="E57" s="123">
        <v>48156708487.5</v>
      </c>
      <c r="F57" s="123">
        <v>103407887889.2</v>
      </c>
      <c r="G57" s="123">
        <v>11361419647.919998</v>
      </c>
      <c r="H57" s="123">
        <v>7618653701.1800003</v>
      </c>
      <c r="I57" s="123">
        <v>5898431652.9799995</v>
      </c>
      <c r="J57" s="123">
        <v>20992913310.360001</v>
      </c>
      <c r="K57" s="123">
        <v>20383563349.700001</v>
      </c>
      <c r="L57" s="123">
        <v>2983552085.4700003</v>
      </c>
      <c r="M57" s="123">
        <v>30342665355.810001</v>
      </c>
      <c r="N57" s="123">
        <v>2525897945.6500001</v>
      </c>
      <c r="O57" s="126">
        <v>12328303903.030001</v>
      </c>
      <c r="P57" s="126">
        <v>10522026209.610001</v>
      </c>
      <c r="Q57" s="127">
        <f>SUM(E57:P57)</f>
        <v>276522023538.41003</v>
      </c>
      <c r="S57" s="117"/>
      <c r="U57" s="146"/>
      <c r="V57" s="18"/>
      <c r="W57" s="18"/>
      <c r="X57" s="18"/>
      <c r="Y57" s="18"/>
      <c r="Z57" s="146"/>
      <c r="AA57" s="146"/>
      <c r="AB57" s="146"/>
      <c r="AC57" s="146"/>
      <c r="AD57" s="146"/>
      <c r="AE57" s="146"/>
      <c r="AF57" s="146"/>
      <c r="AG57" s="146"/>
      <c r="AH57" s="146"/>
      <c r="AI57" s="146"/>
      <c r="AJ57" s="146"/>
    </row>
    <row r="58" spans="2:36" x14ac:dyDescent="0.25">
      <c r="B58" s="23" t="s">
        <v>102</v>
      </c>
      <c r="C58" s="144">
        <v>0</v>
      </c>
      <c r="D58" s="125">
        <v>38772601405</v>
      </c>
      <c r="E58" s="138"/>
      <c r="F58" s="123">
        <v>2451420000</v>
      </c>
      <c r="G58" s="123">
        <v>1410870547.99</v>
      </c>
      <c r="H58" s="123">
        <v>934485616.41999996</v>
      </c>
      <c r="I58" s="123">
        <v>1159660821.97</v>
      </c>
      <c r="J58" s="123">
        <v>5591504657.5299997</v>
      </c>
      <c r="K58" s="123">
        <v>6707503013.6700001</v>
      </c>
      <c r="L58" s="144"/>
      <c r="M58" s="138">
        <v>0</v>
      </c>
      <c r="N58" s="138"/>
      <c r="O58" s="126">
        <v>0</v>
      </c>
      <c r="P58" s="126">
        <v>0</v>
      </c>
      <c r="Q58" s="127">
        <f>SUM(E58:P58)</f>
        <v>18255444657.580002</v>
      </c>
      <c r="S58" s="117"/>
      <c r="U58" s="102"/>
      <c r="V58" s="18"/>
      <c r="W58" s="18"/>
      <c r="X58" s="18"/>
      <c r="Y58" s="18"/>
      <c r="Z58" s="146"/>
      <c r="AA58" s="146"/>
      <c r="AB58" s="146"/>
      <c r="AC58" s="146"/>
      <c r="AD58" s="146"/>
      <c r="AE58" s="146"/>
      <c r="AF58" s="146"/>
      <c r="AG58" s="146"/>
      <c r="AH58" s="146"/>
      <c r="AI58" s="146"/>
      <c r="AJ58" s="146"/>
    </row>
    <row r="59" spans="2:36" x14ac:dyDescent="0.25">
      <c r="B59" s="22" t="s">
        <v>59</v>
      </c>
      <c r="C59" s="116">
        <f>SUM(C60:C63)</f>
        <v>155685242330</v>
      </c>
      <c r="D59" s="116">
        <f>SUM(D60:D63)</f>
        <v>111230344755.78</v>
      </c>
      <c r="E59" s="116">
        <f>SUM(E60:E63)</f>
        <v>6764614992.579999</v>
      </c>
      <c r="F59" s="116">
        <f t="shared" ref="F59:P59" si="28">SUM(F60:F63)</f>
        <v>7181352761.3600006</v>
      </c>
      <c r="G59" s="116">
        <f t="shared" si="28"/>
        <v>28671240855.810001</v>
      </c>
      <c r="H59" s="116">
        <f t="shared" si="28"/>
        <v>4414171645.21</v>
      </c>
      <c r="I59" s="116">
        <f t="shared" si="28"/>
        <v>3912261498.71</v>
      </c>
      <c r="J59" s="116">
        <f t="shared" si="28"/>
        <v>7514339249.4599991</v>
      </c>
      <c r="K59" s="116">
        <f t="shared" si="28"/>
        <v>8053034919.8099995</v>
      </c>
      <c r="L59" s="116">
        <f t="shared" si="28"/>
        <v>3199338316.5299997</v>
      </c>
      <c r="M59" s="116">
        <f t="shared" si="28"/>
        <v>9750162399.8199997</v>
      </c>
      <c r="N59" s="116">
        <f t="shared" si="28"/>
        <v>9671264526.4700012</v>
      </c>
      <c r="O59" s="116">
        <f t="shared" si="28"/>
        <v>3527141960.5900002</v>
      </c>
      <c r="P59" s="116">
        <f t="shared" si="28"/>
        <v>11554624119.829998</v>
      </c>
      <c r="Q59" s="116">
        <f>SUM(Q60:Q63)</f>
        <v>104213547246.17999</v>
      </c>
      <c r="S59" s="117"/>
      <c r="AA59" s="146"/>
      <c r="AB59" s="146"/>
      <c r="AC59" s="146"/>
      <c r="AD59" s="146"/>
      <c r="AE59" s="146"/>
      <c r="AF59" s="146"/>
      <c r="AG59" s="146"/>
      <c r="AH59" s="146"/>
      <c r="AI59" s="146"/>
      <c r="AJ59" s="146"/>
    </row>
    <row r="60" spans="2:36" x14ac:dyDescent="0.25">
      <c r="B60" s="21" t="s">
        <v>60</v>
      </c>
      <c r="C60" s="128">
        <v>7242026236</v>
      </c>
      <c r="D60" s="128">
        <v>6077078640</v>
      </c>
      <c r="E60" s="129">
        <v>250000000</v>
      </c>
      <c r="F60" s="130">
        <v>250000000</v>
      </c>
      <c r="G60" s="130">
        <v>1500000000</v>
      </c>
      <c r="H60" s="145"/>
      <c r="I60" s="128">
        <v>208950952.5</v>
      </c>
      <c r="J60" s="145">
        <v>0</v>
      </c>
      <c r="K60" s="128">
        <v>0</v>
      </c>
      <c r="L60" s="128">
        <v>500000000</v>
      </c>
      <c r="M60" s="128">
        <v>2731401099.4200001</v>
      </c>
      <c r="N60" s="128">
        <v>68246520</v>
      </c>
      <c r="O60" s="128">
        <v>500000000</v>
      </c>
      <c r="P60" s="128"/>
      <c r="Q60" s="128">
        <f>SUM(E60:P60)</f>
        <v>6008598571.9200001</v>
      </c>
      <c r="S60" s="117"/>
      <c r="V60" s="18"/>
      <c r="W60" s="18"/>
      <c r="X60" s="18"/>
      <c r="Y60" s="18"/>
      <c r="Z60" s="146"/>
      <c r="AA60" s="146"/>
      <c r="AB60" s="146"/>
      <c r="AC60" s="146"/>
      <c r="AD60" s="146"/>
      <c r="AE60" s="146"/>
      <c r="AF60" s="146"/>
      <c r="AG60" s="146"/>
      <c r="AH60" s="146"/>
      <c r="AI60" s="146"/>
      <c r="AJ60" s="146"/>
    </row>
    <row r="61" spans="2:36" x14ac:dyDescent="0.25">
      <c r="B61" s="21" t="s">
        <v>61</v>
      </c>
      <c r="C61" s="128">
        <v>148443216094</v>
      </c>
      <c r="D61" s="128">
        <v>101694190133.42</v>
      </c>
      <c r="E61" s="129">
        <v>6514614992.579999</v>
      </c>
      <c r="F61" s="129">
        <v>5392902466.9400005</v>
      </c>
      <c r="G61" s="129">
        <v>27171240855.810001</v>
      </c>
      <c r="H61" s="128">
        <v>4414171645.21</v>
      </c>
      <c r="I61" s="128">
        <v>3703310546.21</v>
      </c>
      <c r="J61" s="128">
        <v>7514339249.4599991</v>
      </c>
      <c r="K61" s="128">
        <v>8053034919.8099995</v>
      </c>
      <c r="L61" s="128">
        <v>2699338316.5299997</v>
      </c>
      <c r="M61" s="128">
        <v>5101201083.7299995</v>
      </c>
      <c r="N61" s="128">
        <v>9603018006.4700012</v>
      </c>
      <c r="O61" s="128">
        <v>3027141960.5900002</v>
      </c>
      <c r="P61" s="128">
        <v>11554624119.829998</v>
      </c>
      <c r="Q61" s="128">
        <f>SUM(E61:P61)</f>
        <v>94748938163.169998</v>
      </c>
      <c r="S61" s="117"/>
      <c r="V61" s="18"/>
      <c r="W61" s="18"/>
      <c r="X61" s="18"/>
      <c r="Y61" s="18"/>
      <c r="Z61" s="146"/>
      <c r="AA61" s="146"/>
      <c r="AB61" s="146"/>
      <c r="AC61" s="146"/>
      <c r="AD61" s="146"/>
      <c r="AE61" s="146"/>
      <c r="AF61" s="146"/>
      <c r="AG61" s="146"/>
      <c r="AH61" s="146"/>
      <c r="AI61" s="146"/>
      <c r="AJ61" s="146"/>
    </row>
    <row r="62" spans="2:36" x14ac:dyDescent="0.25">
      <c r="B62" s="21" t="s">
        <v>103</v>
      </c>
      <c r="C62" s="128">
        <v>0</v>
      </c>
      <c r="D62" s="128">
        <v>2643234982.3599997</v>
      </c>
      <c r="E62" s="139">
        <v>0</v>
      </c>
      <c r="F62" s="129">
        <v>1538450294.4200001</v>
      </c>
      <c r="G62" s="145"/>
      <c r="H62" s="145">
        <v>0</v>
      </c>
      <c r="I62" s="145"/>
      <c r="J62" s="145"/>
      <c r="K62" s="145">
        <v>0</v>
      </c>
      <c r="L62" s="145">
        <v>0</v>
      </c>
      <c r="M62" s="128">
        <v>1103021353.24</v>
      </c>
      <c r="N62" s="145"/>
      <c r="O62" s="128"/>
      <c r="P62" s="128">
        <v>0</v>
      </c>
      <c r="Q62" s="128">
        <f t="shared" ref="Q62:Q63" si="29">SUM(E62:P62)</f>
        <v>2641471647.6599998</v>
      </c>
      <c r="S62" s="117"/>
      <c r="Z62" s="146"/>
      <c r="AA62" s="146"/>
      <c r="AB62" s="146"/>
      <c r="AC62" s="146"/>
      <c r="AD62" s="146"/>
      <c r="AE62" s="146"/>
      <c r="AF62" s="146"/>
      <c r="AG62" s="146"/>
      <c r="AH62" s="146"/>
      <c r="AI62" s="146"/>
      <c r="AJ62" s="146"/>
    </row>
    <row r="63" spans="2:36" x14ac:dyDescent="0.25">
      <c r="B63" s="21" t="s">
        <v>104</v>
      </c>
      <c r="C63" s="128">
        <v>0</v>
      </c>
      <c r="D63" s="128">
        <v>815841000</v>
      </c>
      <c r="E63" s="139">
        <v>0</v>
      </c>
      <c r="F63" s="129"/>
      <c r="G63" s="129"/>
      <c r="H63" s="129"/>
      <c r="I63" s="129"/>
      <c r="J63" s="129"/>
      <c r="K63" s="129"/>
      <c r="L63" s="145"/>
      <c r="M63" s="128">
        <v>814538863.42999995</v>
      </c>
      <c r="N63" s="145"/>
      <c r="O63" s="145"/>
      <c r="P63" s="128">
        <v>0</v>
      </c>
      <c r="Q63" s="127">
        <f t="shared" si="29"/>
        <v>814538863.42999995</v>
      </c>
      <c r="S63" s="117"/>
      <c r="AA63" s="146"/>
      <c r="AB63" s="146"/>
      <c r="AC63" s="146"/>
      <c r="AD63" s="146"/>
      <c r="AE63" s="146"/>
      <c r="AF63" s="146"/>
      <c r="AG63" s="146"/>
      <c r="AH63" s="146"/>
      <c r="AI63" s="146"/>
      <c r="AJ63" s="146"/>
    </row>
    <row r="64" spans="2:36" x14ac:dyDescent="0.25">
      <c r="B64" s="132" t="s">
        <v>115</v>
      </c>
      <c r="C64" s="132"/>
      <c r="D64" s="132"/>
      <c r="E64" s="132"/>
      <c r="F64" s="109"/>
      <c r="G64" s="109"/>
      <c r="H64" s="109"/>
      <c r="I64" s="109"/>
      <c r="J64" s="109"/>
      <c r="K64" s="109"/>
      <c r="L64" s="109"/>
      <c r="M64" s="109"/>
      <c r="N64" s="109"/>
      <c r="O64" s="109"/>
      <c r="P64" s="109"/>
      <c r="Q64" s="102"/>
    </row>
    <row r="65" spans="2:17" x14ac:dyDescent="0.25">
      <c r="B65" s="132" t="s">
        <v>126</v>
      </c>
      <c r="C65" s="131"/>
      <c r="D65" s="131"/>
      <c r="E65" s="110"/>
      <c r="F65" s="110"/>
      <c r="G65" s="110"/>
      <c r="H65" s="110"/>
      <c r="I65" s="110"/>
      <c r="J65" s="110"/>
      <c r="K65" s="110"/>
      <c r="L65" s="110"/>
      <c r="M65" s="110"/>
      <c r="N65" s="110"/>
      <c r="O65" s="110"/>
      <c r="P65" s="110"/>
      <c r="Q65" s="102"/>
    </row>
    <row r="66" spans="2:17" x14ac:dyDescent="0.25">
      <c r="B66" s="133" t="s">
        <v>127</v>
      </c>
      <c r="C66" s="111"/>
      <c r="D66" s="111"/>
      <c r="E66" s="111"/>
      <c r="F66" s="111"/>
      <c r="G66" s="111"/>
      <c r="H66" s="111"/>
      <c r="I66" s="111"/>
      <c r="J66" s="111"/>
      <c r="K66" s="111"/>
      <c r="L66" s="111"/>
      <c r="M66" s="111"/>
      <c r="N66" s="111"/>
      <c r="O66" s="111"/>
      <c r="P66" s="111"/>
      <c r="Q66" s="111"/>
    </row>
    <row r="67" spans="2:17" x14ac:dyDescent="0.25">
      <c r="B67" s="133" t="s">
        <v>119</v>
      </c>
      <c r="C67" s="111"/>
      <c r="D67" s="111"/>
      <c r="E67" s="112"/>
      <c r="F67" s="112"/>
      <c r="G67" s="112"/>
      <c r="H67" s="112"/>
      <c r="I67" s="112"/>
      <c r="J67" s="112"/>
      <c r="K67" s="112"/>
      <c r="L67" s="112"/>
      <c r="M67" s="112"/>
      <c r="N67" s="112"/>
      <c r="O67" s="112"/>
      <c r="P67" s="112"/>
      <c r="Q67" s="102"/>
    </row>
    <row r="68" spans="2:17" x14ac:dyDescent="0.25">
      <c r="B68" s="12"/>
      <c r="C68" s="111"/>
      <c r="D68" s="111"/>
      <c r="E68" s="112"/>
      <c r="F68" s="112"/>
      <c r="G68" s="112"/>
      <c r="H68" s="112"/>
      <c r="I68" s="112"/>
      <c r="J68" s="112"/>
      <c r="K68" s="112"/>
      <c r="L68" s="112"/>
      <c r="M68" s="112"/>
      <c r="N68" s="112"/>
      <c r="O68" s="112"/>
      <c r="P68" s="112"/>
      <c r="Q68" s="102"/>
    </row>
    <row r="69" spans="2:17" x14ac:dyDescent="0.25">
      <c r="B69" s="12"/>
      <c r="C69" s="111"/>
      <c r="D69" s="111"/>
      <c r="E69" s="112"/>
      <c r="F69" s="111"/>
      <c r="G69" s="111"/>
      <c r="H69" s="111"/>
      <c r="I69" s="111"/>
      <c r="J69" s="111"/>
      <c r="K69" s="111"/>
      <c r="L69" s="111"/>
      <c r="M69" s="111"/>
      <c r="N69" s="111"/>
      <c r="O69" s="111"/>
      <c r="P69" s="111"/>
      <c r="Q69" s="102"/>
    </row>
    <row r="70" spans="2:17" x14ac:dyDescent="0.25">
      <c r="C70" s="111"/>
      <c r="D70" s="111"/>
      <c r="E70" s="112"/>
      <c r="F70" s="112"/>
      <c r="G70" s="112"/>
      <c r="H70" s="112"/>
      <c r="I70" s="112"/>
      <c r="J70" s="112"/>
      <c r="K70" s="112"/>
      <c r="L70" s="112"/>
      <c r="M70" s="112"/>
      <c r="N70" s="112"/>
      <c r="O70" s="112"/>
      <c r="P70" s="112"/>
      <c r="Q70" s="102"/>
    </row>
    <row r="71" spans="2:17" x14ac:dyDescent="0.25">
      <c r="E71" s="112"/>
      <c r="Q71" s="102"/>
    </row>
    <row r="72" spans="2:17" x14ac:dyDescent="0.25">
      <c r="E72" s="112"/>
      <c r="Q72" s="102"/>
    </row>
    <row r="73" spans="2:17" x14ac:dyDescent="0.25">
      <c r="E73" s="112"/>
      <c r="Q73" s="102"/>
    </row>
    <row r="74" spans="2:17" x14ac:dyDescent="0.25">
      <c r="C74" s="102"/>
      <c r="D74" s="102"/>
      <c r="E74" s="112"/>
      <c r="Q74" s="102"/>
    </row>
    <row r="75" spans="2:17" x14ac:dyDescent="0.25">
      <c r="C75" s="102"/>
      <c r="D75" s="102"/>
      <c r="E75" s="112"/>
      <c r="Q75" s="102"/>
    </row>
    <row r="76" spans="2:17" x14ac:dyDescent="0.25">
      <c r="C76" s="102"/>
      <c r="D76" s="102"/>
      <c r="E76" s="112"/>
      <c r="Q76" s="102"/>
    </row>
    <row r="77" spans="2:17" x14ac:dyDescent="0.25">
      <c r="C77" s="102"/>
      <c r="D77" s="102"/>
      <c r="Q77" s="102"/>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57:Q63 Q13:Q23 Q26:Q41 Q55" formulaRange="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8813-8A27-42E3-A57E-B0028FF2757E}">
  <dimension ref="A3:AK70"/>
  <sheetViews>
    <sheetView showGridLines="0" zoomScale="70" zoomScaleNormal="70" workbookViewId="0">
      <selection activeCell="B9" sqref="B9"/>
    </sheetView>
  </sheetViews>
  <sheetFormatPr defaultColWidth="11.42578125" defaultRowHeight="15" x14ac:dyDescent="0.25"/>
  <cols>
    <col min="1" max="1" width="18.7109375" style="6" customWidth="1"/>
    <col min="2" max="2" width="73.5703125" style="6" customWidth="1"/>
    <col min="3" max="4" width="20.5703125" style="108" customWidth="1"/>
    <col min="5" max="5" width="19" style="102" bestFit="1" customWidth="1"/>
    <col min="6" max="6" width="17.140625" style="102" customWidth="1"/>
    <col min="7" max="8" width="16.42578125" style="102" customWidth="1"/>
    <col min="9" max="11" width="17.140625" style="102" customWidth="1"/>
    <col min="12" max="12" width="14.28515625" style="102" customWidth="1"/>
    <col min="13" max="13" width="20.140625" style="102" customWidth="1"/>
    <col min="14" max="14" width="14.28515625" style="102" customWidth="1"/>
    <col min="15" max="15" width="17.85546875" style="102" customWidth="1"/>
    <col min="16" max="16" width="14.28515625" style="102" customWidth="1"/>
    <col min="17" max="17" width="17.42578125" style="108" customWidth="1"/>
    <col min="18" max="18" width="21.5703125" style="6" bestFit="1" customWidth="1"/>
    <col min="19" max="19" width="20.42578125" style="6" customWidth="1"/>
    <col min="20" max="20" width="11.42578125" style="6"/>
    <col min="21" max="21" width="25.7109375" style="6" bestFit="1" customWidth="1"/>
    <col min="22" max="22" width="18.85546875" style="6" bestFit="1" customWidth="1"/>
    <col min="23" max="23" width="23.28515625" style="6" bestFit="1" customWidth="1"/>
    <col min="24" max="24" width="11.42578125" style="6"/>
    <col min="25" max="25" width="20.140625" style="6" bestFit="1" customWidth="1"/>
    <col min="26" max="27" width="11.42578125" style="6"/>
    <col min="28" max="28" width="17.42578125" style="6" bestFit="1" customWidth="1"/>
    <col min="29" max="16384" width="11.42578125" style="6"/>
  </cols>
  <sheetData>
    <row r="3" spans="1:37" ht="28.5" x14ac:dyDescent="0.25">
      <c r="A3" s="47"/>
      <c r="B3" s="189" t="s">
        <v>0</v>
      </c>
      <c r="C3" s="190"/>
      <c r="D3" s="190"/>
      <c r="E3" s="190"/>
      <c r="F3" s="190"/>
      <c r="G3" s="190"/>
      <c r="H3" s="190"/>
      <c r="I3" s="190"/>
      <c r="J3" s="190"/>
      <c r="K3" s="190"/>
      <c r="L3" s="190"/>
      <c r="M3" s="190"/>
      <c r="N3" s="190"/>
      <c r="O3" s="190"/>
      <c r="P3" s="190"/>
      <c r="Q3" s="190"/>
    </row>
    <row r="4" spans="1:37" ht="21" x14ac:dyDescent="0.25">
      <c r="A4" s="47"/>
      <c r="B4" s="191" t="s">
        <v>1</v>
      </c>
      <c r="C4" s="192"/>
      <c r="D4" s="192"/>
      <c r="E4" s="192"/>
      <c r="F4" s="192"/>
      <c r="G4" s="192"/>
      <c r="H4" s="192"/>
      <c r="I4" s="192"/>
      <c r="J4" s="192"/>
      <c r="K4" s="192"/>
      <c r="L4" s="192"/>
      <c r="M4" s="192"/>
      <c r="N4" s="192"/>
      <c r="O4" s="192"/>
      <c r="P4" s="192"/>
      <c r="Q4" s="192"/>
    </row>
    <row r="5" spans="1:37" ht="15.75" customHeight="1" x14ac:dyDescent="0.25">
      <c r="A5" s="47"/>
      <c r="B5" s="193" t="s">
        <v>2</v>
      </c>
      <c r="C5" s="194"/>
      <c r="D5" s="194"/>
      <c r="E5" s="194"/>
      <c r="F5" s="194"/>
      <c r="G5" s="194"/>
      <c r="H5" s="194"/>
      <c r="I5" s="194"/>
      <c r="J5" s="194"/>
      <c r="K5" s="194"/>
      <c r="L5" s="194"/>
      <c r="M5" s="194"/>
      <c r="N5" s="194"/>
      <c r="O5" s="194"/>
      <c r="P5" s="194"/>
      <c r="Q5" s="194"/>
    </row>
    <row r="6" spans="1:37" x14ac:dyDescent="0.25">
      <c r="A6" s="47"/>
      <c r="B6" s="195"/>
      <c r="C6" s="196"/>
      <c r="D6" s="196"/>
      <c r="E6" s="196"/>
      <c r="F6" s="196"/>
      <c r="G6" s="196"/>
      <c r="H6" s="196"/>
      <c r="I6" s="196"/>
      <c r="J6" s="196"/>
      <c r="K6" s="196"/>
      <c r="L6" s="196"/>
      <c r="M6" s="196"/>
      <c r="N6" s="196"/>
      <c r="O6" s="196"/>
      <c r="P6" s="196"/>
      <c r="Q6" s="196"/>
    </row>
    <row r="7" spans="1:37" x14ac:dyDescent="0.25">
      <c r="A7" s="47"/>
      <c r="B7" s="51"/>
      <c r="C7" s="100"/>
      <c r="D7" s="100"/>
      <c r="E7" s="100"/>
      <c r="F7" s="100"/>
      <c r="G7" s="100"/>
      <c r="H7" s="100"/>
      <c r="I7" s="100"/>
      <c r="J7" s="100"/>
      <c r="K7" s="100"/>
      <c r="L7" s="100"/>
      <c r="M7" s="100"/>
      <c r="N7" s="100"/>
      <c r="O7" s="100"/>
      <c r="P7" s="100"/>
      <c r="Q7" s="100"/>
    </row>
    <row r="8" spans="1:37" x14ac:dyDescent="0.25">
      <c r="A8" s="47"/>
      <c r="B8" s="66" t="s">
        <v>128</v>
      </c>
      <c r="C8" s="101"/>
      <c r="D8" s="101"/>
      <c r="Q8" s="103" t="s">
        <v>4</v>
      </c>
    </row>
    <row r="9" spans="1:37" ht="30" x14ac:dyDescent="0.25">
      <c r="B9" s="93" t="s">
        <v>68</v>
      </c>
      <c r="C9" s="104" t="s">
        <v>100</v>
      </c>
      <c r="D9" s="104" t="s">
        <v>110</v>
      </c>
      <c r="E9" s="105" t="s">
        <v>81</v>
      </c>
      <c r="F9" s="105" t="s">
        <v>82</v>
      </c>
      <c r="G9" s="105" t="s">
        <v>83</v>
      </c>
      <c r="H9" s="105" t="s">
        <v>84</v>
      </c>
      <c r="I9" s="105" t="s">
        <v>85</v>
      </c>
      <c r="J9" s="105" t="s">
        <v>86</v>
      </c>
      <c r="K9" s="105" t="s">
        <v>87</v>
      </c>
      <c r="L9" s="105" t="s">
        <v>88</v>
      </c>
      <c r="M9" s="105" t="s">
        <v>89</v>
      </c>
      <c r="N9" s="105" t="s">
        <v>90</v>
      </c>
      <c r="O9" s="105" t="s">
        <v>91</v>
      </c>
      <c r="P9" s="105" t="s">
        <v>92</v>
      </c>
      <c r="Q9" s="105" t="s">
        <v>93</v>
      </c>
    </row>
    <row r="10" spans="1:37" x14ac:dyDescent="0.25">
      <c r="B10" s="39"/>
      <c r="C10" s="106"/>
      <c r="D10" s="106"/>
      <c r="E10" s="107"/>
      <c r="F10" s="107"/>
      <c r="G10" s="107"/>
      <c r="H10" s="107"/>
      <c r="I10" s="107"/>
      <c r="J10" s="107"/>
      <c r="K10" s="107"/>
      <c r="L10" s="107"/>
      <c r="M10" s="107"/>
      <c r="N10" s="107"/>
      <c r="O10" s="107"/>
      <c r="P10" s="107"/>
      <c r="Q10" s="107"/>
      <c r="R10" s="136"/>
    </row>
    <row r="11" spans="1:37" x14ac:dyDescent="0.25">
      <c r="B11" s="93" t="s">
        <v>20</v>
      </c>
      <c r="C11" s="118">
        <f>C12+C20</f>
        <v>1187374402436</v>
      </c>
      <c r="D11" s="118">
        <f>D12+D20</f>
        <v>1238727584813.76</v>
      </c>
      <c r="E11" s="122">
        <f t="shared" ref="E11:P11" si="0">E12+E20</f>
        <v>117222141427.92003</v>
      </c>
      <c r="F11" s="122">
        <f t="shared" si="0"/>
        <v>87464829150.610001</v>
      </c>
      <c r="G11" s="122">
        <f t="shared" si="0"/>
        <v>88652297701.289932</v>
      </c>
      <c r="H11" s="122">
        <f t="shared" si="0"/>
        <v>120236870000.87</v>
      </c>
      <c r="I11" s="122">
        <f t="shared" si="0"/>
        <v>93017516795.990036</v>
      </c>
      <c r="J11" s="122">
        <f t="shared" si="0"/>
        <v>85765009234.859955</v>
      </c>
      <c r="K11" s="122">
        <f t="shared" si="0"/>
        <v>123812286501.72002</v>
      </c>
      <c r="L11" s="122">
        <f t="shared" si="0"/>
        <v>104212338374.82999</v>
      </c>
      <c r="M11" s="122">
        <f t="shared" si="0"/>
        <v>93394120318.409958</v>
      </c>
      <c r="N11" s="122">
        <f t="shared" si="0"/>
        <v>104300737958.56003</v>
      </c>
      <c r="O11" s="122">
        <f t="shared" si="0"/>
        <v>98849397991.389969</v>
      </c>
      <c r="P11" s="122">
        <f t="shared" si="0"/>
        <v>97938547146.280014</v>
      </c>
      <c r="Q11" s="122">
        <f>+Q12+Q20</f>
        <v>1214866092602.7297</v>
      </c>
      <c r="R11" s="136"/>
      <c r="S11"/>
      <c r="U11" s="18"/>
      <c r="V11" s="18"/>
      <c r="W11" s="18"/>
      <c r="X11" s="18"/>
      <c r="Y11" s="18"/>
      <c r="Z11" s="146"/>
      <c r="AA11" s="146"/>
      <c r="AB11" s="146"/>
      <c r="AC11" s="146"/>
      <c r="AD11" s="146"/>
      <c r="AE11" s="146"/>
      <c r="AF11" s="146"/>
      <c r="AG11" s="146"/>
      <c r="AH11" s="146"/>
      <c r="AI11" s="146"/>
      <c r="AJ11" s="146"/>
      <c r="AK11" s="146"/>
    </row>
    <row r="12" spans="1:37" x14ac:dyDescent="0.25">
      <c r="B12" s="24" t="s">
        <v>21</v>
      </c>
      <c r="C12" s="113">
        <f>SUM(C13:C19)</f>
        <v>1174544279475</v>
      </c>
      <c r="D12" s="113">
        <f>SUM(D13:D19)</f>
        <v>1224656298007.77</v>
      </c>
      <c r="E12" s="113">
        <f>SUM(E13:E19)</f>
        <v>116323007929.53003</v>
      </c>
      <c r="F12" s="113">
        <f t="shared" ref="F12:O12" si="1">SUM(F13:F19)</f>
        <v>87385983467.229996</v>
      </c>
      <c r="G12" s="113">
        <f t="shared" si="1"/>
        <v>86848738257.079926</v>
      </c>
      <c r="H12" s="113">
        <f t="shared" si="1"/>
        <v>120111813874.23</v>
      </c>
      <c r="I12" s="113">
        <f t="shared" si="1"/>
        <v>93012401885.15004</v>
      </c>
      <c r="J12" s="113">
        <f t="shared" si="1"/>
        <v>85764361369.639954</v>
      </c>
      <c r="K12" s="113">
        <f t="shared" si="1"/>
        <v>123617043073.05002</v>
      </c>
      <c r="L12" s="113">
        <f t="shared" si="1"/>
        <v>104102942930.10999</v>
      </c>
      <c r="M12" s="113">
        <f t="shared" si="1"/>
        <v>93393336149.959961</v>
      </c>
      <c r="N12" s="113">
        <f t="shared" si="1"/>
        <v>104100051075.30003</v>
      </c>
      <c r="O12" s="113">
        <f t="shared" si="1"/>
        <v>98848223735.219971</v>
      </c>
      <c r="P12" s="113">
        <f t="shared" ref="P12" si="2">SUM(P13:P19)</f>
        <v>97682903919.350021</v>
      </c>
      <c r="Q12" s="113">
        <f>SUM(Q13:Q19)</f>
        <v>1211190807665.8499</v>
      </c>
      <c r="R12" s="135"/>
      <c r="S12"/>
      <c r="U12" s="18"/>
      <c r="V12" s="18"/>
      <c r="W12" s="18"/>
      <c r="X12" s="18"/>
      <c r="Y12" s="18"/>
      <c r="Z12" s="146"/>
      <c r="AA12" s="146"/>
      <c r="AB12" s="146"/>
      <c r="AC12" s="146"/>
      <c r="AD12" s="146"/>
      <c r="AE12" s="146"/>
      <c r="AF12" s="146"/>
      <c r="AG12" s="146"/>
      <c r="AH12" s="146"/>
      <c r="AI12" s="146"/>
      <c r="AJ12" s="146"/>
    </row>
    <row r="13" spans="1:37" x14ac:dyDescent="0.25">
      <c r="B13" s="34" t="s">
        <v>22</v>
      </c>
      <c r="C13" s="120">
        <v>1053691981963</v>
      </c>
      <c r="D13" s="120">
        <v>1075869142923</v>
      </c>
      <c r="E13" s="121" cm="1">
        <f t="array" ref="E13:E19">VLOOKUP($B$13:$B$19,'[1]AC Economica'!$A$8:$M$14,2,FALSE)</f>
        <v>93437836939.440018</v>
      </c>
      <c r="F13" s="121" cm="1">
        <f t="array" ref="F13:F19">VLOOKUP($B$13:$B$19,'[1]AC Economica'!$A$8:$M$14,3,FALSE)</f>
        <v>81940521401.329987</v>
      </c>
      <c r="G13" s="121" cm="1">
        <f t="array" ref="G13:G19">VLOOKUP($B$13:$B$19,'[1]AC Economica'!$A$8:$M$14,4,FALSE)</f>
        <v>81804383820.239914</v>
      </c>
      <c r="H13" s="121" cm="1">
        <f t="array" ref="H13:H19">VLOOKUP($B$13:$B$19,'[1]AC Economica'!$A$8:$M$14,5,FALSE)</f>
        <v>113770013823.41998</v>
      </c>
      <c r="I13" s="121" cm="1">
        <f t="array" ref="I13:I19">VLOOKUP($B$13:$B$19,'[1]AC Economica'!$A$8:$M$14,6,FALSE)</f>
        <v>87610310811.550034</v>
      </c>
      <c r="J13" s="121" cm="1">
        <f t="array" ref="J13:J19">VLOOKUP($B$13:$B$19,'[1]AC Economica'!$A$8:$M$14,7,FALSE)</f>
        <v>80860371125.429947</v>
      </c>
      <c r="K13" s="121" cm="1">
        <f t="array" ref="K13:K19">VLOOKUP($B$13:$B$19,'[1]AC Economica'!$A$8:$M$14,8,FALSE)</f>
        <v>90407933643.38002</v>
      </c>
      <c r="L13" s="121" cm="1">
        <f t="array" ref="L13:L19">VLOOKUP($B$13:$B$19,'[1]AC Economica'!$A$8:$M$14,9,FALSE)</f>
        <v>87665568004.139984</v>
      </c>
      <c r="M13" s="121" cm="1">
        <f t="array" ref="M13:M19">VLOOKUP($B$13:$B$19,'[1]AC Economica'!$A$8:$M$14,10,FALSE)</f>
        <v>85017188947.35997</v>
      </c>
      <c r="N13" s="121" cm="1">
        <f t="array" ref="N13:N19">VLOOKUP($B$13:$B$19,'[1]AC Economica'!$A$8:$M$14,11,FALSE)</f>
        <v>96512977128.38002</v>
      </c>
      <c r="O13" s="121" cm="1">
        <f t="array" ref="O13:O19">VLOOKUP($B$13:$B$19,'[1]AC Economica'!$A$8:$M$14,12,FALSE)</f>
        <v>93283741949.649994</v>
      </c>
      <c r="P13" s="121" cm="1">
        <f t="array" ref="P13:P19">VLOOKUP($B$13:$B$19,'[1]AC Economica'!$A$8:$M$14,13,FALSE)</f>
        <v>90149681427.270004</v>
      </c>
      <c r="Q13" s="120">
        <f>SUM(E13:P13)</f>
        <v>1082460529021.59</v>
      </c>
      <c r="R13" s="135"/>
      <c r="S13"/>
      <c r="U13" s="18"/>
      <c r="V13" s="18"/>
      <c r="W13" s="18"/>
      <c r="X13" s="18"/>
      <c r="Y13" s="18"/>
      <c r="Z13" s="146"/>
      <c r="AA13" s="146"/>
      <c r="AB13" s="146"/>
      <c r="AC13" s="146"/>
      <c r="AD13" s="146"/>
      <c r="AE13" s="146"/>
      <c r="AF13" s="146"/>
      <c r="AG13" s="146"/>
      <c r="AH13" s="146"/>
      <c r="AI13" s="146"/>
      <c r="AJ13" s="146"/>
    </row>
    <row r="14" spans="1:37" x14ac:dyDescent="0.25">
      <c r="B14" s="34" t="s">
        <v>23</v>
      </c>
      <c r="C14" s="120">
        <v>4675978643</v>
      </c>
      <c r="D14" s="120">
        <v>6061326405</v>
      </c>
      <c r="E14" s="121">
        <v>323159842.69</v>
      </c>
      <c r="F14" s="121">
        <v>307961358.09000003</v>
      </c>
      <c r="G14" s="121">
        <v>1067530827.4299999</v>
      </c>
      <c r="H14" s="121">
        <v>1180366182.4600003</v>
      </c>
      <c r="I14" s="121">
        <v>764944009.76999998</v>
      </c>
      <c r="J14" s="121">
        <v>302965028.44</v>
      </c>
      <c r="K14" s="121">
        <v>616828039.12</v>
      </c>
      <c r="L14" s="121">
        <v>883899113.71999991</v>
      </c>
      <c r="M14" s="121">
        <v>309772629.78000003</v>
      </c>
      <c r="N14" s="121">
        <v>568573782.61000001</v>
      </c>
      <c r="O14" s="120">
        <v>551145002.43000007</v>
      </c>
      <c r="P14" s="120">
        <v>495119177.44000006</v>
      </c>
      <c r="Q14" s="120">
        <f t="shared" ref="Q14:Q23" si="3">SUM(E14:P14)</f>
        <v>7372264993.9799995</v>
      </c>
      <c r="R14" s="135"/>
      <c r="S14"/>
      <c r="U14" s="18"/>
      <c r="V14" s="18"/>
      <c r="W14" s="18"/>
      <c r="X14" s="18"/>
      <c r="Y14" s="18"/>
      <c r="Z14" s="146"/>
      <c r="AA14" s="146"/>
      <c r="AB14" s="146"/>
      <c r="AC14" s="146"/>
      <c r="AD14" s="146"/>
      <c r="AE14" s="146"/>
      <c r="AF14" s="146"/>
      <c r="AG14" s="146"/>
      <c r="AH14" s="146"/>
      <c r="AI14" s="146"/>
      <c r="AJ14" s="146"/>
    </row>
    <row r="15" spans="1:37" x14ac:dyDescent="0.25">
      <c r="B15" s="34" t="s">
        <v>24</v>
      </c>
      <c r="C15" s="120">
        <v>86008940507</v>
      </c>
      <c r="D15" s="120">
        <v>41023186086.940002</v>
      </c>
      <c r="E15" s="121">
        <v>3994194204.1000009</v>
      </c>
      <c r="F15" s="121">
        <v>3856673535.2799988</v>
      </c>
      <c r="G15" s="121">
        <v>2815771250.5700006</v>
      </c>
      <c r="H15" s="121">
        <v>3531571526.4700003</v>
      </c>
      <c r="I15" s="121">
        <v>3336542867.7000012</v>
      </c>
      <c r="J15" s="121">
        <v>2555739885.3299999</v>
      </c>
      <c r="K15" s="121">
        <v>3298359595.0500002</v>
      </c>
      <c r="L15" s="121">
        <v>4149720373.0300012</v>
      </c>
      <c r="M15" s="121">
        <v>3101251050.059999</v>
      </c>
      <c r="N15" s="121">
        <v>3259289441.7700005</v>
      </c>
      <c r="O15" s="120">
        <v>3412209440.54</v>
      </c>
      <c r="P15" s="120">
        <v>4351663854.3799992</v>
      </c>
      <c r="Q15" s="120">
        <f t="shared" si="3"/>
        <v>41662987024.279999</v>
      </c>
      <c r="R15" s="135"/>
      <c r="S15"/>
      <c r="U15" s="18"/>
      <c r="V15" s="18"/>
      <c r="W15" s="18"/>
      <c r="X15" s="18"/>
      <c r="Y15" s="18"/>
      <c r="Z15" s="146"/>
      <c r="AA15" s="146"/>
      <c r="AB15" s="146"/>
      <c r="AC15" s="146"/>
      <c r="AD15" s="146"/>
      <c r="AE15" s="146"/>
      <c r="AF15" s="146"/>
      <c r="AG15" s="146"/>
      <c r="AH15" s="146"/>
      <c r="AI15" s="146"/>
      <c r="AJ15" s="146"/>
    </row>
    <row r="16" spans="1:37" s="35" customFormat="1" x14ac:dyDescent="0.25">
      <c r="B16" s="34" t="s">
        <v>25</v>
      </c>
      <c r="C16" s="120">
        <v>13752752665</v>
      </c>
      <c r="D16" s="120">
        <v>12031055842</v>
      </c>
      <c r="E16" s="121">
        <v>137883833.37</v>
      </c>
      <c r="F16" s="121">
        <v>46243258.139999993</v>
      </c>
      <c r="G16" s="121">
        <v>42743470.159999989</v>
      </c>
      <c r="H16" s="121">
        <v>140442122.25999999</v>
      </c>
      <c r="I16" s="121">
        <v>61650303.759999998</v>
      </c>
      <c r="J16" s="121">
        <v>77992060.949999988</v>
      </c>
      <c r="K16" s="121">
        <v>290735033.60000008</v>
      </c>
      <c r="L16" s="121">
        <v>9084771353.210001</v>
      </c>
      <c r="M16" s="121">
        <v>261836353.76000002</v>
      </c>
      <c r="N16" s="121">
        <v>450680140.70999998</v>
      </c>
      <c r="O16" s="120">
        <v>376357615.97999996</v>
      </c>
      <c r="P16" s="120">
        <v>562863531.51999998</v>
      </c>
      <c r="Q16" s="120">
        <f t="shared" si="3"/>
        <v>11534199077.42</v>
      </c>
      <c r="R16" s="135"/>
      <c r="S16"/>
      <c r="U16" s="18"/>
      <c r="V16" s="18"/>
      <c r="W16" s="18"/>
      <c r="X16" s="18"/>
      <c r="Y16" s="18"/>
      <c r="Z16" s="146"/>
      <c r="AA16" s="146"/>
      <c r="AB16" s="146"/>
      <c r="AC16" s="146"/>
      <c r="AD16" s="146"/>
      <c r="AE16" s="146"/>
      <c r="AF16" s="146"/>
      <c r="AG16" s="146"/>
      <c r="AH16" s="146"/>
      <c r="AI16" s="146"/>
      <c r="AJ16" s="146"/>
    </row>
    <row r="17" spans="1:36" s="35" customFormat="1" x14ac:dyDescent="0.25">
      <c r="B17" s="34" t="s">
        <v>26</v>
      </c>
      <c r="C17" s="120">
        <v>5738982089</v>
      </c>
      <c r="D17" s="120">
        <v>66126591284.090012</v>
      </c>
      <c r="E17" s="121">
        <v>17418354999.049999</v>
      </c>
      <c r="F17" s="121">
        <v>11441788.960000001</v>
      </c>
      <c r="G17" s="121">
        <v>33041005.66</v>
      </c>
      <c r="H17" s="121">
        <v>13651092.32</v>
      </c>
      <c r="I17" s="121">
        <v>102212808.24000001</v>
      </c>
      <c r="J17" s="121">
        <v>1086358408.3600001</v>
      </c>
      <c r="K17" s="121">
        <v>28003693409.610001</v>
      </c>
      <c r="L17" s="121">
        <v>502203740</v>
      </c>
      <c r="M17" s="121">
        <v>3750027000</v>
      </c>
      <c r="N17" s="121">
        <v>2253076872</v>
      </c>
      <c r="O17" s="121">
        <v>284791242.59000003</v>
      </c>
      <c r="P17" s="120">
        <v>1077138746.3099999</v>
      </c>
      <c r="Q17" s="120">
        <f>SUM(E17:P17)</f>
        <v>54535991113.099991</v>
      </c>
      <c r="R17" s="135"/>
      <c r="S17"/>
      <c r="U17" s="18"/>
      <c r="V17" s="18"/>
      <c r="W17" s="18"/>
      <c r="X17" s="18"/>
      <c r="Y17" s="18"/>
      <c r="Z17" s="146"/>
      <c r="AA17" s="146"/>
      <c r="AB17" s="146"/>
      <c r="AC17" s="146"/>
      <c r="AD17" s="146"/>
      <c r="AE17" s="146"/>
      <c r="AF17" s="146"/>
      <c r="AG17" s="146"/>
      <c r="AH17" s="146"/>
      <c r="AI17" s="146"/>
      <c r="AJ17" s="146"/>
    </row>
    <row r="18" spans="1:36" s="35" customFormat="1" x14ac:dyDescent="0.25">
      <c r="B18" s="34" t="s">
        <v>27</v>
      </c>
      <c r="C18" s="120">
        <v>292206480</v>
      </c>
      <c r="D18" s="120">
        <v>635706621</v>
      </c>
      <c r="E18" s="121">
        <v>165137984.55000001</v>
      </c>
      <c r="F18" s="121">
        <v>122075138.95999999</v>
      </c>
      <c r="G18" s="121">
        <v>82506002.810000017</v>
      </c>
      <c r="H18" s="121">
        <v>116086050.57999998</v>
      </c>
      <c r="I18" s="121">
        <v>112147189.13999999</v>
      </c>
      <c r="J18" s="121">
        <v>80201796</v>
      </c>
      <c r="K18" s="121">
        <v>104980085.05999999</v>
      </c>
      <c r="L18" s="121">
        <v>88051312.329999998</v>
      </c>
      <c r="M18" s="121">
        <v>97160420.989999995</v>
      </c>
      <c r="N18" s="121">
        <v>100020900.21999998</v>
      </c>
      <c r="O18" s="120">
        <v>82807080.719999984</v>
      </c>
      <c r="P18" s="120">
        <v>101704981.41</v>
      </c>
      <c r="Q18" s="120">
        <f t="shared" si="3"/>
        <v>1252878942.77</v>
      </c>
      <c r="R18" s="135"/>
      <c r="S18"/>
      <c r="U18" s="18"/>
      <c r="V18" s="18"/>
      <c r="W18" s="18"/>
      <c r="X18" s="18"/>
      <c r="Y18" s="18"/>
      <c r="Z18" s="146"/>
      <c r="AA18" s="146"/>
      <c r="AB18" s="146"/>
      <c r="AC18" s="146"/>
      <c r="AD18" s="146"/>
      <c r="AE18" s="146"/>
      <c r="AF18" s="146"/>
      <c r="AG18" s="146"/>
      <c r="AH18" s="146"/>
      <c r="AI18" s="146"/>
      <c r="AJ18" s="146"/>
    </row>
    <row r="19" spans="1:36" x14ac:dyDescent="0.25">
      <c r="B19" s="34" t="s">
        <v>28</v>
      </c>
      <c r="C19" s="120">
        <v>10383437128</v>
      </c>
      <c r="D19" s="120">
        <v>22909288845.739998</v>
      </c>
      <c r="E19" s="121">
        <v>846440126.32999992</v>
      </c>
      <c r="F19" s="121">
        <v>1101066986.47</v>
      </c>
      <c r="G19" s="121">
        <v>1002761880.2100003</v>
      </c>
      <c r="H19" s="121">
        <v>1359683076.7199998</v>
      </c>
      <c r="I19" s="121">
        <v>1024593894.99</v>
      </c>
      <c r="J19" s="121">
        <v>800733065.12999976</v>
      </c>
      <c r="K19" s="121">
        <v>894513267.23000014</v>
      </c>
      <c r="L19" s="121">
        <v>1728729033.6799998</v>
      </c>
      <c r="M19" s="121">
        <v>856099748.00999975</v>
      </c>
      <c r="N19" s="121">
        <v>955432809.61000013</v>
      </c>
      <c r="O19" s="120">
        <v>857171403.31000018</v>
      </c>
      <c r="P19" s="120">
        <v>944732201.02000022</v>
      </c>
      <c r="Q19" s="120">
        <f t="shared" si="3"/>
        <v>12371957492.710001</v>
      </c>
      <c r="R19" s="135"/>
      <c r="S19"/>
      <c r="U19" s="18"/>
      <c r="V19" s="18"/>
      <c r="W19" s="18"/>
      <c r="X19" s="18"/>
      <c r="Y19" s="18"/>
      <c r="Z19" s="146"/>
      <c r="AA19" s="146"/>
      <c r="AB19" s="146"/>
      <c r="AC19" s="146"/>
      <c r="AD19" s="146"/>
      <c r="AE19" s="146"/>
      <c r="AF19" s="146"/>
      <c r="AG19" s="146"/>
      <c r="AH19" s="146"/>
      <c r="AI19" s="146"/>
      <c r="AJ19" s="146"/>
    </row>
    <row r="20" spans="1:36" x14ac:dyDescent="0.25">
      <c r="B20" s="24" t="s">
        <v>29</v>
      </c>
      <c r="C20" s="113">
        <f>SUM(C21:C23)</f>
        <v>12830122961</v>
      </c>
      <c r="D20" s="113">
        <f>SUM(D21:D23)</f>
        <v>14071286805.99</v>
      </c>
      <c r="E20" s="113">
        <f>SUM(E21:E23)</f>
        <v>899133498.38999999</v>
      </c>
      <c r="F20" s="113">
        <f>SUM(F21:F23)</f>
        <v>78845683.379999995</v>
      </c>
      <c r="G20" s="113">
        <f t="shared" ref="G20:P20" si="4">SUM(G21:G23)</f>
        <v>1803559444.21</v>
      </c>
      <c r="H20" s="113">
        <f t="shared" si="4"/>
        <v>125056126.64</v>
      </c>
      <c r="I20" s="113">
        <f t="shared" si="4"/>
        <v>5114910.84</v>
      </c>
      <c r="J20" s="113">
        <f t="shared" si="4"/>
        <v>647865.22</v>
      </c>
      <c r="K20" s="113">
        <f t="shared" si="4"/>
        <v>195243428.67000002</v>
      </c>
      <c r="L20" s="113">
        <f t="shared" si="4"/>
        <v>109395444.72</v>
      </c>
      <c r="M20" s="113">
        <f t="shared" si="4"/>
        <v>784168.45</v>
      </c>
      <c r="N20" s="113">
        <f t="shared" si="4"/>
        <v>200686883.25999999</v>
      </c>
      <c r="O20" s="113">
        <f t="shared" si="4"/>
        <v>1174256.17</v>
      </c>
      <c r="P20" s="113">
        <f t="shared" si="4"/>
        <v>255643226.93000001</v>
      </c>
      <c r="Q20" s="113">
        <f>SUM(E20:P20)</f>
        <v>3675284936.8799996</v>
      </c>
      <c r="R20" s="135"/>
      <c r="S20"/>
      <c r="U20" s="18"/>
      <c r="V20" s="18"/>
      <c r="W20" s="18"/>
      <c r="X20" s="18"/>
      <c r="Y20" s="18"/>
      <c r="Z20" s="146"/>
      <c r="AA20" s="146"/>
      <c r="AB20" s="146"/>
      <c r="AC20" s="146"/>
      <c r="AD20" s="146"/>
      <c r="AE20" s="146"/>
      <c r="AF20" s="146"/>
      <c r="AG20" s="146"/>
      <c r="AH20" s="146"/>
      <c r="AI20" s="146"/>
      <c r="AJ20" s="146"/>
    </row>
    <row r="21" spans="1:36" x14ac:dyDescent="0.25">
      <c r="B21" s="34" t="s">
        <v>30</v>
      </c>
      <c r="C21" s="149">
        <v>0</v>
      </c>
      <c r="D21" s="120">
        <v>17828000</v>
      </c>
      <c r="E21" s="150"/>
      <c r="F21" s="150"/>
      <c r="G21" s="121">
        <v>17828000</v>
      </c>
      <c r="H21" s="150"/>
      <c r="I21" s="150"/>
      <c r="J21" s="121"/>
      <c r="K21" s="150"/>
      <c r="L21" s="121">
        <v>37466000</v>
      </c>
      <c r="M21" s="150"/>
      <c r="N21" s="121">
        <v>75728101.060000002</v>
      </c>
      <c r="O21" s="150"/>
      <c r="P21" s="150"/>
      <c r="Q21" s="152">
        <f t="shared" si="3"/>
        <v>131022101.06</v>
      </c>
      <c r="R21" s="135"/>
      <c r="S21"/>
      <c r="U21" s="18"/>
      <c r="V21" s="18"/>
      <c r="W21" s="18"/>
      <c r="X21" s="18"/>
      <c r="Y21" s="18"/>
      <c r="Z21" s="146"/>
      <c r="AA21" s="146"/>
      <c r="AB21" s="146"/>
      <c r="AC21" s="146"/>
      <c r="AD21" s="146"/>
      <c r="AE21" s="146"/>
      <c r="AF21" s="146"/>
      <c r="AG21" s="146"/>
      <c r="AH21" s="146"/>
      <c r="AI21" s="146"/>
      <c r="AJ21" s="146"/>
    </row>
    <row r="22" spans="1:36" x14ac:dyDescent="0.25">
      <c r="B22" s="34" t="s">
        <v>31</v>
      </c>
      <c r="C22" s="120">
        <v>12830122961</v>
      </c>
      <c r="D22" s="120">
        <v>14053458805.99</v>
      </c>
      <c r="E22" s="121">
        <v>899133498.38999999</v>
      </c>
      <c r="F22" s="121">
        <v>18904517.190000001</v>
      </c>
      <c r="G22" s="121">
        <v>1785731444.21</v>
      </c>
      <c r="H22" s="121">
        <v>1154628.71</v>
      </c>
      <c r="I22" s="121">
        <v>5114910.84</v>
      </c>
      <c r="J22" s="121">
        <v>647865.22</v>
      </c>
      <c r="K22" s="121">
        <v>69720088.480000004</v>
      </c>
      <c r="L22" s="121">
        <v>18458609</v>
      </c>
      <c r="M22" s="121">
        <v>784168.45</v>
      </c>
      <c r="N22" s="121">
        <v>895000.96</v>
      </c>
      <c r="O22" s="121">
        <v>1174256.17</v>
      </c>
      <c r="P22" s="121">
        <v>103849649.67</v>
      </c>
      <c r="Q22" s="121">
        <f t="shared" si="3"/>
        <v>2905568637.29</v>
      </c>
      <c r="R22" s="135"/>
      <c r="S22"/>
      <c r="U22" s="18"/>
      <c r="V22" s="18"/>
      <c r="W22" s="18"/>
      <c r="X22" s="18"/>
      <c r="Y22" s="18"/>
      <c r="Z22" s="146"/>
      <c r="AA22" s="146"/>
      <c r="AB22" s="146"/>
      <c r="AC22" s="146"/>
      <c r="AD22" s="146"/>
      <c r="AE22" s="146"/>
      <c r="AF22" s="146"/>
      <c r="AG22" s="146"/>
      <c r="AH22" s="146"/>
      <c r="AI22" s="146"/>
      <c r="AJ22" s="146"/>
    </row>
    <row r="23" spans="1:36" x14ac:dyDescent="0.25">
      <c r="B23" s="34" t="s">
        <v>32</v>
      </c>
      <c r="C23" s="120">
        <v>0</v>
      </c>
      <c r="D23" s="120">
        <v>0</v>
      </c>
      <c r="E23" s="149"/>
      <c r="F23" s="121">
        <v>59941166.189999998</v>
      </c>
      <c r="G23" s="150"/>
      <c r="H23" s="121">
        <v>123901497.93000001</v>
      </c>
      <c r="I23" s="150"/>
      <c r="J23" s="150"/>
      <c r="K23" s="121">
        <v>125523340.19</v>
      </c>
      <c r="L23" s="121">
        <v>53470835.719999999</v>
      </c>
      <c r="M23" s="150">
        <v>0</v>
      </c>
      <c r="N23" s="121">
        <v>124063781.23999999</v>
      </c>
      <c r="O23" s="121"/>
      <c r="P23" s="121">
        <v>151793577.25999999</v>
      </c>
      <c r="Q23" s="121">
        <f t="shared" si="3"/>
        <v>638694198.52999997</v>
      </c>
      <c r="R23" s="135"/>
      <c r="S23"/>
      <c r="U23" s="18"/>
      <c r="V23" s="18"/>
      <c r="W23" s="18"/>
      <c r="X23" s="18"/>
      <c r="Y23" s="18"/>
      <c r="Z23" s="146"/>
      <c r="AA23" s="146"/>
      <c r="AB23" s="146"/>
      <c r="AC23" s="146"/>
      <c r="AD23" s="146"/>
      <c r="AE23" s="146"/>
      <c r="AF23" s="146"/>
      <c r="AG23" s="146"/>
      <c r="AH23" s="146"/>
      <c r="AI23" s="146"/>
      <c r="AJ23" s="146"/>
    </row>
    <row r="24" spans="1:36" x14ac:dyDescent="0.25">
      <c r="B24" s="93" t="s">
        <v>33</v>
      </c>
      <c r="C24" s="114">
        <f t="shared" ref="C24:P24" si="5">C25+C35</f>
        <v>1418686514950</v>
      </c>
      <c r="D24" s="114">
        <f t="shared" si="5"/>
        <v>1462330743800.7593</v>
      </c>
      <c r="E24" s="122">
        <f>E25+E35</f>
        <v>122282144638.90004</v>
      </c>
      <c r="F24" s="122">
        <f t="shared" si="5"/>
        <v>102252428922.48004</v>
      </c>
      <c r="G24" s="122">
        <f t="shared" si="5"/>
        <v>107311065905.29996</v>
      </c>
      <c r="H24" s="122">
        <f>H25+H35</f>
        <v>104972319562.60002</v>
      </c>
      <c r="I24" s="122">
        <f>I25+I35</f>
        <v>112492526446.61993</v>
      </c>
      <c r="J24" s="122">
        <f t="shared" si="5"/>
        <v>124710898233.85001</v>
      </c>
      <c r="K24" s="122">
        <f>K25+K35</f>
        <v>119441541137.54991</v>
      </c>
      <c r="L24" s="122">
        <f t="shared" si="5"/>
        <v>104958993639.73007</v>
      </c>
      <c r="M24" s="122">
        <f t="shared" si="5"/>
        <v>105451085125.29004</v>
      </c>
      <c r="N24" s="122">
        <f t="shared" si="5"/>
        <v>110576487520.01996</v>
      </c>
      <c r="O24" s="122">
        <f t="shared" si="5"/>
        <v>146575296666.34998</v>
      </c>
      <c r="P24" s="122">
        <f t="shared" si="5"/>
        <v>185465406882.69</v>
      </c>
      <c r="Q24" s="122">
        <f>Q25+Q35</f>
        <v>1446490194681.3801</v>
      </c>
      <c r="R24"/>
      <c r="S24"/>
      <c r="U24" s="102"/>
      <c r="V24" s="18"/>
      <c r="W24" s="18"/>
      <c r="X24" s="18"/>
      <c r="Y24" s="18"/>
      <c r="Z24" s="146"/>
      <c r="AA24" s="146"/>
      <c r="AB24" s="146"/>
      <c r="AC24" s="146"/>
      <c r="AD24" s="146"/>
      <c r="AE24" s="146"/>
      <c r="AF24" s="146"/>
      <c r="AG24" s="146"/>
      <c r="AH24" s="146"/>
      <c r="AI24" s="146"/>
      <c r="AJ24" s="146"/>
    </row>
    <row r="25" spans="1:36" x14ac:dyDescent="0.25">
      <c r="A25" s="33"/>
      <c r="B25" s="22" t="s">
        <v>34</v>
      </c>
      <c r="C25" s="113">
        <f>C26+C27+C28+C32+C33+C34</f>
        <v>1217765874318</v>
      </c>
      <c r="D25" s="113">
        <f>D26+D27+D28+D32+D33+D34</f>
        <v>1269282075910.8894</v>
      </c>
      <c r="E25" s="113">
        <f>SUM(E26:E28,E32:E34)</f>
        <v>115436603370.88004</v>
      </c>
      <c r="F25" s="113">
        <f t="shared" ref="F25:P25" si="6">SUM(F26:F28,F32:F34)</f>
        <v>91772968485.520035</v>
      </c>
      <c r="G25" s="113">
        <f t="shared" si="6"/>
        <v>87786230448.439957</v>
      </c>
      <c r="H25" s="113">
        <f t="shared" si="6"/>
        <v>88909129250.030029</v>
      </c>
      <c r="I25" s="113">
        <f t="shared" si="6"/>
        <v>103218388453.53993</v>
      </c>
      <c r="J25" s="113">
        <f t="shared" si="6"/>
        <v>110245585308.97</v>
      </c>
      <c r="K25" s="113">
        <f t="shared" si="6"/>
        <v>109045212217.40991</v>
      </c>
      <c r="L25" s="113">
        <f t="shared" si="6"/>
        <v>92381588409.990082</v>
      </c>
      <c r="M25" s="113">
        <f t="shared" si="6"/>
        <v>93416682444.290039</v>
      </c>
      <c r="N25" s="113">
        <f t="shared" si="6"/>
        <v>88777340727.699966</v>
      </c>
      <c r="O25" s="113">
        <f t="shared" si="6"/>
        <v>135240936506.50998</v>
      </c>
      <c r="P25" s="113">
        <f t="shared" si="6"/>
        <v>143597956997.07001</v>
      </c>
      <c r="Q25" s="113">
        <f>Q26+Q27+Q28+Q32+Q33+Q34</f>
        <v>1259828622620.3501</v>
      </c>
      <c r="R25"/>
      <c r="S25"/>
      <c r="U25" s="147"/>
      <c r="V25" s="18"/>
      <c r="W25" s="18"/>
      <c r="X25" s="18"/>
      <c r="Y25" s="18"/>
      <c r="Z25" s="146"/>
      <c r="AA25" s="146"/>
      <c r="AB25" s="146"/>
      <c r="AC25" s="146"/>
      <c r="AD25" s="146"/>
      <c r="AE25" s="146"/>
      <c r="AF25" s="146"/>
      <c r="AG25" s="146"/>
      <c r="AH25" s="146"/>
      <c r="AI25" s="146"/>
      <c r="AJ25" s="146"/>
    </row>
    <row r="26" spans="1:36" x14ac:dyDescent="0.25">
      <c r="B26" s="29" t="s">
        <v>35</v>
      </c>
      <c r="C26" s="121">
        <v>486795809749</v>
      </c>
      <c r="D26" s="121">
        <v>491655228474.89948</v>
      </c>
      <c r="E26" s="121">
        <v>28561445217.300022</v>
      </c>
      <c r="F26" s="121">
        <v>35197257862.320015</v>
      </c>
      <c r="G26" s="121">
        <v>35070172339.609955</v>
      </c>
      <c r="H26" s="121">
        <v>40073464568.230019</v>
      </c>
      <c r="I26" s="121">
        <v>38251407552.449944</v>
      </c>
      <c r="J26" s="121">
        <v>38785405100.930023</v>
      </c>
      <c r="K26" s="121">
        <v>36827309366.279915</v>
      </c>
      <c r="L26" s="121">
        <v>40321241909.120071</v>
      </c>
      <c r="M26" s="121">
        <v>36494452153.130028</v>
      </c>
      <c r="N26" s="121">
        <v>44322156651.689972</v>
      </c>
      <c r="O26" s="121">
        <v>46060654084.799965</v>
      </c>
      <c r="P26" s="121">
        <v>63405657221.510025</v>
      </c>
      <c r="Q26" s="120">
        <f>SUM(E26:P26)</f>
        <v>483370624027.36993</v>
      </c>
      <c r="R26"/>
      <c r="S26"/>
      <c r="U26" s="148"/>
      <c r="V26" s="18"/>
      <c r="W26" s="18"/>
      <c r="X26" s="18"/>
      <c r="Y26" s="18"/>
      <c r="Z26" s="146"/>
      <c r="AA26" s="146"/>
      <c r="AB26" s="146"/>
      <c r="AC26" s="146"/>
      <c r="AD26" s="146"/>
      <c r="AE26" s="146"/>
      <c r="AF26" s="146"/>
      <c r="AG26" s="146"/>
      <c r="AH26" s="146"/>
      <c r="AI26" s="146"/>
      <c r="AJ26" s="146"/>
    </row>
    <row r="27" spans="1:36" x14ac:dyDescent="0.25">
      <c r="B27" s="29" t="s">
        <v>94</v>
      </c>
      <c r="C27" s="121">
        <v>73535970561</v>
      </c>
      <c r="D27" s="121">
        <v>78753763145.320007</v>
      </c>
      <c r="E27" s="121">
        <v>5686245247.1399994</v>
      </c>
      <c r="F27" s="121">
        <v>5767440248.0699997</v>
      </c>
      <c r="G27" s="121">
        <v>5837446246.3000011</v>
      </c>
      <c r="H27" s="121">
        <v>5952314293.2600002</v>
      </c>
      <c r="I27" s="121">
        <v>5924566760.5</v>
      </c>
      <c r="J27" s="121">
        <v>5983183918.6600008</v>
      </c>
      <c r="K27" s="121">
        <v>6001014635.7600002</v>
      </c>
      <c r="L27" s="121">
        <v>6052914624.8099995</v>
      </c>
      <c r="M27" s="121">
        <v>6190689391.46</v>
      </c>
      <c r="N27" s="121">
        <v>6242605773.0599995</v>
      </c>
      <c r="O27" s="121">
        <v>8566270326.0200005</v>
      </c>
      <c r="P27" s="121">
        <v>10487848426.09</v>
      </c>
      <c r="Q27" s="120">
        <f>SUM(E27:P27)</f>
        <v>78692539891.130005</v>
      </c>
      <c r="R27"/>
      <c r="S27"/>
      <c r="U27" s="147"/>
      <c r="V27" s="18"/>
      <c r="W27" s="18"/>
      <c r="X27" s="18"/>
      <c r="Y27" s="18"/>
      <c r="Z27" s="146"/>
      <c r="AA27" s="146"/>
      <c r="AB27" s="146"/>
      <c r="AC27" s="146"/>
      <c r="AD27" s="146"/>
      <c r="AE27" s="146"/>
      <c r="AF27" s="146"/>
      <c r="AG27" s="146"/>
      <c r="AH27" s="146"/>
      <c r="AI27" s="146"/>
      <c r="AJ27" s="146"/>
    </row>
    <row r="28" spans="1:36" x14ac:dyDescent="0.25">
      <c r="B28" s="34" t="s">
        <v>95</v>
      </c>
      <c r="C28" s="121">
        <v>263816794305</v>
      </c>
      <c r="D28" s="121">
        <v>258925774489.44</v>
      </c>
      <c r="E28" s="121">
        <v>54777407298.670006</v>
      </c>
      <c r="F28" s="121">
        <v>14606425496.93</v>
      </c>
      <c r="G28" s="121">
        <v>11886028043.539999</v>
      </c>
      <c r="H28" s="121">
        <v>6968449168.3699999</v>
      </c>
      <c r="I28" s="121">
        <v>21840406308.66</v>
      </c>
      <c r="J28" s="121">
        <v>36865610937.18</v>
      </c>
      <c r="K28" s="121">
        <v>31522205210.23</v>
      </c>
      <c r="L28" s="121">
        <v>14563483152.189999</v>
      </c>
      <c r="M28" s="121">
        <v>12176815925.950001</v>
      </c>
      <c r="N28" s="121">
        <v>8655928179.9099998</v>
      </c>
      <c r="O28" s="121">
        <v>33369853566.579998</v>
      </c>
      <c r="P28" s="121">
        <v>11628883862.690001</v>
      </c>
      <c r="Q28" s="120">
        <f>SUM(E28:P28)</f>
        <v>258861497150.90002</v>
      </c>
      <c r="R28"/>
      <c r="S28"/>
      <c r="T28" s="31"/>
      <c r="U28" s="148"/>
      <c r="V28" s="18"/>
      <c r="W28" s="18"/>
      <c r="X28" s="18"/>
      <c r="Y28" s="18"/>
      <c r="Z28" s="146"/>
      <c r="AA28" s="146"/>
      <c r="AB28" s="146"/>
      <c r="AC28" s="146"/>
      <c r="AD28" s="146"/>
      <c r="AE28" s="146"/>
      <c r="AF28" s="146"/>
      <c r="AG28" s="146"/>
      <c r="AH28" s="146"/>
      <c r="AI28" s="146"/>
      <c r="AJ28" s="146"/>
    </row>
    <row r="29" spans="1:36" s="31" customFormat="1" x14ac:dyDescent="0.25">
      <c r="B29" s="61" t="s">
        <v>38</v>
      </c>
      <c r="C29" s="121">
        <v>101900204127</v>
      </c>
      <c r="D29" s="121">
        <v>101572539345.28</v>
      </c>
      <c r="E29" s="121">
        <v>13566695878.450001</v>
      </c>
      <c r="F29" s="121">
        <v>7584504525.1499996</v>
      </c>
      <c r="G29" s="121">
        <v>789319308.82000005</v>
      </c>
      <c r="H29" s="121">
        <v>2868397982.96</v>
      </c>
      <c r="I29" s="121">
        <v>15433652894.360001</v>
      </c>
      <c r="J29" s="121">
        <v>9514741215.3700008</v>
      </c>
      <c r="K29" s="121">
        <v>14629514278.9</v>
      </c>
      <c r="L29" s="121">
        <v>7634386385.3099995</v>
      </c>
      <c r="M29" s="121">
        <v>774452935.68999994</v>
      </c>
      <c r="N29" s="121">
        <v>4141346354.0300002</v>
      </c>
      <c r="O29" s="121">
        <v>16846991960.969999</v>
      </c>
      <c r="P29" s="121">
        <v>7788525165.8100004</v>
      </c>
      <c r="Q29" s="120">
        <f>SUM(E29:P29)</f>
        <v>101572528885.82001</v>
      </c>
      <c r="R29"/>
      <c r="S29"/>
      <c r="U29" s="147"/>
      <c r="V29" s="18"/>
      <c r="W29" s="18"/>
      <c r="X29" s="18"/>
      <c r="Y29" s="18"/>
      <c r="Z29" s="146"/>
      <c r="AA29" s="146"/>
      <c r="AB29" s="146"/>
      <c r="AC29" s="146"/>
      <c r="AD29" s="146"/>
      <c r="AE29" s="146"/>
      <c r="AF29" s="146"/>
      <c r="AG29" s="146"/>
      <c r="AH29" s="146"/>
      <c r="AI29" s="146"/>
      <c r="AJ29" s="146"/>
    </row>
    <row r="30" spans="1:36" s="31" customFormat="1" x14ac:dyDescent="0.25">
      <c r="B30" s="61" t="s">
        <v>39</v>
      </c>
      <c r="C30" s="121">
        <v>160209320073</v>
      </c>
      <c r="D30" s="121">
        <v>156020894458.16</v>
      </c>
      <c r="E30" s="121">
        <v>41109270301.790001</v>
      </c>
      <c r="F30" s="121">
        <v>6926011457.8900003</v>
      </c>
      <c r="G30" s="121">
        <v>11013003173.17</v>
      </c>
      <c r="H30" s="121">
        <v>4003018718.8600001</v>
      </c>
      <c r="I30" s="121">
        <v>6284369330.0699997</v>
      </c>
      <c r="J30" s="121">
        <v>27299528239.57</v>
      </c>
      <c r="K30" s="121">
        <v>16661037893.1</v>
      </c>
      <c r="L30" s="121">
        <v>6906044484.1999998</v>
      </c>
      <c r="M30" s="121">
        <v>11340036874</v>
      </c>
      <c r="N30" s="121">
        <v>4304144812.4700003</v>
      </c>
      <c r="O30" s="121">
        <v>16448378534.559999</v>
      </c>
      <c r="P30" s="121">
        <v>3665532457.5300002</v>
      </c>
      <c r="Q30" s="120">
        <f t="shared" ref="Q30:Q34" si="7">SUM(E30:P30)</f>
        <v>155960376277.21002</v>
      </c>
      <c r="R30"/>
      <c r="S30"/>
      <c r="U30" s="148"/>
      <c r="V30" s="18"/>
      <c r="W30" s="18"/>
      <c r="X30" s="18"/>
      <c r="Y30" s="18"/>
      <c r="Z30" s="146"/>
      <c r="AA30" s="146"/>
      <c r="AB30" s="146"/>
      <c r="AC30" s="146"/>
      <c r="AD30" s="146"/>
      <c r="AE30" s="146"/>
      <c r="AF30" s="146"/>
      <c r="AG30" s="146"/>
      <c r="AH30" s="146"/>
      <c r="AI30" s="146"/>
      <c r="AJ30" s="146"/>
    </row>
    <row r="31" spans="1:36" s="31" customFormat="1" x14ac:dyDescent="0.25">
      <c r="B31" s="61" t="s">
        <v>40</v>
      </c>
      <c r="C31" s="121">
        <v>1707270105</v>
      </c>
      <c r="D31" s="121">
        <v>1332340686</v>
      </c>
      <c r="E31" s="121">
        <v>101441118.43000001</v>
      </c>
      <c r="F31" s="121">
        <v>95909513.890000001</v>
      </c>
      <c r="G31" s="121">
        <v>83705561.549999997</v>
      </c>
      <c r="H31" s="121">
        <v>97032466.549999997</v>
      </c>
      <c r="I31" s="121">
        <v>122384084.23</v>
      </c>
      <c r="J31" s="121">
        <v>51341482.240000002</v>
      </c>
      <c r="K31" s="121">
        <v>231653038.22999999</v>
      </c>
      <c r="L31" s="121">
        <v>23052282.68</v>
      </c>
      <c r="M31" s="121">
        <v>62326116.259999998</v>
      </c>
      <c r="N31" s="121">
        <v>210437013.41000003</v>
      </c>
      <c r="O31" s="121">
        <v>74483071.049999997</v>
      </c>
      <c r="P31" s="121">
        <v>174826239.35000002</v>
      </c>
      <c r="Q31" s="120">
        <f t="shared" si="7"/>
        <v>1328591987.8699999</v>
      </c>
      <c r="R31"/>
      <c r="S31"/>
      <c r="U31" s="147"/>
      <c r="V31" s="18"/>
      <c r="W31" s="18"/>
      <c r="X31" s="18"/>
      <c r="Y31" s="18"/>
      <c r="Z31" s="146"/>
      <c r="AA31" s="146"/>
      <c r="AB31" s="146"/>
      <c r="AC31" s="146"/>
      <c r="AD31" s="146"/>
      <c r="AE31" s="146"/>
      <c r="AF31" s="146"/>
      <c r="AG31" s="146"/>
      <c r="AH31" s="146"/>
      <c r="AI31" s="146"/>
      <c r="AJ31" s="146"/>
    </row>
    <row r="32" spans="1:36" s="31" customFormat="1" x14ac:dyDescent="0.25">
      <c r="B32" s="29" t="s">
        <v>76</v>
      </c>
      <c r="C32" s="121">
        <v>14201850000</v>
      </c>
      <c r="D32" s="121">
        <v>20845193828.860001</v>
      </c>
      <c r="E32" s="121">
        <v>300000000</v>
      </c>
      <c r="F32" s="121">
        <v>990127860.82000005</v>
      </c>
      <c r="G32" s="121">
        <v>2662838862.73</v>
      </c>
      <c r="H32" s="121">
        <v>3926109209.7600002</v>
      </c>
      <c r="I32" s="121">
        <v>2869600345.9099998</v>
      </c>
      <c r="J32" s="121">
        <v>1580344970.76</v>
      </c>
      <c r="K32" s="121">
        <v>1830740011.1700001</v>
      </c>
      <c r="L32" s="121">
        <v>2449075761.3200002</v>
      </c>
      <c r="M32" s="121">
        <v>1597326689.8299999</v>
      </c>
      <c r="N32" s="121">
        <v>497189746.33999997</v>
      </c>
      <c r="O32" s="121">
        <v>1242076992.1900001</v>
      </c>
      <c r="P32" s="121">
        <v>896208336.04999995</v>
      </c>
      <c r="Q32" s="121">
        <f t="shared" si="7"/>
        <v>20841638786.880001</v>
      </c>
      <c r="R32"/>
      <c r="S32"/>
      <c r="T32" s="6"/>
      <c r="U32" s="148"/>
      <c r="V32" s="18"/>
      <c r="W32" s="18"/>
      <c r="X32" s="18"/>
      <c r="Y32" s="18"/>
      <c r="Z32" s="146"/>
      <c r="AA32" s="146"/>
      <c r="AB32" s="146"/>
      <c r="AC32" s="146"/>
      <c r="AD32" s="146"/>
      <c r="AE32" s="146"/>
      <c r="AF32" s="146"/>
      <c r="AG32" s="146"/>
      <c r="AH32" s="146"/>
      <c r="AI32" s="146"/>
      <c r="AJ32" s="146"/>
    </row>
    <row r="33" spans="1:36" x14ac:dyDescent="0.25">
      <c r="B33" s="29" t="s">
        <v>41</v>
      </c>
      <c r="C33" s="123">
        <v>379413090403</v>
      </c>
      <c r="D33" s="123">
        <v>418774452204.9201</v>
      </c>
      <c r="E33" s="121">
        <v>26094478449.730007</v>
      </c>
      <c r="F33" s="121">
        <v>35211467017.38002</v>
      </c>
      <c r="G33" s="121">
        <v>32319525982.339996</v>
      </c>
      <c r="H33" s="121">
        <v>31987644910.409996</v>
      </c>
      <c r="I33" s="121">
        <v>34316205734.129993</v>
      </c>
      <c r="J33" s="121">
        <v>27024315873.32999</v>
      </c>
      <c r="K33" s="121">
        <v>32859248060.41</v>
      </c>
      <c r="L33" s="121">
        <v>28993217822.550007</v>
      </c>
      <c r="M33" s="121">
        <v>36953177233.650009</v>
      </c>
      <c r="N33" s="121">
        <v>29047955121.299999</v>
      </c>
      <c r="O33" s="121">
        <v>45976427923.200012</v>
      </c>
      <c r="P33" s="121">
        <v>57012259699.789986</v>
      </c>
      <c r="Q33" s="121">
        <f t="shared" si="7"/>
        <v>417795923828.22003</v>
      </c>
      <c r="R33"/>
      <c r="S33"/>
      <c r="U33" s="147"/>
      <c r="V33" s="18"/>
      <c r="W33" s="18"/>
      <c r="X33" s="18"/>
      <c r="Y33" s="18"/>
      <c r="Z33" s="146"/>
      <c r="AA33" s="146"/>
      <c r="AB33" s="146"/>
      <c r="AC33" s="146"/>
      <c r="AD33" s="146"/>
      <c r="AE33" s="146"/>
      <c r="AF33" s="146"/>
      <c r="AG33" s="146"/>
      <c r="AH33" s="146"/>
      <c r="AI33" s="146"/>
      <c r="AJ33" s="146"/>
    </row>
    <row r="34" spans="1:36" x14ac:dyDescent="0.25">
      <c r="B34" s="29" t="s">
        <v>42</v>
      </c>
      <c r="C34" s="123">
        <v>2359300</v>
      </c>
      <c r="D34" s="123">
        <v>327663767.44999999</v>
      </c>
      <c r="E34" s="121">
        <v>17027158.039999999</v>
      </c>
      <c r="F34" s="121">
        <v>250000</v>
      </c>
      <c r="G34" s="121">
        <v>10218973.92</v>
      </c>
      <c r="H34" s="121">
        <v>1147100</v>
      </c>
      <c r="I34" s="121">
        <v>16201751.890000001</v>
      </c>
      <c r="J34" s="121">
        <v>6724508.1100000003</v>
      </c>
      <c r="K34" s="121">
        <v>4694933.5600000005</v>
      </c>
      <c r="L34" s="121">
        <v>1655140</v>
      </c>
      <c r="M34" s="121">
        <v>4221050.2700000005</v>
      </c>
      <c r="N34" s="121">
        <v>11505255.399999999</v>
      </c>
      <c r="O34" s="121">
        <v>25653613.719999999</v>
      </c>
      <c r="P34" s="121">
        <v>167099450.94</v>
      </c>
      <c r="Q34" s="121">
        <f t="shared" si="7"/>
        <v>266398935.84999999</v>
      </c>
      <c r="R34"/>
      <c r="S34"/>
      <c r="U34" s="148"/>
      <c r="V34" s="18"/>
      <c r="W34" s="18"/>
      <c r="X34" s="18"/>
      <c r="Y34" s="18"/>
      <c r="Z34" s="146"/>
      <c r="AA34" s="146"/>
      <c r="AB34" s="146"/>
      <c r="AC34" s="146"/>
      <c r="AD34" s="146"/>
      <c r="AE34" s="146"/>
      <c r="AF34" s="146"/>
      <c r="AG34" s="146"/>
      <c r="AH34" s="146"/>
      <c r="AI34" s="146"/>
      <c r="AJ34" s="146"/>
    </row>
    <row r="35" spans="1:36" x14ac:dyDescent="0.25">
      <c r="A35" s="137"/>
      <c r="B35" s="22" t="s">
        <v>43</v>
      </c>
      <c r="C35" s="113">
        <f>SUM(C36:C41)</f>
        <v>200920640632</v>
      </c>
      <c r="D35" s="113">
        <f>SUM(D36:D41)</f>
        <v>193048667889.86993</v>
      </c>
      <c r="E35" s="113">
        <f>SUM(E36:E41)</f>
        <v>6845541268.0200005</v>
      </c>
      <c r="F35" s="113">
        <f t="shared" ref="F35:P35" si="8">SUM(F36:F41)</f>
        <v>10479460436.959999</v>
      </c>
      <c r="G35" s="113">
        <f t="shared" si="8"/>
        <v>19524835456.860001</v>
      </c>
      <c r="H35" s="113">
        <f t="shared" si="8"/>
        <v>16063190312.569998</v>
      </c>
      <c r="I35" s="113">
        <f t="shared" si="8"/>
        <v>9274137993.0799999</v>
      </c>
      <c r="J35" s="113">
        <f t="shared" si="8"/>
        <v>14465312924.880001</v>
      </c>
      <c r="K35" s="113">
        <f t="shared" si="8"/>
        <v>10396328920.139999</v>
      </c>
      <c r="L35" s="113">
        <f t="shared" si="8"/>
        <v>12577405229.739996</v>
      </c>
      <c r="M35" s="113">
        <f t="shared" si="8"/>
        <v>12034402681</v>
      </c>
      <c r="N35" s="113">
        <f t="shared" si="8"/>
        <v>21799146792.32</v>
      </c>
      <c r="O35" s="113">
        <f t="shared" si="8"/>
        <v>11334360159.839994</v>
      </c>
      <c r="P35" s="113">
        <f t="shared" si="8"/>
        <v>41867449885.619995</v>
      </c>
      <c r="Q35" s="113">
        <f>SUM(Q36:Q41)</f>
        <v>186661572061.03</v>
      </c>
      <c r="R35"/>
      <c r="S35"/>
      <c r="U35" s="147"/>
      <c r="V35" s="18"/>
      <c r="W35" s="18"/>
      <c r="X35" s="18"/>
      <c r="Y35" s="18"/>
      <c r="Z35" s="146"/>
      <c r="AA35" s="146"/>
      <c r="AB35" s="146"/>
      <c r="AC35" s="146"/>
      <c r="AD35" s="146"/>
      <c r="AE35" s="146"/>
      <c r="AF35" s="146"/>
      <c r="AG35" s="146"/>
      <c r="AH35" s="146"/>
      <c r="AI35" s="146"/>
      <c r="AJ35" s="146"/>
    </row>
    <row r="36" spans="1:36" x14ac:dyDescent="0.25">
      <c r="B36" s="5" t="s">
        <v>44</v>
      </c>
      <c r="C36" s="123">
        <v>75124304565</v>
      </c>
      <c r="D36" s="123">
        <v>57184628245.039986</v>
      </c>
      <c r="E36" s="123">
        <v>2873143382.3600001</v>
      </c>
      <c r="F36" s="123">
        <v>4419290205.8900003</v>
      </c>
      <c r="G36" s="123">
        <v>3878364279.440001</v>
      </c>
      <c r="H36" s="123">
        <v>5158811968.4999981</v>
      </c>
      <c r="I36" s="123">
        <v>2100791329.7400005</v>
      </c>
      <c r="J36" s="123">
        <v>3803716424.1999993</v>
      </c>
      <c r="K36" s="123">
        <v>3915639753.1099992</v>
      </c>
      <c r="L36" s="123">
        <v>5498165149.3899975</v>
      </c>
      <c r="M36" s="123">
        <v>4305810742.5500002</v>
      </c>
      <c r="N36" s="123">
        <v>5711829755.9400024</v>
      </c>
      <c r="O36" s="123">
        <v>3903714952.3099999</v>
      </c>
      <c r="P36" s="123">
        <v>10131019759.56999</v>
      </c>
      <c r="Q36" s="123">
        <f>SUM(E36:P36)</f>
        <v>55700297702.999992</v>
      </c>
      <c r="R36"/>
      <c r="S36"/>
      <c r="U36" s="148"/>
      <c r="V36" s="18"/>
      <c r="W36" s="18"/>
      <c r="X36" s="18"/>
      <c r="Y36" s="18"/>
      <c r="Z36" s="146"/>
      <c r="AA36" s="146"/>
      <c r="AB36" s="146"/>
      <c r="AC36" s="146"/>
      <c r="AD36" s="146"/>
      <c r="AE36" s="146"/>
      <c r="AF36" s="146"/>
      <c r="AG36" s="146"/>
      <c r="AH36" s="146"/>
      <c r="AI36" s="146"/>
      <c r="AJ36" s="146"/>
    </row>
    <row r="37" spans="1:36" x14ac:dyDescent="0.25">
      <c r="B37" s="5" t="s">
        <v>45</v>
      </c>
      <c r="C37" s="123">
        <v>57840512900</v>
      </c>
      <c r="D37" s="123">
        <v>56653986261.369949</v>
      </c>
      <c r="E37" s="123">
        <v>999956733.13000047</v>
      </c>
      <c r="F37" s="123">
        <v>2203362418.5899992</v>
      </c>
      <c r="G37" s="123">
        <v>1738820601.5599985</v>
      </c>
      <c r="H37" s="123">
        <v>5073537062.6200008</v>
      </c>
      <c r="I37" s="123">
        <v>4536014004.0099993</v>
      </c>
      <c r="J37" s="123">
        <v>4882973016.0800009</v>
      </c>
      <c r="K37" s="123">
        <v>2793795851.2800002</v>
      </c>
      <c r="L37" s="123">
        <v>5475522784.3899975</v>
      </c>
      <c r="M37" s="123">
        <v>4194710460.6700015</v>
      </c>
      <c r="N37" s="123">
        <v>5279028132.369997</v>
      </c>
      <c r="O37" s="123">
        <v>4914091543.409996</v>
      </c>
      <c r="P37" s="123">
        <v>10768846988.490007</v>
      </c>
      <c r="Q37" s="123">
        <f t="shared" ref="Q37:Q41" si="9">SUM(E37:P37)</f>
        <v>52860659596.599998</v>
      </c>
      <c r="R37"/>
      <c r="S37"/>
      <c r="U37" s="147"/>
      <c r="V37" s="18"/>
      <c r="W37" s="18"/>
      <c r="X37" s="18"/>
      <c r="Y37" s="18"/>
      <c r="Z37" s="146"/>
      <c r="AA37" s="146"/>
      <c r="AB37" s="146"/>
      <c r="AC37" s="146"/>
      <c r="AD37" s="146"/>
      <c r="AE37" s="146"/>
      <c r="AF37" s="146"/>
      <c r="AG37" s="146"/>
      <c r="AH37" s="146"/>
      <c r="AI37" s="146"/>
      <c r="AJ37" s="146"/>
    </row>
    <row r="38" spans="1:36" x14ac:dyDescent="0.25">
      <c r="B38" s="5" t="s">
        <v>46</v>
      </c>
      <c r="C38" s="123">
        <v>9142603</v>
      </c>
      <c r="D38" s="123">
        <v>72835387.399999991</v>
      </c>
      <c r="E38" s="138">
        <v>0</v>
      </c>
      <c r="F38" s="144">
        <v>0</v>
      </c>
      <c r="G38" s="123">
        <v>1460562.7</v>
      </c>
      <c r="H38" s="123">
        <v>1523838.31</v>
      </c>
      <c r="I38" s="123">
        <v>2423744.0999999996</v>
      </c>
      <c r="J38" s="123">
        <v>8783259.1999999993</v>
      </c>
      <c r="K38" s="123">
        <v>307362.18</v>
      </c>
      <c r="L38" s="123">
        <v>2637677.5999999996</v>
      </c>
      <c r="M38" s="123">
        <v>441320</v>
      </c>
      <c r="N38" s="123">
        <v>313880</v>
      </c>
      <c r="O38" s="123">
        <v>4292855.08</v>
      </c>
      <c r="P38" s="123">
        <v>46467790.039999992</v>
      </c>
      <c r="Q38" s="123">
        <f t="shared" si="9"/>
        <v>68652289.209999979</v>
      </c>
      <c r="R38"/>
      <c r="S38"/>
      <c r="U38" s="148"/>
      <c r="V38" s="18"/>
      <c r="W38" s="18"/>
      <c r="X38" s="18"/>
      <c r="Y38" s="18"/>
      <c r="Z38" s="146"/>
      <c r="AA38" s="146"/>
      <c r="AB38" s="146"/>
      <c r="AC38" s="146"/>
      <c r="AD38" s="146"/>
      <c r="AE38" s="146"/>
      <c r="AF38" s="146"/>
      <c r="AG38" s="146"/>
      <c r="AH38" s="146"/>
      <c r="AI38" s="146"/>
      <c r="AJ38" s="146"/>
    </row>
    <row r="39" spans="1:36" x14ac:dyDescent="0.25">
      <c r="B39" s="5" t="s">
        <v>47</v>
      </c>
      <c r="C39" s="123">
        <v>2087679447</v>
      </c>
      <c r="D39" s="123">
        <v>1975670172.2700002</v>
      </c>
      <c r="E39" s="123">
        <v>8333333</v>
      </c>
      <c r="F39" s="123">
        <v>61450290.439999998</v>
      </c>
      <c r="G39" s="123">
        <v>517923329.14999998</v>
      </c>
      <c r="H39" s="123">
        <v>268406632.55999997</v>
      </c>
      <c r="I39" s="123">
        <v>176076317.24000001</v>
      </c>
      <c r="J39" s="123">
        <v>29666278</v>
      </c>
      <c r="K39" s="123">
        <v>36247420.799999997</v>
      </c>
      <c r="L39" s="123">
        <v>28695965.039999999</v>
      </c>
      <c r="M39" s="123">
        <v>74755966.879999995</v>
      </c>
      <c r="N39" s="123">
        <v>140739700</v>
      </c>
      <c r="O39" s="123">
        <v>106034270.72999999</v>
      </c>
      <c r="P39" s="123">
        <v>357112126.18999994</v>
      </c>
      <c r="Q39" s="123">
        <f t="shared" si="9"/>
        <v>1805441630.0299997</v>
      </c>
      <c r="R39"/>
      <c r="S39"/>
      <c r="U39" s="147"/>
      <c r="V39" s="18"/>
      <c r="W39" s="18"/>
      <c r="X39" s="18"/>
      <c r="Y39" s="18"/>
      <c r="Z39" s="146"/>
      <c r="AA39" s="146"/>
      <c r="AB39" s="146"/>
      <c r="AC39" s="146"/>
      <c r="AD39" s="146"/>
      <c r="AE39" s="146"/>
      <c r="AF39" s="146"/>
      <c r="AG39" s="146"/>
      <c r="AH39" s="146"/>
      <c r="AI39" s="146"/>
      <c r="AJ39" s="146"/>
    </row>
    <row r="40" spans="1:36" x14ac:dyDescent="0.25">
      <c r="B40" s="5" t="s">
        <v>48</v>
      </c>
      <c r="C40" s="123">
        <v>64412716842</v>
      </c>
      <c r="D40" s="123">
        <v>76983111532.790009</v>
      </c>
      <c r="E40" s="123">
        <v>2964107819.5299997</v>
      </c>
      <c r="F40" s="123">
        <v>3795357522.04</v>
      </c>
      <c r="G40" s="123">
        <v>13388266684.01</v>
      </c>
      <c r="H40" s="123">
        <v>5560910810.5799999</v>
      </c>
      <c r="I40" s="123">
        <v>2458832597.9899998</v>
      </c>
      <c r="J40" s="123">
        <v>5740173947.3999996</v>
      </c>
      <c r="K40" s="123">
        <v>3650338532.77</v>
      </c>
      <c r="L40" s="123">
        <v>1572383653.3200002</v>
      </c>
      <c r="M40" s="123">
        <v>3458684190.8999996</v>
      </c>
      <c r="N40" s="123">
        <v>10667235324.01</v>
      </c>
      <c r="O40" s="123">
        <v>2406226538.3099999</v>
      </c>
      <c r="P40" s="123">
        <v>20564003221.329998</v>
      </c>
      <c r="Q40" s="123">
        <f t="shared" si="9"/>
        <v>76226520842.190002</v>
      </c>
      <c r="R40"/>
      <c r="S40"/>
      <c r="U40" s="148"/>
      <c r="V40" s="18"/>
      <c r="W40" s="18"/>
      <c r="X40" s="18"/>
      <c r="Y40" s="18"/>
      <c r="Z40" s="146"/>
      <c r="AA40" s="146"/>
      <c r="AB40" s="146"/>
      <c r="AC40" s="146"/>
      <c r="AD40" s="146"/>
      <c r="AE40" s="146"/>
      <c r="AF40" s="146"/>
      <c r="AG40" s="146"/>
      <c r="AH40" s="146"/>
      <c r="AI40" s="146"/>
      <c r="AJ40" s="146"/>
    </row>
    <row r="41" spans="1:36" x14ac:dyDescent="0.25">
      <c r="B41" s="5" t="s">
        <v>49</v>
      </c>
      <c r="C41" s="123">
        <v>1446284275</v>
      </c>
      <c r="D41" s="123">
        <v>178436291</v>
      </c>
      <c r="E41" s="138">
        <v>0</v>
      </c>
      <c r="F41" s="144">
        <v>0</v>
      </c>
      <c r="G41" s="144">
        <v>0</v>
      </c>
      <c r="H41" s="144">
        <v>0</v>
      </c>
      <c r="I41" s="144">
        <v>0</v>
      </c>
      <c r="J41" s="144">
        <v>0</v>
      </c>
      <c r="K41" s="144"/>
      <c r="L41" s="144"/>
      <c r="M41" s="144"/>
      <c r="N41" s="144"/>
      <c r="O41" s="144"/>
      <c r="P41" s="123">
        <v>0</v>
      </c>
      <c r="Q41" s="144">
        <f t="shared" si="9"/>
        <v>0</v>
      </c>
      <c r="R41"/>
      <c r="S41"/>
      <c r="U41" s="147"/>
      <c r="V41" s="18"/>
      <c r="W41" s="18"/>
      <c r="X41" s="18"/>
      <c r="Y41" s="18"/>
      <c r="Z41" s="146"/>
      <c r="AA41" s="146"/>
      <c r="AB41" s="146"/>
      <c r="AC41" s="146"/>
      <c r="AD41" s="146"/>
      <c r="AE41" s="146"/>
      <c r="AF41" s="146"/>
      <c r="AG41" s="146"/>
      <c r="AH41" s="146"/>
      <c r="AI41" s="146"/>
      <c r="AJ41" s="146"/>
    </row>
    <row r="42" spans="1:36" x14ac:dyDescent="0.25">
      <c r="B42" s="93" t="s">
        <v>50</v>
      </c>
      <c r="C42" s="114"/>
      <c r="D42" s="114"/>
      <c r="E42" s="122"/>
      <c r="F42" s="122"/>
      <c r="G42" s="122"/>
      <c r="H42" s="122"/>
      <c r="I42" s="122"/>
      <c r="J42" s="122"/>
      <c r="K42" s="122"/>
      <c r="L42" s="122"/>
      <c r="M42" s="122"/>
      <c r="N42" s="122"/>
      <c r="O42" s="122"/>
      <c r="P42" s="122"/>
      <c r="Q42" s="122"/>
      <c r="S42" s="117"/>
      <c r="V42" s="18"/>
      <c r="W42" s="18"/>
      <c r="X42" s="18"/>
      <c r="Y42" s="18"/>
      <c r="Z42" s="146"/>
      <c r="AA42" s="146"/>
      <c r="AB42" s="146"/>
      <c r="AC42" s="146"/>
      <c r="AD42" s="146"/>
      <c r="AE42" s="146"/>
      <c r="AF42" s="146"/>
      <c r="AG42" s="146"/>
      <c r="AH42" s="146"/>
      <c r="AI42" s="146"/>
      <c r="AJ42" s="146"/>
    </row>
    <row r="43" spans="1:36" ht="17.25" customHeight="1" x14ac:dyDescent="0.25">
      <c r="B43" s="28" t="s">
        <v>51</v>
      </c>
      <c r="C43" s="124">
        <f>C12-C25</f>
        <v>-43221594843</v>
      </c>
      <c r="D43" s="124">
        <f>D12-D25</f>
        <v>-44625777903.119385</v>
      </c>
      <c r="E43" s="124">
        <f>E12-E25</f>
        <v>886404558.6499939</v>
      </c>
      <c r="F43" s="124">
        <f t="shared" ref="F43:P43" si="10">F12-F25</f>
        <v>-4386985018.2900391</v>
      </c>
      <c r="G43" s="124">
        <f t="shared" si="10"/>
        <v>-937492191.36003113</v>
      </c>
      <c r="H43" s="124">
        <f t="shared" si="10"/>
        <v>31202684624.199966</v>
      </c>
      <c r="I43" s="124">
        <f t="shared" si="10"/>
        <v>-10205986568.389893</v>
      </c>
      <c r="J43" s="124">
        <f t="shared" si="10"/>
        <v>-24481223939.330048</v>
      </c>
      <c r="K43" s="124">
        <f t="shared" si="10"/>
        <v>14571830855.640106</v>
      </c>
      <c r="L43" s="124">
        <f t="shared" si="10"/>
        <v>11721354520.119904</v>
      </c>
      <c r="M43" s="124">
        <f t="shared" si="10"/>
        <v>-23346294.330078125</v>
      </c>
      <c r="N43" s="124">
        <f t="shared" si="10"/>
        <v>15322710347.600067</v>
      </c>
      <c r="O43" s="124">
        <f t="shared" si="10"/>
        <v>-36392712771.290009</v>
      </c>
      <c r="P43" s="124">
        <f t="shared" si="10"/>
        <v>-45915053077.719986</v>
      </c>
      <c r="Q43" s="124">
        <f>Q12-Q25</f>
        <v>-48637814954.500244</v>
      </c>
      <c r="S43" s="117"/>
      <c r="V43" s="18"/>
      <c r="W43" s="18"/>
      <c r="X43" s="18"/>
      <c r="Y43" s="18"/>
      <c r="Z43" s="146"/>
      <c r="AA43" s="146"/>
      <c r="AB43" s="146"/>
      <c r="AC43" s="146"/>
      <c r="AD43" s="146"/>
      <c r="AE43" s="146"/>
      <c r="AF43" s="146"/>
      <c r="AG43" s="146"/>
      <c r="AH43" s="146"/>
      <c r="AI43" s="146"/>
      <c r="AJ43" s="146"/>
    </row>
    <row r="44" spans="1:36" x14ac:dyDescent="0.25">
      <c r="B44" s="28" t="s">
        <v>52</v>
      </c>
      <c r="C44" s="124">
        <f>C20-C35</f>
        <v>-188090517671</v>
      </c>
      <c r="D44" s="124">
        <f>D20-D35</f>
        <v>-178977381083.87994</v>
      </c>
      <c r="E44" s="124">
        <f>E20-E35</f>
        <v>-5946407769.6300001</v>
      </c>
      <c r="F44" s="124">
        <f t="shared" ref="F44:P44" si="11">F20-F35</f>
        <v>-10400614753.58</v>
      </c>
      <c r="G44" s="124">
        <f t="shared" si="11"/>
        <v>-17721276012.650002</v>
      </c>
      <c r="H44" s="124">
        <f t="shared" si="11"/>
        <v>-15938134185.929998</v>
      </c>
      <c r="I44" s="124">
        <f t="shared" si="11"/>
        <v>-9269023082.2399998</v>
      </c>
      <c r="J44" s="124">
        <f t="shared" si="11"/>
        <v>-14464665059.660002</v>
      </c>
      <c r="K44" s="124">
        <f t="shared" si="11"/>
        <v>-10201085491.469999</v>
      </c>
      <c r="L44" s="124">
        <f t="shared" si="11"/>
        <v>-12468009785.019997</v>
      </c>
      <c r="M44" s="124">
        <f t="shared" si="11"/>
        <v>-12033618512.549999</v>
      </c>
      <c r="N44" s="124">
        <f t="shared" si="11"/>
        <v>-21598459909.060001</v>
      </c>
      <c r="O44" s="124">
        <f t="shared" si="11"/>
        <v>-11333185903.669994</v>
      </c>
      <c r="P44" s="124">
        <f t="shared" si="11"/>
        <v>-41611806658.689995</v>
      </c>
      <c r="Q44" s="124">
        <f t="shared" ref="Q44" si="12">Q20-Q35</f>
        <v>-182986287124.14999</v>
      </c>
      <c r="S44" s="117"/>
      <c r="V44" s="18"/>
      <c r="W44" s="18"/>
      <c r="X44" s="18"/>
      <c r="Y44" s="18"/>
      <c r="Z44" s="146"/>
      <c r="AA44" s="146"/>
      <c r="AB44" s="146"/>
      <c r="AC44" s="146"/>
      <c r="AD44" s="146"/>
      <c r="AE44" s="146"/>
      <c r="AF44" s="146"/>
      <c r="AG44" s="146"/>
      <c r="AH44" s="146"/>
      <c r="AI44" s="146"/>
      <c r="AJ44" s="146"/>
    </row>
    <row r="45" spans="1:36" x14ac:dyDescent="0.25">
      <c r="B45" s="28" t="s">
        <v>53</v>
      </c>
      <c r="C45" s="124">
        <f>(C12+C20)-(C25+C35)</f>
        <v>-231312112514</v>
      </c>
      <c r="D45" s="124">
        <f>(D12+D20)-(D25+D35)</f>
        <v>-223603158986.99927</v>
      </c>
      <c r="E45" s="124">
        <f>(E12+E20)-(E25+E35)</f>
        <v>-5060003210.980011</v>
      </c>
      <c r="F45" s="124">
        <f t="shared" ref="F45:P45" si="13">(F12+F20)-(F25+F35)</f>
        <v>-14787599771.870041</v>
      </c>
      <c r="G45" s="124">
        <f t="shared" si="13"/>
        <v>-18658768204.010025</v>
      </c>
      <c r="H45" s="124">
        <f t="shared" si="13"/>
        <v>15264550438.269974</v>
      </c>
      <c r="I45" s="124">
        <f t="shared" si="13"/>
        <v>-19475009650.629898</v>
      </c>
      <c r="J45" s="124">
        <f t="shared" si="13"/>
        <v>-38945888998.990051</v>
      </c>
      <c r="K45" s="124">
        <f t="shared" si="13"/>
        <v>4370745364.170105</v>
      </c>
      <c r="L45" s="124">
        <f t="shared" si="13"/>
        <v>-746655264.90008545</v>
      </c>
      <c r="M45" s="124">
        <f t="shared" si="13"/>
        <v>-12056964806.880081</v>
      </c>
      <c r="N45" s="124">
        <f t="shared" si="13"/>
        <v>-6275749561.4599304</v>
      </c>
      <c r="O45" s="124">
        <f t="shared" si="13"/>
        <v>-47725898674.960007</v>
      </c>
      <c r="P45" s="124">
        <f t="shared" si="13"/>
        <v>-87526859736.409988</v>
      </c>
      <c r="Q45" s="124">
        <f>(Q12+Q20)-(Q25+Q35)</f>
        <v>-231624102078.65039</v>
      </c>
      <c r="R45"/>
      <c r="S45"/>
      <c r="T45"/>
      <c r="V45" s="18"/>
      <c r="W45" s="18"/>
      <c r="X45" s="18"/>
      <c r="Y45" s="18"/>
      <c r="Z45" s="146"/>
      <c r="AA45" s="146"/>
      <c r="AB45" s="146"/>
      <c r="AC45" s="146"/>
      <c r="AD45" s="146"/>
      <c r="AE45" s="146"/>
      <c r="AF45" s="146"/>
      <c r="AG45" s="146"/>
      <c r="AH45" s="146"/>
      <c r="AI45" s="146"/>
      <c r="AJ45" s="146"/>
    </row>
    <row r="46" spans="1:36" x14ac:dyDescent="0.25">
      <c r="B46" s="28" t="s">
        <v>54</v>
      </c>
      <c r="C46" s="124">
        <f>C45+C28</f>
        <v>32504681791</v>
      </c>
      <c r="D46" s="124">
        <f>D45+D28</f>
        <v>35322615502.440735</v>
      </c>
      <c r="E46" s="124">
        <f>E45+E28</f>
        <v>49717404087.689995</v>
      </c>
      <c r="F46" s="124">
        <f t="shared" ref="F46:P46" si="14">F45+F28</f>
        <v>-181174274.94004059</v>
      </c>
      <c r="G46" s="124">
        <f t="shared" si="14"/>
        <v>-6772740160.470026</v>
      </c>
      <c r="H46" s="124">
        <f t="shared" si="14"/>
        <v>22232999606.639973</v>
      </c>
      <c r="I46" s="124">
        <f t="shared" si="14"/>
        <v>2365396658.0301018</v>
      </c>
      <c r="J46" s="124">
        <f t="shared" si="14"/>
        <v>-2080278061.810051</v>
      </c>
      <c r="K46" s="124">
        <f t="shared" si="14"/>
        <v>35892950574.400101</v>
      </c>
      <c r="L46" s="124">
        <f t="shared" si="14"/>
        <v>13816827887.289913</v>
      </c>
      <c r="M46" s="124">
        <f t="shared" si="14"/>
        <v>119851119.06991959</v>
      </c>
      <c r="N46" s="124">
        <f t="shared" si="14"/>
        <v>2380178618.4500694</v>
      </c>
      <c r="O46" s="124">
        <f t="shared" si="14"/>
        <v>-14356045108.380009</v>
      </c>
      <c r="P46" s="124">
        <f t="shared" si="14"/>
        <v>-75897975873.719986</v>
      </c>
      <c r="Q46" s="124">
        <f t="shared" ref="Q46" si="15">Q45+Q28</f>
        <v>27237395072.249634</v>
      </c>
      <c r="R46" s="124"/>
      <c r="S46" s="124"/>
      <c r="T46" s="124"/>
      <c r="V46" s="18"/>
      <c r="W46" s="18"/>
      <c r="X46" s="18"/>
      <c r="Y46" s="18"/>
      <c r="Z46" s="146"/>
      <c r="AA46" s="146"/>
      <c r="AB46" s="146"/>
      <c r="AC46" s="146"/>
      <c r="AD46" s="146"/>
      <c r="AE46" s="146"/>
      <c r="AF46" s="146"/>
      <c r="AG46" s="146"/>
      <c r="AH46" s="146"/>
      <c r="AI46" s="146"/>
      <c r="AJ46" s="146"/>
    </row>
    <row r="47" spans="1:36" x14ac:dyDescent="0.25">
      <c r="B47" s="93" t="s">
        <v>55</v>
      </c>
      <c r="C47" s="114">
        <f t="shared" ref="C47:Q47" si="16">C48-C52</f>
        <v>231312112514</v>
      </c>
      <c r="D47" s="114">
        <f t="shared" si="16"/>
        <v>223603158987</v>
      </c>
      <c r="E47" s="122">
        <f>E48-E52</f>
        <v>-10300998689.440001</v>
      </c>
      <c r="F47" s="122">
        <f>F48-F52</f>
        <v>50694103944.639999</v>
      </c>
      <c r="G47" s="122">
        <f t="shared" si="16"/>
        <v>8026627310.9700003</v>
      </c>
      <c r="H47" s="122">
        <f t="shared" si="16"/>
        <v>-7938697588.6300049</v>
      </c>
      <c r="I47" s="122">
        <f t="shared" si="16"/>
        <v>37531505864.300003</v>
      </c>
      <c r="J47" s="122">
        <f t="shared" si="16"/>
        <v>-3038847280.4099998</v>
      </c>
      <c r="K47" s="122">
        <f t="shared" si="16"/>
        <v>111418201466.97</v>
      </c>
      <c r="L47" s="122">
        <f t="shared" si="16"/>
        <v>2216470550.7799997</v>
      </c>
      <c r="M47" s="122">
        <f t="shared" si="16"/>
        <v>-2191470122.7000003</v>
      </c>
      <c r="N47" s="122">
        <f t="shared" si="16"/>
        <v>-13230656864.079998</v>
      </c>
      <c r="O47" s="122">
        <f t="shared" si="16"/>
        <v>21843746347.669998</v>
      </c>
      <c r="P47" s="122">
        <f t="shared" si="16"/>
        <v>35422500352.539993</v>
      </c>
      <c r="Q47" s="122">
        <f t="shared" si="16"/>
        <v>230452485292.61002</v>
      </c>
      <c r="S47" s="117"/>
      <c r="V47" s="18"/>
      <c r="W47" s="18"/>
      <c r="X47" s="18"/>
      <c r="Y47" s="18"/>
      <c r="Z47" s="146"/>
      <c r="AA47" s="146"/>
      <c r="AB47" s="146"/>
      <c r="AC47" s="146"/>
      <c r="AD47" s="146"/>
      <c r="AE47" s="146"/>
      <c r="AF47" s="146"/>
      <c r="AG47" s="146"/>
      <c r="AH47" s="146"/>
      <c r="AI47" s="146"/>
      <c r="AJ47" s="146"/>
    </row>
    <row r="48" spans="1:36" ht="14.25" customHeight="1" x14ac:dyDescent="0.25">
      <c r="B48" s="24" t="s">
        <v>56</v>
      </c>
      <c r="C48" s="113">
        <f>SUM(C49:C51)</f>
        <v>344980212118</v>
      </c>
      <c r="D48" s="113">
        <f>SUM(D49:D51)</f>
        <v>337216258591</v>
      </c>
      <c r="E48" s="113">
        <f>SUM(E49:E51)</f>
        <v>67266030</v>
      </c>
      <c r="F48" s="113">
        <f t="shared" ref="F48:Q48" si="17">SUM(F49:F51)</f>
        <v>54437974476.190002</v>
      </c>
      <c r="G48" s="113">
        <f t="shared" si="17"/>
        <v>16165352158.809999</v>
      </c>
      <c r="H48" s="113">
        <f t="shared" si="17"/>
        <v>19225853026.799999</v>
      </c>
      <c r="I48" s="113">
        <f t="shared" si="17"/>
        <v>41041420408.150002</v>
      </c>
      <c r="J48" s="113">
        <f t="shared" si="17"/>
        <v>176487000</v>
      </c>
      <c r="K48" s="113">
        <f t="shared" si="17"/>
        <v>119885575260.23</v>
      </c>
      <c r="L48" s="113">
        <f t="shared" si="17"/>
        <v>5177383382.4099998</v>
      </c>
      <c r="M48" s="113">
        <f t="shared" si="17"/>
        <v>2450078810.2800002</v>
      </c>
      <c r="N48" s="113">
        <f t="shared" si="17"/>
        <v>3302026847.5299997</v>
      </c>
      <c r="O48" s="113">
        <f t="shared" si="17"/>
        <v>28842082494.129997</v>
      </c>
      <c r="P48" s="113">
        <f t="shared" si="17"/>
        <v>37978763638.119995</v>
      </c>
      <c r="Q48" s="113">
        <f t="shared" si="17"/>
        <v>328750263532.65002</v>
      </c>
      <c r="R48"/>
      <c r="S48"/>
      <c r="U48" s="146"/>
      <c r="V48" s="18"/>
      <c r="W48" s="18"/>
      <c r="X48" s="18"/>
      <c r="Y48" s="18"/>
      <c r="Z48" s="146"/>
      <c r="AA48" s="146"/>
      <c r="AB48" s="146"/>
      <c r="AC48" s="146"/>
      <c r="AD48" s="146"/>
      <c r="AE48" s="146"/>
      <c r="AF48" s="146"/>
      <c r="AG48" s="146"/>
      <c r="AH48" s="146"/>
      <c r="AI48" s="146"/>
      <c r="AJ48" s="146"/>
    </row>
    <row r="49" spans="2:36" x14ac:dyDescent="0.25">
      <c r="B49" s="23" t="s">
        <v>57</v>
      </c>
      <c r="C49" s="151">
        <v>0</v>
      </c>
      <c r="D49" s="151">
        <v>0</v>
      </c>
      <c r="E49" s="144"/>
      <c r="F49" s="144"/>
      <c r="G49" s="144"/>
      <c r="H49" s="144"/>
      <c r="I49" s="144"/>
      <c r="J49" s="144"/>
      <c r="K49" s="144"/>
      <c r="L49" s="144"/>
      <c r="M49" s="144"/>
      <c r="N49" s="144"/>
      <c r="O49" s="123">
        <v>902811000</v>
      </c>
      <c r="P49" s="123">
        <v>8197406500</v>
      </c>
      <c r="Q49" s="123">
        <f>SUM(E49:P49)</f>
        <v>9100217500</v>
      </c>
      <c r="R49"/>
      <c r="S49"/>
      <c r="U49" s="146"/>
      <c r="V49" s="18"/>
      <c r="W49" s="18"/>
      <c r="X49" s="18"/>
      <c r="Y49" s="18"/>
      <c r="Z49" s="146"/>
      <c r="AA49" s="146"/>
      <c r="AB49" s="146"/>
      <c r="AC49" s="146"/>
      <c r="AD49" s="146"/>
      <c r="AE49" s="146"/>
      <c r="AF49" s="146"/>
      <c r="AG49" s="146"/>
      <c r="AH49" s="146"/>
      <c r="AI49" s="146"/>
      <c r="AJ49" s="146"/>
    </row>
    <row r="50" spans="2:36" x14ac:dyDescent="0.25">
      <c r="B50" s="23" t="s">
        <v>58</v>
      </c>
      <c r="C50" s="125">
        <v>344980212118</v>
      </c>
      <c r="D50" s="125">
        <v>311970706298.48999</v>
      </c>
      <c r="E50" s="123">
        <v>67266030</v>
      </c>
      <c r="F50" s="123">
        <v>53692144476.190002</v>
      </c>
      <c r="G50" s="123">
        <v>15602604208</v>
      </c>
      <c r="H50" s="123">
        <v>18514717125.18</v>
      </c>
      <c r="I50" s="123">
        <v>40841580408.150002</v>
      </c>
      <c r="J50" s="123">
        <v>176487000</v>
      </c>
      <c r="K50" s="123">
        <v>119885575260.23</v>
      </c>
      <c r="L50" s="123">
        <v>5177383382.4099998</v>
      </c>
      <c r="M50" s="123">
        <v>2450078810.2800002</v>
      </c>
      <c r="N50" s="123">
        <v>3302026847.5299997</v>
      </c>
      <c r="O50" s="126">
        <v>25413618625.279999</v>
      </c>
      <c r="P50" s="126">
        <v>29781357138.119995</v>
      </c>
      <c r="Q50" s="127">
        <f>SUM(E50:P50)</f>
        <v>314904839311.37</v>
      </c>
      <c r="R50"/>
      <c r="S50"/>
      <c r="U50" s="146"/>
      <c r="V50" s="18"/>
      <c r="W50" s="18"/>
      <c r="X50" s="18"/>
      <c r="Y50" s="18"/>
      <c r="Z50" s="146"/>
      <c r="AA50" s="146"/>
      <c r="AB50" s="146"/>
      <c r="AC50" s="146"/>
      <c r="AD50" s="146"/>
      <c r="AE50" s="146"/>
      <c r="AF50" s="146"/>
      <c r="AG50" s="146"/>
      <c r="AH50" s="146"/>
      <c r="AI50" s="146"/>
      <c r="AJ50" s="146"/>
    </row>
    <row r="51" spans="2:36" x14ac:dyDescent="0.25">
      <c r="B51" s="23" t="s">
        <v>102</v>
      </c>
      <c r="C51" s="144">
        <v>0</v>
      </c>
      <c r="D51" s="125">
        <v>25245552292.509998</v>
      </c>
      <c r="E51" s="138"/>
      <c r="F51" s="123">
        <v>745830000</v>
      </c>
      <c r="G51" s="123">
        <v>562747950.80999994</v>
      </c>
      <c r="H51" s="123">
        <v>711135901.62</v>
      </c>
      <c r="I51" s="123">
        <v>199840000</v>
      </c>
      <c r="J51" s="144"/>
      <c r="K51" s="123"/>
      <c r="L51" s="144"/>
      <c r="M51" s="138"/>
      <c r="N51" s="138"/>
      <c r="O51" s="126">
        <v>2525652868.8499999</v>
      </c>
      <c r="P51" s="126">
        <v>0</v>
      </c>
      <c r="Q51" s="127">
        <f>SUM(E51:P51)</f>
        <v>4745206721.2799997</v>
      </c>
      <c r="R51"/>
      <c r="S51"/>
      <c r="U51" s="102"/>
      <c r="V51" s="18"/>
      <c r="W51" s="18"/>
      <c r="X51" s="18"/>
      <c r="Y51" s="18"/>
      <c r="Z51" s="146"/>
      <c r="AA51" s="146"/>
      <c r="AB51" s="146"/>
      <c r="AC51" s="146"/>
      <c r="AD51" s="146"/>
      <c r="AE51" s="146"/>
      <c r="AF51" s="146"/>
      <c r="AG51" s="146"/>
      <c r="AH51" s="146"/>
      <c r="AI51" s="146"/>
      <c r="AJ51" s="146"/>
    </row>
    <row r="52" spans="2:36" x14ac:dyDescent="0.25">
      <c r="B52" s="22" t="s">
        <v>59</v>
      </c>
      <c r="C52" s="116">
        <f>SUM(C53:C56)</f>
        <v>113668099604</v>
      </c>
      <c r="D52" s="116">
        <f>SUM(D53:D56)</f>
        <v>113613099604</v>
      </c>
      <c r="E52" s="113">
        <f>SUM(E53:E55)</f>
        <v>10368264719.440001</v>
      </c>
      <c r="F52" s="113">
        <f t="shared" ref="F52:P52" si="18">SUM(F53:F55)</f>
        <v>3743870531.5499997</v>
      </c>
      <c r="G52" s="113">
        <f t="shared" si="18"/>
        <v>8138724847.8399992</v>
      </c>
      <c r="H52" s="113">
        <f t="shared" si="18"/>
        <v>27164550615.430004</v>
      </c>
      <c r="I52" s="113">
        <f t="shared" si="18"/>
        <v>3509914543.8500004</v>
      </c>
      <c r="J52" s="113">
        <f t="shared" si="18"/>
        <v>3215334280.4099998</v>
      </c>
      <c r="K52" s="113">
        <f t="shared" si="18"/>
        <v>8467373793.2599993</v>
      </c>
      <c r="L52" s="113">
        <f t="shared" si="18"/>
        <v>2960912831.6300001</v>
      </c>
      <c r="M52" s="113">
        <f t="shared" si="18"/>
        <v>4641548932.9800005</v>
      </c>
      <c r="N52" s="113">
        <f t="shared" si="18"/>
        <v>16532683711.609999</v>
      </c>
      <c r="O52" s="113">
        <f t="shared" si="18"/>
        <v>6998336146.46</v>
      </c>
      <c r="P52" s="113">
        <f t="shared" si="18"/>
        <v>2556263285.5799999</v>
      </c>
      <c r="Q52" s="116">
        <f>SUM(Q53:Q56)</f>
        <v>98297778240.040009</v>
      </c>
      <c r="R52" s="102"/>
      <c r="S52" s="135"/>
      <c r="AA52" s="146"/>
      <c r="AB52" s="146"/>
      <c r="AC52" s="146"/>
      <c r="AD52" s="146"/>
      <c r="AE52" s="146"/>
      <c r="AF52" s="146"/>
      <c r="AG52" s="146"/>
      <c r="AH52" s="146"/>
      <c r="AI52" s="146"/>
      <c r="AJ52" s="146"/>
    </row>
    <row r="53" spans="2:36" x14ac:dyDescent="0.25">
      <c r="B53" s="21" t="s">
        <v>60</v>
      </c>
      <c r="C53" s="128">
        <v>4281932616</v>
      </c>
      <c r="D53" s="128">
        <v>4297569629</v>
      </c>
      <c r="E53" s="145">
        <v>0</v>
      </c>
      <c r="F53" s="144"/>
      <c r="G53" s="144"/>
      <c r="H53" s="128">
        <v>225517410</v>
      </c>
      <c r="I53" s="145">
        <v>0</v>
      </c>
      <c r="J53" s="145"/>
      <c r="K53" s="145">
        <v>0</v>
      </c>
      <c r="L53" s="128"/>
      <c r="M53" s="128"/>
      <c r="N53" s="128">
        <v>3010926524.6399999</v>
      </c>
      <c r="O53" s="128"/>
      <c r="P53" s="128">
        <v>849204676.67999995</v>
      </c>
      <c r="Q53" s="128">
        <f>SUM(E53:P53)</f>
        <v>4085648611.3199997</v>
      </c>
      <c r="S53" s="135"/>
      <c r="V53" s="18"/>
      <c r="W53" s="18"/>
      <c r="X53" s="18"/>
      <c r="Y53" s="18"/>
      <c r="Z53" s="146"/>
      <c r="AA53" s="146"/>
      <c r="AB53" s="146"/>
      <c r="AC53" s="146"/>
      <c r="AD53" s="146"/>
      <c r="AE53" s="146"/>
      <c r="AF53" s="146"/>
      <c r="AG53" s="146"/>
      <c r="AH53" s="146"/>
      <c r="AI53" s="146"/>
      <c r="AJ53" s="146"/>
    </row>
    <row r="54" spans="2:36" x14ac:dyDescent="0.25">
      <c r="B54" s="21" t="s">
        <v>61</v>
      </c>
      <c r="C54" s="128">
        <v>109386166988</v>
      </c>
      <c r="D54" s="128">
        <v>106658529975</v>
      </c>
      <c r="E54" s="129">
        <v>10368264719.440001</v>
      </c>
      <c r="F54" s="129">
        <v>3743870531.5499997</v>
      </c>
      <c r="G54" s="129">
        <v>8138724847.8399992</v>
      </c>
      <c r="H54" s="128">
        <v>26939033205.430004</v>
      </c>
      <c r="I54" s="128">
        <v>3509914543.8500004</v>
      </c>
      <c r="J54" s="128">
        <v>3215334280.4099998</v>
      </c>
      <c r="K54" s="128">
        <v>5869318282.6399994</v>
      </c>
      <c r="L54" s="128">
        <v>2960912831.6300001</v>
      </c>
      <c r="M54" s="128">
        <v>4641548932.9800005</v>
      </c>
      <c r="N54" s="128">
        <v>13521757186.969999</v>
      </c>
      <c r="O54" s="128">
        <v>6998336146.46</v>
      </c>
      <c r="P54" s="128">
        <v>1707058608.8999999</v>
      </c>
      <c r="Q54" s="128">
        <f>SUM(E54:P54)</f>
        <v>91614074118.100006</v>
      </c>
      <c r="S54" s="135"/>
      <c r="V54" s="18"/>
      <c r="W54" s="18"/>
      <c r="X54" s="18"/>
      <c r="Y54" s="18"/>
      <c r="Z54" s="146"/>
      <c r="AA54" s="146"/>
      <c r="AB54" s="146"/>
      <c r="AC54" s="146"/>
      <c r="AD54" s="146"/>
      <c r="AE54" s="146"/>
      <c r="AF54" s="146"/>
      <c r="AG54" s="146"/>
      <c r="AH54" s="146"/>
      <c r="AI54" s="146"/>
      <c r="AJ54" s="146"/>
    </row>
    <row r="55" spans="2:36" x14ac:dyDescent="0.25">
      <c r="B55" s="21" t="s">
        <v>103</v>
      </c>
      <c r="C55" s="145">
        <v>0</v>
      </c>
      <c r="D55" s="128">
        <v>2657000000</v>
      </c>
      <c r="E55" s="139"/>
      <c r="F55" s="145"/>
      <c r="G55" s="145"/>
      <c r="H55" s="145"/>
      <c r="I55" s="145"/>
      <c r="J55" s="145"/>
      <c r="K55" s="128">
        <v>2598055510.6199999</v>
      </c>
      <c r="L55" s="145"/>
      <c r="M55" s="145"/>
      <c r="N55" s="145"/>
      <c r="O55" s="145"/>
      <c r="P55" s="128">
        <v>0</v>
      </c>
      <c r="Q55" s="128">
        <f t="shared" ref="Q55:Q56" si="19">SUM(E55:P55)</f>
        <v>2598055510.6199999</v>
      </c>
      <c r="S55" s="135"/>
      <c r="Z55" s="146"/>
      <c r="AA55" s="146"/>
      <c r="AB55" s="146"/>
      <c r="AC55" s="146"/>
      <c r="AD55" s="146"/>
      <c r="AE55" s="146"/>
      <c r="AF55" s="146"/>
      <c r="AG55" s="146"/>
      <c r="AH55" s="146"/>
      <c r="AI55" s="146"/>
      <c r="AJ55" s="146"/>
    </row>
    <row r="56" spans="2:36" x14ac:dyDescent="0.25">
      <c r="B56" s="21" t="s">
        <v>104</v>
      </c>
      <c r="C56" s="145">
        <v>0</v>
      </c>
      <c r="D56" s="145"/>
      <c r="E56" s="139">
        <v>0</v>
      </c>
      <c r="F56" s="145">
        <v>0</v>
      </c>
      <c r="G56" s="145">
        <v>0</v>
      </c>
      <c r="H56" s="145">
        <v>0</v>
      </c>
      <c r="I56" s="145">
        <v>0</v>
      </c>
      <c r="J56" s="145">
        <v>0</v>
      </c>
      <c r="K56" s="145">
        <v>0</v>
      </c>
      <c r="L56" s="145">
        <v>0</v>
      </c>
      <c r="M56" s="145">
        <v>0</v>
      </c>
      <c r="N56" s="145">
        <v>0</v>
      </c>
      <c r="O56" s="145">
        <v>0</v>
      </c>
      <c r="P56" s="128">
        <v>0</v>
      </c>
      <c r="Q56" s="127">
        <f t="shared" si="19"/>
        <v>0</v>
      </c>
      <c r="S56" s="117"/>
      <c r="AA56" s="146"/>
      <c r="AB56" s="146"/>
      <c r="AC56" s="146"/>
      <c r="AD56" s="146"/>
      <c r="AE56" s="146"/>
      <c r="AF56" s="146"/>
      <c r="AG56" s="146"/>
      <c r="AH56" s="146"/>
      <c r="AI56" s="146"/>
      <c r="AJ56" s="146"/>
    </row>
    <row r="57" spans="2:36" x14ac:dyDescent="0.25">
      <c r="B57" s="132" t="s">
        <v>115</v>
      </c>
      <c r="C57" s="132"/>
      <c r="D57" s="132"/>
      <c r="E57" s="132"/>
      <c r="F57" s="109"/>
      <c r="G57" s="109"/>
      <c r="H57" s="109"/>
      <c r="I57" s="109"/>
      <c r="J57" s="109"/>
      <c r="K57" s="109"/>
      <c r="L57" s="109"/>
      <c r="M57" s="109"/>
      <c r="N57" s="109"/>
      <c r="O57" s="109"/>
      <c r="P57" s="109"/>
      <c r="Q57" s="102"/>
    </row>
    <row r="58" spans="2:36" x14ac:dyDescent="0.25">
      <c r="B58" s="132" t="s">
        <v>129</v>
      </c>
      <c r="C58" s="131"/>
      <c r="D58" s="131"/>
      <c r="E58" s="110"/>
      <c r="F58" s="110"/>
      <c r="G58" s="110"/>
      <c r="H58" s="110"/>
      <c r="I58" s="110"/>
      <c r="J58" s="110"/>
      <c r="K58" s="110"/>
      <c r="L58" s="110"/>
      <c r="M58" s="110"/>
      <c r="N58" s="110"/>
      <c r="O58" s="110"/>
      <c r="P58" s="110"/>
      <c r="Q58" s="102"/>
    </row>
    <row r="59" spans="2:36" x14ac:dyDescent="0.25">
      <c r="B59" s="133" t="s">
        <v>127</v>
      </c>
      <c r="C59" s="111"/>
      <c r="D59" s="111"/>
      <c r="E59" s="111"/>
      <c r="F59" s="111"/>
      <c r="G59" s="111"/>
      <c r="H59" s="111"/>
      <c r="I59" s="111"/>
      <c r="J59" s="111"/>
      <c r="K59" s="111"/>
      <c r="L59" s="111"/>
      <c r="M59" s="111"/>
      <c r="N59" s="111"/>
      <c r="O59" s="111"/>
      <c r="P59" s="111"/>
      <c r="Q59" s="111"/>
    </row>
    <row r="60" spans="2:36" x14ac:dyDescent="0.25">
      <c r="B60" s="133" t="s">
        <v>119</v>
      </c>
      <c r="C60" s="111"/>
      <c r="D60" s="111"/>
      <c r="E60" s="112"/>
      <c r="F60" s="112"/>
      <c r="G60" s="112"/>
      <c r="H60" s="112"/>
      <c r="I60" s="112"/>
      <c r="J60" s="112"/>
      <c r="K60" s="112"/>
      <c r="L60" s="112"/>
      <c r="M60" s="112"/>
      <c r="N60" s="112"/>
      <c r="O60" s="112"/>
      <c r="P60" s="112"/>
      <c r="Q60" s="102"/>
    </row>
    <row r="61" spans="2:36" x14ac:dyDescent="0.25">
      <c r="B61" s="12"/>
      <c r="C61" s="111"/>
      <c r="D61" s="111"/>
      <c r="E61" s="112"/>
      <c r="F61" s="112"/>
      <c r="G61" s="112"/>
      <c r="H61" s="112"/>
      <c r="I61" s="112"/>
      <c r="J61" s="112"/>
      <c r="K61" s="112"/>
      <c r="L61" s="112"/>
      <c r="M61" s="112"/>
      <c r="N61" s="112"/>
      <c r="O61" s="112"/>
      <c r="P61" s="112"/>
      <c r="Q61" s="102"/>
    </row>
    <row r="62" spans="2:36" x14ac:dyDescent="0.25">
      <c r="B62" s="12"/>
      <c r="C62" s="111"/>
      <c r="D62" s="111"/>
      <c r="E62" s="112"/>
      <c r="F62" s="111"/>
      <c r="G62" s="111"/>
      <c r="H62" s="111"/>
      <c r="I62" s="111"/>
      <c r="J62" s="111"/>
      <c r="K62" s="111"/>
      <c r="L62" s="111"/>
      <c r="M62" s="111"/>
      <c r="N62" s="111"/>
      <c r="O62" s="111"/>
      <c r="P62" s="111"/>
      <c r="Q62" s="102"/>
    </row>
    <row r="63" spans="2:36" x14ac:dyDescent="0.25">
      <c r="C63" s="111"/>
      <c r="D63" s="111"/>
      <c r="E63" s="112"/>
      <c r="F63" s="112"/>
      <c r="G63" s="112"/>
      <c r="H63" s="112"/>
      <c r="I63" s="112"/>
      <c r="J63" s="112"/>
      <c r="K63" s="112"/>
      <c r="L63" s="112"/>
      <c r="M63" s="112"/>
      <c r="N63" s="112"/>
      <c r="O63" s="112"/>
      <c r="P63" s="112"/>
      <c r="Q63" s="102"/>
    </row>
    <row r="64" spans="2:36" x14ac:dyDescent="0.25">
      <c r="E64" s="112"/>
      <c r="Q64" s="102"/>
    </row>
    <row r="65" spans="3:17" x14ac:dyDescent="0.25">
      <c r="E65" s="112"/>
      <c r="Q65" s="102"/>
    </row>
    <row r="66" spans="3:17" x14ac:dyDescent="0.25">
      <c r="E66" s="112"/>
      <c r="Q66" s="102"/>
    </row>
    <row r="67" spans="3:17" x14ac:dyDescent="0.25">
      <c r="C67" s="102"/>
      <c r="D67" s="102"/>
      <c r="E67" s="112"/>
      <c r="Q67" s="102"/>
    </row>
    <row r="68" spans="3:17" x14ac:dyDescent="0.25">
      <c r="C68" s="102"/>
      <c r="D68" s="102"/>
      <c r="E68" s="112"/>
      <c r="Q68" s="102"/>
    </row>
    <row r="69" spans="3:17" x14ac:dyDescent="0.25">
      <c r="C69" s="102"/>
      <c r="D69" s="102"/>
      <c r="E69" s="112"/>
      <c r="Q69" s="102"/>
    </row>
    <row r="70" spans="3:17" x14ac:dyDescent="0.25">
      <c r="C70" s="102"/>
      <c r="D70" s="102"/>
      <c r="Q70" s="102"/>
    </row>
  </sheetData>
  <mergeCells count="4">
    <mergeCell ref="B3:Q3"/>
    <mergeCell ref="B4:Q4"/>
    <mergeCell ref="B5:Q5"/>
    <mergeCell ref="B6:Q6"/>
  </mergeCells>
  <pageMargins left="0.7" right="0.7" top="0.75" bottom="0.75" header="0.3" footer="0.3"/>
  <pageSetup orientation="portrait" horizontalDpi="4294967295" verticalDpi="4294967295" r:id="rId1"/>
  <ignoredErrors>
    <ignoredError sqref="Q13:Q19 Q21:Q23 Q26:Q34 Q36:Q41 Q49:Q51 Q53:Q56 E48:K48 E52:P52" formulaRange="1"/>
    <ignoredError sqref="Q35 Q52" formula="1" formulaRange="1"/>
    <ignoredError sqref="P12" formula="1"/>
    <ignoredError sqref="F11:F12 G11:G12"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09100588-ee89-45b2-81d6-a67d223ce91b">
      <UserInfo>
        <DisplayName>Paola I. Chaljub Then</DisplayName>
        <AccountId>107</AccountId>
        <AccountType/>
      </UserInfo>
      <UserInfo>
        <DisplayName>Rafael F. Jovine Z.</DisplayName>
        <AccountId>97</AccountId>
        <AccountType/>
      </UserInfo>
      <UserInfo>
        <DisplayName>Kevin Jose Rodriguez Acosta</DisplayName>
        <AccountId>9</AccountId>
        <AccountType/>
      </UserInfo>
      <UserInfo>
        <DisplayName>Juan E.  Portalatin G.</DisplayName>
        <AccountId>18</AccountId>
        <AccountType/>
      </UserInfo>
      <UserInfo>
        <DisplayName>Pablo J. Páez Solano</DisplayName>
        <AccountId>32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50FE607C767B914093B307CF718B3ABD" ma:contentTypeVersion="6" ma:contentTypeDescription="Crear nuevo documento." ma:contentTypeScope="" ma:versionID="4ede55b78547dc3100dffa097e496bbb">
  <xsd:schema xmlns:xsd="http://www.w3.org/2001/XMLSchema" xmlns:xs="http://www.w3.org/2001/XMLSchema" xmlns:p="http://schemas.microsoft.com/office/2006/metadata/properties" xmlns:ns2="f7c7372e-77c9-4c4a-9e9a-3e04be05905d" xmlns:ns3="09100588-ee89-45b2-81d6-a67d223ce91b" targetNamespace="http://schemas.microsoft.com/office/2006/metadata/properties" ma:root="true" ma:fieldsID="4bdacd001a201b574f9434a460a5e613" ns2:_="" ns3:_="">
    <xsd:import namespace="f7c7372e-77c9-4c4a-9e9a-3e04be05905d"/>
    <xsd:import namespace="09100588-ee89-45b2-81d6-a67d223ce9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7372e-77c9-4c4a-9e9a-3e04be0590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100588-ee89-45b2-81d6-a67d223ce91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768F0AE-D00A-477D-9574-06371C1BCE13}">
  <ds:schemaRefs>
    <ds:schemaRef ds:uri="http://purl.org/dc/dcmitype/"/>
    <ds:schemaRef ds:uri="09100588-ee89-45b2-81d6-a67d223ce91b"/>
    <ds:schemaRef ds:uri="http://purl.org/dc/elements/1.1/"/>
    <ds:schemaRef ds:uri="http://schemas.microsoft.com/office/infopath/2007/PartnerControls"/>
    <ds:schemaRef ds:uri="http://www.w3.org/XML/1998/namespace"/>
    <ds:schemaRef ds:uri="http://purl.org/dc/terms/"/>
    <ds:schemaRef ds:uri="http://schemas.microsoft.com/office/2006/documentManagement/types"/>
    <ds:schemaRef ds:uri="http://schemas.openxmlformats.org/package/2006/metadata/core-properties"/>
    <ds:schemaRef ds:uri="f7c7372e-77c9-4c4a-9e9a-3e04be05905d"/>
    <ds:schemaRef ds:uri="http://schemas.microsoft.com/office/2006/metadata/properties"/>
  </ds:schemaRefs>
</ds:datastoreItem>
</file>

<file path=customXml/itemProps2.xml><?xml version="1.0" encoding="utf-8"?>
<ds:datastoreItem xmlns:ds="http://schemas.openxmlformats.org/officeDocument/2006/customXml" ds:itemID="{5E03D1E2-0E28-47D5-AFE9-1A1E36A88FBF}">
  <ds:schemaRefs>
    <ds:schemaRef ds:uri="http://schemas.microsoft.com/sharepoint/v3/contenttype/forms"/>
  </ds:schemaRefs>
</ds:datastoreItem>
</file>

<file path=customXml/itemProps3.xml><?xml version="1.0" encoding="utf-8"?>
<ds:datastoreItem xmlns:ds="http://schemas.openxmlformats.org/officeDocument/2006/customXml" ds:itemID="{DC92ECB7-40DA-410C-9DC2-4ABB5C34C3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7372e-77c9-4c4a-9e9a-3e04be05905d"/>
    <ds:schemaRef ds:uri="09100588-ee89-45b2-81d6-a67d223ce9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5510b9d-1611-4022-8488-41b0fd106d01}" enabled="1" method="Standard" siteId="{84c19291-14ab-4867-8582-dbea5badaa1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2017 sin Calamidad </vt:lpstr>
      <vt:lpstr>2017 con Calamidad</vt:lpstr>
      <vt:lpstr>2018</vt:lpstr>
      <vt:lpstr>2019</vt:lpstr>
      <vt:lpstr>2020</vt:lpstr>
      <vt:lpstr>2021</vt:lpstr>
      <vt:lpstr>2022</vt:lpstr>
      <vt:lpstr>2023</vt:lpstr>
      <vt:lpstr>2024</vt:lpstr>
      <vt:lpstr>2025</vt:lpstr>
      <vt:lpstr>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Claudia A. Castillo Cabral</dc:creator>
  <cp:keywords/>
  <dc:description/>
  <cp:lastModifiedBy>Yan Li Suarez</cp:lastModifiedBy>
  <cp:revision/>
  <dcterms:created xsi:type="dcterms:W3CDTF">2017-02-22T19:21:28Z</dcterms:created>
  <dcterms:modified xsi:type="dcterms:W3CDTF">2026-07-20T18:23:52Z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510b9d-1611-4022-8488-41b0fd106d01_Enabled">
    <vt:lpwstr>true</vt:lpwstr>
  </property>
  <property fmtid="{D5CDD505-2E9C-101B-9397-08002B2CF9AE}" pid="3" name="MSIP_Label_b5510b9d-1611-4022-8488-41b0fd106d01_SetDate">
    <vt:lpwstr>2022-04-21T11:55:40Z</vt:lpwstr>
  </property>
  <property fmtid="{D5CDD505-2E9C-101B-9397-08002B2CF9AE}" pid="4" name="MSIP_Label_b5510b9d-1611-4022-8488-41b0fd106d01_Method">
    <vt:lpwstr>Standard</vt:lpwstr>
  </property>
  <property fmtid="{D5CDD505-2E9C-101B-9397-08002B2CF9AE}" pid="5" name="MSIP_Label_b5510b9d-1611-4022-8488-41b0fd106d01_Name">
    <vt:lpwstr>defa4170-0d19-0005-0004-bc88714345d2</vt:lpwstr>
  </property>
  <property fmtid="{D5CDD505-2E9C-101B-9397-08002B2CF9AE}" pid="6" name="MSIP_Label_b5510b9d-1611-4022-8488-41b0fd106d01_SiteId">
    <vt:lpwstr>84c19291-14ab-4867-8582-dbea5badaa1d</vt:lpwstr>
  </property>
  <property fmtid="{D5CDD505-2E9C-101B-9397-08002B2CF9AE}" pid="7" name="MSIP_Label_b5510b9d-1611-4022-8488-41b0fd106d01_ActionId">
    <vt:lpwstr>1d5f1a73-7a98-4a96-8570-30f34d86a091</vt:lpwstr>
  </property>
  <property fmtid="{D5CDD505-2E9C-101B-9397-08002B2CF9AE}" pid="8" name="MSIP_Label_b5510b9d-1611-4022-8488-41b0fd106d01_ContentBits">
    <vt:lpwstr>0</vt:lpwstr>
  </property>
  <property fmtid="{D5CDD505-2E9C-101B-9397-08002B2CF9AE}" pid="9" name="Order">
    <vt:r8>2832500</vt:r8>
  </property>
  <property fmtid="{D5CDD505-2E9C-101B-9397-08002B2CF9AE}" pid="10" name="MediaServiceImageTags">
    <vt:lpwstr/>
  </property>
  <property fmtid="{D5CDD505-2E9C-101B-9397-08002B2CF9AE}" pid="11" name="ContentTypeId">
    <vt:lpwstr>0x01010050FE607C767B914093B307CF718B3ABD</vt:lpwstr>
  </property>
  <property fmtid="{D5CDD505-2E9C-101B-9397-08002B2CF9AE}" pid="12" name="ComplianceAssetId">
    <vt:lpwstr/>
  </property>
  <property fmtid="{D5CDD505-2E9C-101B-9397-08002B2CF9AE}" pid="13" name="_ExtendedDescription">
    <vt:lpwstr/>
  </property>
  <property fmtid="{D5CDD505-2E9C-101B-9397-08002B2CF9AE}" pid="14" name="TriggerFlowInfo">
    <vt:lpwstr/>
  </property>
</Properties>
</file>