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Marzo/Consolidado/"/>
    </mc:Choice>
  </mc:AlternateContent>
  <xr:revisionPtr revIDLastSave="30" documentId="13_ncr:1_{7FCC2735-07A7-445E-A691-D9280CFF546E}" xr6:coauthVersionLast="47" xr6:coauthVersionMax="47" xr10:uidLastSave="{477493B6-4F71-40F6-BE77-1CF08DB2600D}"/>
  <bookViews>
    <workbookView xWindow="28680" yWindow="-120" windowWidth="29040" windowHeight="15720" xr2:uid="{FE9689C7-42B8-4252-B796-FC68230BDA33}"/>
  </bookViews>
  <sheets>
    <sheet name="Tabla 1 " sheetId="11" r:id="rId1"/>
    <sheet name="Tabla 2" sheetId="7" r:id="rId2"/>
    <sheet name="Gráfico 1" sheetId="8" r:id="rId3"/>
    <sheet name="Tabla 3" sheetId="4" r:id="rId4"/>
    <sheet name="Ilustración 1" sheetId="5" r:id="rId5"/>
    <sheet name="Ilustración 2 " sheetId="6" r:id="rId6"/>
    <sheet name="Tabla 4" sheetId="1" r:id="rId7"/>
    <sheet name="Ilustración 3" sheetId="2" r:id="rId8"/>
    <sheet name="Mapa Inversión Pú." sheetId="19" r:id="rId9"/>
    <sheet name="Ilustración 4" sheetId="18" r:id="rId10"/>
    <sheet name="Tabla 5" sheetId="9" r:id="rId11"/>
    <sheet name="Ilustración 5" sheetId="10" r:id="rId12"/>
    <sheet name="Tabla 6" sheetId="16" r:id="rId13"/>
    <sheet name="Tabla 7" sheetId="17" r:id="rId14"/>
    <sheet name="Anexo 1 " sheetId="12" r:id="rId15"/>
    <sheet name="Anexo 2" sheetId="13" r:id="rId16"/>
    <sheet name="Anexo 3" sheetId="14" r:id="rId17"/>
    <sheet name="Anexo 4" sheetId="1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</externalReferences>
  <definedNames>
    <definedName name="\0" localSheetId="9">#REF!</definedName>
    <definedName name="\0" localSheetId="11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1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1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1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1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1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1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1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1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1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1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1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1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1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1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1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1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1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1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1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1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1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1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1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1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1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1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1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1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 localSheetId="11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 localSheetId="11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 localSheetId="11">[5]!__________asd1</definedName>
    <definedName name="__________asd1" localSheetId="8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 localSheetId="11">[5]!__________tnt1</definedName>
    <definedName name="__________tnt1" localSheetId="8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9">[5]!_________asd1</definedName>
    <definedName name="_________asd1" localSheetId="11">[5]!_________asd1</definedName>
    <definedName name="_________asd1" localSheetId="8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9">[5]!_________tnt1</definedName>
    <definedName name="_________tnt1" localSheetId="11">[5]!_________tnt1</definedName>
    <definedName name="_________tnt1" localSheetId="8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9">[5]!________asd1</definedName>
    <definedName name="________asd1" localSheetId="11">[5]!________asd1</definedName>
    <definedName name="________asd1" localSheetId="8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9">[5]!________tnt1</definedName>
    <definedName name="________tnt1" localSheetId="11">[5]!________tnt1</definedName>
    <definedName name="________tnt1" localSheetId="8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9">[5]!_______asd1</definedName>
    <definedName name="_______asd1" localSheetId="11">[5]!_______asd1</definedName>
    <definedName name="_______asd1" localSheetId="8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9">#REF!</definedName>
    <definedName name="_______FAL4" localSheetId="11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1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1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9">[5]!_______tnt1</definedName>
    <definedName name="_______tnt1" localSheetId="11">[5]!_______tnt1</definedName>
    <definedName name="_______tnt1" localSheetId="8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9">[5]!______asd1</definedName>
    <definedName name="______asd1" localSheetId="11">[5]!______asd1</definedName>
    <definedName name="______asd1" localSheetId="8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9">#REF!</definedName>
    <definedName name="______AUS1" localSheetId="11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1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1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1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1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1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1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1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1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1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1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1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1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1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1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1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1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1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0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9">[5]!______tnt1</definedName>
    <definedName name="______tnt1" localSheetId="11">[5]!______tnt1</definedName>
    <definedName name="______tnt1" localSheetId="8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9">#REF!</definedName>
    <definedName name="_____AUS1" localSheetId="11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1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1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1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1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1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1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1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1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1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1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1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1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1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1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1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1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1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0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6">[7]GROWTH!#REF!</definedName>
    <definedName name="_____TOT58">[7]GROWTH!#REF!</definedName>
    <definedName name="____asd1">#N/A</definedName>
    <definedName name="____AUS1" localSheetId="9">#REF!</definedName>
    <definedName name="____AUS1" localSheetId="11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1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1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1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1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1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1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1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1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1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1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1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1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1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1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1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1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1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0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6">[7]GROWTH!#REF!</definedName>
    <definedName name="____TOT58">[7]GROWTH!#REF!</definedName>
    <definedName name="___asd1">#N/A</definedName>
    <definedName name="___AUS1" localSheetId="9">#REF!</definedName>
    <definedName name="___AUS1" localSheetId="11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1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1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1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1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'[8]Fax a enviar'!#REF!</definedName>
    <definedName name="___FAL2" localSheetId="9">#REF!</definedName>
    <definedName name="___FAL2" localSheetId="11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1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1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1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1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1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1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1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1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1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1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1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1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0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6">[7]GROWTH!#REF!</definedName>
    <definedName name="___TOT58">[7]GROWTH!#REF!</definedName>
    <definedName name="__10FA_L" localSheetId="9">#REF!</definedName>
    <definedName name="__10FA_L" localSheetId="11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1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9" hidden="1">#REF!</definedName>
    <definedName name="__123Graph_ADEBT" localSheetId="11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9" hidden="1">#REF!</definedName>
    <definedName name="__123Graph_BChart1" localSheetId="11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1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1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1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1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1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1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9" hidden="1">#REF!</definedName>
    <definedName name="__123Graph_BDEBT" localSheetId="11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9">#REF!</definedName>
    <definedName name="__12INT_RESERVES" localSheetId="11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1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5">[17]!'[Macros Import].qbop'</definedName>
    <definedName name="__2Macros_Import_.qbop" localSheetId="8">[17]!'[Macros Import].qbop'</definedName>
    <definedName name="__2Macros_Import_.qbop" localSheetId="0">#REF!</definedName>
    <definedName name="__2Macros_Import_.qbop" localSheetId="1">#REF!</definedName>
    <definedName name="__2Macros_Import_.qbop" localSheetId="10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9">#REF!</definedName>
    <definedName name="__6B.2_B.3" localSheetId="11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1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1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 localSheetId="9">[5]!__asd1</definedName>
    <definedName name="__asd1" localSheetId="11">[5]!__asd1</definedName>
    <definedName name="__asd1" localSheetId="8">[5]!__asd1</definedName>
    <definedName name="__asd1" localSheetId="0">[5]!__asd1</definedName>
    <definedName name="__asd1" localSheetId="1">[5]!__asd1</definedName>
    <definedName name="__asd1">[5]!__asd1</definedName>
    <definedName name="__AUS1" localSheetId="9">#REF!</definedName>
    <definedName name="__AUS1" localSheetId="11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6">[19]BoP!#REF!</definedName>
    <definedName name="__BOP2">[19]BoP!#REF!</definedName>
    <definedName name="__DEG1" localSheetId="9">#REF!</definedName>
    <definedName name="__DEG1" localSheetId="11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1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1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1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1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'[8]Fax a enviar'!#REF!</definedName>
    <definedName name="__FAL2" localSheetId="9">#REF!</definedName>
    <definedName name="__FAL2" localSheetId="11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1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1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1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1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1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1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1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1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1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1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1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1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1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1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1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1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1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1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1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1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1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1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1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1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1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1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1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1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1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1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'[6]shared data'!$A$1:$G$71</definedName>
    <definedName name="__tnt1" localSheetId="9">[5]!__tnt1</definedName>
    <definedName name="__tnt1" localSheetId="11">[5]!__tnt1</definedName>
    <definedName name="__tnt1" localSheetId="8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9">#REF!</definedName>
    <definedName name="__WB2" localSheetId="11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6">[21]Afiliados!#REF!</definedName>
    <definedName name="_10_0GRÁFICO_N_10.2">[21]Afiliados!#REF!</definedName>
    <definedName name="_10FA_L" localSheetId="9">#REF!</definedName>
    <definedName name="_10FA_L" localSheetId="11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1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6" hidden="1">[20]ER!#REF!</definedName>
    <definedName name="_11__123Graph_BCPI_ER_LOG" hidden="1">[20]ER!#REF!</definedName>
    <definedName name="_11absorc" localSheetId="9">[22]Programa!#REF!</definedName>
    <definedName name="_11absorc" localSheetId="11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6">[22]Programa!#REF!</definedName>
    <definedName name="_11absorc">[22]Programa!#REF!</definedName>
    <definedName name="_11GAZ_LIABS" localSheetId="9">#REF!</definedName>
    <definedName name="_11GAZ_LIABS" localSheetId="11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6" hidden="1">[20]WB!#REF!</definedName>
    <definedName name="_12__123Graph_BIBA_IBRD" hidden="1">[20]WB!#REF!</definedName>
    <definedName name="_12c" localSheetId="9">[22]Programa!#REF!</definedName>
    <definedName name="_12c" localSheetId="11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6">[22]Programa!#REF!</definedName>
    <definedName name="_12c">[22]Programa!#REF!</definedName>
    <definedName name="_12INT_RESERVES" localSheetId="9">#REF!</definedName>
    <definedName name="_12INT_RESERVES" localSheetId="11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[17]!'[Macros Import].qbop'</definedName>
    <definedName name="_15Macros_Import_.qbop" localSheetId="8">[17]!'[Macros Import].qbop'</definedName>
    <definedName name="_15Macros_Import_.qbop" localSheetId="0">#REF!</definedName>
    <definedName name="_15Macros_Import_.qbop" localSheetId="1">#REF!</definedName>
    <definedName name="_15Macros_Import_.qbop" localSheetId="10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9" hidden="1">#REF!</definedName>
    <definedName name="_16__123Graph_ATERMS_OF_TRADE" localSheetId="11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[20]ER!#REF!</definedName>
    <definedName name="_19__123Graph_BCPI_ER_LOG" hidden="1">[20]ER!#REF!</definedName>
    <definedName name="_1981" localSheetId="9">#REF!</definedName>
    <definedName name="_1981" localSheetId="11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1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1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1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1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1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1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1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1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1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1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1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1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1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1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1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1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1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1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1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6" hidden="1">[20]ER!#REF!</definedName>
    <definedName name="_2__123Graph_ACPI_ER_LOG" hidden="1">[20]ER!#REF!</definedName>
    <definedName name="_2__123Graph_AFIG_D" localSheetId="9" hidden="1">#REF!</definedName>
    <definedName name="_2__123Graph_AFIG_D" localSheetId="11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9">#REF!</definedName>
    <definedName name="_2000" localSheetId="11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1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1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1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1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8">[24]!'[Macros Import].qbop'</definedName>
    <definedName name="_24Macros_Import_.qbop" localSheetId="0">#REF!</definedName>
    <definedName name="_24Macros_Import_.qbop" localSheetId="1">#REF!</definedName>
    <definedName name="_24Macros_Import_.qbop" localSheetId="10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6">[26]monthly!#REF!</definedName>
    <definedName name="_27_0CUADRO_N__4.">[26]monthly!#REF!</definedName>
    <definedName name="_28B.2_B.3" localSheetId="9">#REF!</definedName>
    <definedName name="_28B.2_B.3" localSheetId="11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1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1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1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[27]!'[Macros Import].qbop'</definedName>
    <definedName name="_2Macros_Import_.qbop" localSheetId="8">[27]!'[Macros Import].qbop'</definedName>
    <definedName name="_2Macros_Import_.qbop" localSheetId="0">#REF!</definedName>
    <definedName name="_2Macros_Import_.qbop" localSheetId="1">#REF!</definedName>
    <definedName name="_2Macros_Import_.qbop" localSheetId="10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9">#REF!</definedName>
    <definedName name="_3.__No_club_de_París__Después_del_30_Jun_84" localSheetId="11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9" hidden="1">#REF!</definedName>
    <definedName name="_3__123Graph_ATERMS_OF_TRADE" localSheetId="11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9">#REF!</definedName>
    <definedName name="_30CONSOL_B2" localSheetId="11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6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6">'[28]A 11'!#REF!</definedName>
    <definedName name="_31CONSOL_DEPOSITS">'[28]A 11'!#REF!</definedName>
    <definedName name="_32FA_L" localSheetId="9">#REF!</definedName>
    <definedName name="_32FA_L" localSheetId="11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1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1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1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9" hidden="1">#REF!</definedName>
    <definedName name="_4__123Graph_BTERMS_OF_TRADE" localSheetId="11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9" hidden="1">#REF!</definedName>
    <definedName name="_5__123Graph_XFIG_D" localSheetId="11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6" hidden="1">[12]WB!#REF!</definedName>
    <definedName name="_51__123Graph_BIBA_IBRD" hidden="1">[12]WB!#REF!</definedName>
    <definedName name="_518" localSheetId="9">#REF!</definedName>
    <definedName name="_518" localSheetId="11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1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1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1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9" hidden="1">#REF!</definedName>
    <definedName name="_6__123Graph_XTERMS_OF_TRADE" localSheetId="11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1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1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1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9">#REF!</definedName>
    <definedName name="_69FA_L" localSheetId="11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1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9">[22]Programa!#REF!</definedName>
    <definedName name="_7_0absorc" localSheetId="11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6">[22]Programa!#REF!</definedName>
    <definedName name="_7_0absorc">[22]Programa!#REF!</definedName>
    <definedName name="_70GAZ_LIABS" localSheetId="9">#REF!</definedName>
    <definedName name="_70GAZ_LIABS" localSheetId="11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1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1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9">[22]Programa!#REF!</definedName>
    <definedName name="_8_0c" localSheetId="11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6">[22]Programa!#REF!</definedName>
    <definedName name="_8_0c">[22]Programa!#REF!</definedName>
    <definedName name="_88" localSheetId="9">#REF!</definedName>
    <definedName name="_88" localSheetId="11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1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1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6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6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6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6">[30]QNEWLOR!#REF!</definedName>
    <definedName name="_aIV114">[30]QNEWLOR!#REF!</definedName>
    <definedName name="_aIV190">[30]QNEWLOR!#REF!</definedName>
    <definedName name="_AJU97" localSheetId="9">#REF!</definedName>
    <definedName name="_AJU97" localSheetId="11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1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1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1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1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1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1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1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1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1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1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[31]BoP!#REF!</definedName>
    <definedName name="_bop3">[32]BOP!#REF!</definedName>
    <definedName name="_BTO2" localSheetId="9">#REF!</definedName>
    <definedName name="_BTO2" localSheetId="11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1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1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1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1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1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1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1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9">[22]Programa!#REF!</definedName>
    <definedName name="_dcc98" localSheetId="11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9">#REF!</definedName>
    <definedName name="_dcc99" localSheetId="11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1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1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1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1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1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1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1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1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1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1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1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1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1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1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1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1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1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1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1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1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1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1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1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1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1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1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1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1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1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1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1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1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1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1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1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1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1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9">#REF!</definedName>
    <definedName name="_FAL1" localSheetId="11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1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1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1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1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1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1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1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1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1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1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1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1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1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1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8" hidden="1">'Mapa Inversión Pú.'!$A$7:$C$39</definedName>
    <definedName name="_xlnm._FilterDatabase" hidden="1">[34]C!$P$428:$T$428</definedName>
    <definedName name="_FIS96" localSheetId="9">#REF!</definedName>
    <definedName name="_FIS96" localSheetId="11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1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1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1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1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1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1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1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1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1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1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1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1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1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1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1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1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1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1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[35]CCFF!#REF!</definedName>
    <definedName name="_Jin2">[35]CCFF!#REF!</definedName>
    <definedName name="_JR1" localSheetId="9">#REF!</definedName>
    <definedName name="_JR1" localSheetId="11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1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1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1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1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1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1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1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1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1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1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1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9">[22]Programa!#REF!</definedName>
    <definedName name="_me98" localSheetId="11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6">[22]Programa!#REF!</definedName>
    <definedName name="_me98">[22]Programa!#REF!</definedName>
    <definedName name="_MEX1" localSheetId="9">#REF!</definedName>
    <definedName name="_MEX1" localSheetId="11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9">[38]NFPEntps!#REF!</definedName>
    <definedName name="_mk14" localSheetId="11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6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6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6">[40]raw!#REF!</definedName>
    <definedName name="_NA1">[40]raw!#REF!</definedName>
    <definedName name="_NA2" localSheetId="8">[40]raw!#REF!</definedName>
    <definedName name="_NA2" localSheetId="3">[40]raw!#REF!</definedName>
    <definedName name="_NA2" localSheetId="6">[40]raw!#REF!</definedName>
    <definedName name="_NA2">[40]raw!#REF!</definedName>
    <definedName name="_NA3" localSheetId="8">[40]raw!#REF!</definedName>
    <definedName name="_NA3" localSheetId="3">[40]raw!#REF!</definedName>
    <definedName name="_NA3" localSheetId="6">[40]raw!#REF!</definedName>
    <definedName name="_NA3">[40]raw!#REF!</definedName>
    <definedName name="_NB1">[40]raw!#REF!</definedName>
    <definedName name="_NB2">[40]raw!#REF!</definedName>
    <definedName name="_NB3" localSheetId="9">[41]raw!$A$513:$F$513</definedName>
    <definedName name="_NB3" localSheetId="11">[41]raw!$A$513:$F$513</definedName>
    <definedName name="_NB3" localSheetId="8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6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6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6">[40]raw!#REF!</definedName>
    <definedName name="_NC4">[40]raw!#REF!</definedName>
    <definedName name="_npp2000" localSheetId="9">#REF!</definedName>
    <definedName name="_npp2000" localSheetId="11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1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1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1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1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1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1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1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6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9">#REF!</definedName>
    <definedName name="_PAG7" localSheetId="11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1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1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1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1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1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9">[22]Programa!#REF!</definedName>
    <definedName name="_pib98" localSheetId="11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9">#REF!</definedName>
    <definedName name="_pib99" localSheetId="11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1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1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1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[30]QNEWLOR!#REF!</definedName>
    <definedName name="_qV196">[30]QNEWLOR!#REF!</definedName>
    <definedName name="_red42" localSheetId="9">'[42]RED Table 41'!$A$7:$I$7</definedName>
    <definedName name="_red42" localSheetId="11">'[42]RED Table 41'!$A$7:$I$7</definedName>
    <definedName name="_red42" localSheetId="8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9">#REF!</definedName>
    <definedName name="_ref2" localSheetId="11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1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1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1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6">[31]RES!#REF!</definedName>
    <definedName name="_RES2">[31]RES!#REF!</definedName>
    <definedName name="_rge1" localSheetId="9">#REF!</definedName>
    <definedName name="_rge1" localSheetId="11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1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1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1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1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1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0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0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1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[43]R7!$A$1:$G$31</definedName>
    <definedName name="_TAB1" localSheetId="9">#REF!</definedName>
    <definedName name="_TAB1" localSheetId="11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6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9">#REF!</definedName>
    <definedName name="_TAB12" localSheetId="11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6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9">#REF!</definedName>
    <definedName name="_Tab19" localSheetId="11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1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1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1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1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1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1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1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1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1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1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[44]TC!#REF!</definedName>
    <definedName name="_TAB3">[44]TC!#REF!</definedName>
    <definedName name="_Tab30" localSheetId="9">#REF!</definedName>
    <definedName name="_Tab30" localSheetId="11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1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1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1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1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1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1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1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1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1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'[45]shared data'!$A$1:$G$71</definedName>
    <definedName name="_Tab40" localSheetId="9">#REF!</definedName>
    <definedName name="_Tab40" localSheetId="11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1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[44]TC!#REF!</definedName>
    <definedName name="_TAB5" localSheetId="3">[44]TC!#REF!</definedName>
    <definedName name="_TAB5" localSheetId="6">[44]TC!#REF!</definedName>
    <definedName name="_TAB5">[44]TC!#REF!</definedName>
    <definedName name="_TAB6" localSheetId="8">[44]TC!#REF!</definedName>
    <definedName name="_TAB6" localSheetId="3">[44]TC!#REF!</definedName>
    <definedName name="_TAB6" localSheetId="6">[44]TC!#REF!</definedName>
    <definedName name="_TAB6">[44]TC!#REF!</definedName>
    <definedName name="_TAB7" localSheetId="9">#REF!</definedName>
    <definedName name="_TAB7" localSheetId="11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6">[44]TC!#REF!</definedName>
    <definedName name="_TAB8">[44]TC!#REF!</definedName>
    <definedName name="_TAB9" localSheetId="8">[44]TC!#REF!</definedName>
    <definedName name="_TAB9" localSheetId="3">[44]TC!#REF!</definedName>
    <definedName name="_TAB9" localSheetId="6">[44]TC!#REF!</definedName>
    <definedName name="_TAB9">[44]TC!#REF!</definedName>
    <definedName name="_tbl1" localSheetId="9">#REF!</definedName>
    <definedName name="_tbl1" localSheetId="11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6">[46]anex7!#REF!</definedName>
    <definedName name="_Toc191191306_3">[46]anex7!#REF!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9">#REF!</definedName>
    <definedName name="_UES96" localSheetId="11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1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1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1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1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1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Pú.'!#REF!</definedName>
    <definedName name="_xlchart.v5.1" hidden="1">'Mapa Inversión Pú.'!$A$7:$B$7</definedName>
    <definedName name="_xlchart.v5.2" hidden="1">'Mapa Inversión Pú.'!$A$8:$B$39</definedName>
    <definedName name="_xlchart.v5.3" hidden="1">'Mapa Inversión Pú.'!$C$8:$C$39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6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0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1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1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1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1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1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1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9">#REF!</definedName>
    <definedName name="ACTIVATE" localSheetId="11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1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6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0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1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[51]CIRRs!$C$59</definedName>
    <definedName name="Adf">[51]CIRRs!$C$60</definedName>
    <definedName name="ADICIONAIS" localSheetId="9">#REF!</definedName>
    <definedName name="ADICIONAIS" localSheetId="11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1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1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9">[5]!adsftreagtrgtqergt</definedName>
    <definedName name="adsftreagtrgtqergt" localSheetId="11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0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0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0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1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0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9">'[52]Expenditure &amp; Saving'!$AF$1:$AF$65536</definedName>
    <definedName name="AI" localSheetId="11">'[52]Expenditure &amp; Saving'!$AF$1:$AF$65536</definedName>
    <definedName name="AI" localSheetId="8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0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1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[53]GYP!$A$2</definedName>
    <definedName name="AJUSTE2" localSheetId="9">[54]GYP!$A$2</definedName>
    <definedName name="AJUSTE2" localSheetId="11">[54]GYP!$A$2</definedName>
    <definedName name="AJUSTE2" localSheetId="8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9">#REF!</definedName>
    <definedName name="AJUV00" localSheetId="11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1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1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1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0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0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1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1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1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'[55]Int rate table spreads'!$C$7</definedName>
    <definedName name="ALRM" localSheetId="9">#REF!</definedName>
    <definedName name="ALRM" localSheetId="11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1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1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9">[56]Q1!#REF!</definedName>
    <definedName name="ALTNGDP_R" localSheetId="11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6">[56]Q1!#REF!</definedName>
    <definedName name="ALTNGDP_R">[56]Q1!#REF!</definedName>
    <definedName name="ALTPCPI" localSheetId="9">[56]Q3!#REF!</definedName>
    <definedName name="ALTPCPI" localSheetId="11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6">[56]Q3!#REF!</definedName>
    <definedName name="ALTPCPI">[56]Q3!#REF!</definedName>
    <definedName name="amort" localSheetId="9">#REF!</definedName>
    <definedName name="amort" localSheetId="11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1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6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6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6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6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9">[59]Contribution!$C$326:$DC$340</definedName>
    <definedName name="annual" localSheetId="11">[59]Contribution!$C$326:$DC$340</definedName>
    <definedName name="annual" localSheetId="8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9">#REF!</definedName>
    <definedName name="ANO00" localSheetId="11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1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1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1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1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1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1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1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1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9">#REF!</definedName>
    <definedName name="APU" localSheetId="11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9">#REF!</definedName>
    <definedName name="area_de_impressaoEST" localSheetId="11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1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1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1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1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9">#REF!</definedName>
    <definedName name="ASAU" localSheetId="11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1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1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1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1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1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1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1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1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1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1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1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1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9">#REF!</definedName>
    <definedName name="ASSUM" localSheetId="11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1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[65]nonopec!$D$424:$D$433</definedName>
    <definedName name="atrade" localSheetId="5">[17]!atrade</definedName>
    <definedName name="atrade" localSheetId="8">[17]!atrade</definedName>
    <definedName name="atrade" localSheetId="0">#REF!</definedName>
    <definedName name="atrade" localSheetId="1">#REF!</definedName>
    <definedName name="atrade" localSheetId="10">[17]!atrade</definedName>
    <definedName name="atrade" localSheetId="13">[17]!atrade</definedName>
    <definedName name="atrade">[17]!atrade</definedName>
    <definedName name="ATS" localSheetId="9">#REF!</definedName>
    <definedName name="ATS" localSheetId="11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1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9">#REF!</definedName>
    <definedName name="AVISO" localSheetId="11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1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1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1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1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1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[51]CIRRs!$C$67</definedName>
    <definedName name="BAL" localSheetId="9">#REF!</definedName>
    <definedName name="BAL" localSheetId="11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0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1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1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1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1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11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6">'[68]K. IMF Base'!#REF!</definedName>
    <definedName name="baseflow">'[68]K. IMF Base'!#REF!</definedName>
    <definedName name="BaseYear" localSheetId="9">#REF!</definedName>
    <definedName name="BaseYear" localSheetId="11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1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1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1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1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0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1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0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0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1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1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1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1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1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1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1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1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9">#REF!</definedName>
    <definedName name="BEA" localSheetId="11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1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1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1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1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1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1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1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6">[70]terms!#REF!</definedName>
    <definedName name="Bei">[70]terms!#REF!</definedName>
    <definedName name="Belgium_wt">'[66]OECD wgt'!$B$15</definedName>
    <definedName name="BENEF98" localSheetId="9">#REF!</definedName>
    <definedName name="BENEF98" localSheetId="11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1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'[71]Vaciado 1'!$F$153</definedName>
    <definedName name="BEO" localSheetId="9">#REF!</definedName>
    <definedName name="BEO" localSheetId="11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1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1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1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1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1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1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1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1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1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1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1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1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1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1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1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1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1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8">[72]!BFLD_DF</definedName>
    <definedName name="BFLD_DF" localSheetId="0">#REF!</definedName>
    <definedName name="BFLD_DF" localSheetId="1">#REF!</definedName>
    <definedName name="BFLD_DF" localSheetId="10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1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1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1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1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1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1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1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1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1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1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1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1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1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1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1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1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1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1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1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1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1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1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1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1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1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1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6">[40]raw!#REF!</definedName>
    <definedName name="BIO">[40]raw!#REF!</definedName>
    <definedName name="BIP" localSheetId="9">#REF!</definedName>
    <definedName name="BIP" localSheetId="11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1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1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1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1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1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1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1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9">#REF!</definedName>
    <definedName name="BM" localSheetId="11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[75]Q6!$E$28:$AH$28</definedName>
    <definedName name="BMI" localSheetId="9">#REF!</definedName>
    <definedName name="BMI" localSheetId="11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1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1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1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1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1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1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1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1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1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1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6">[58]BCP!#REF!</definedName>
    <definedName name="BOLETIN">[58]BCP!#REF!</definedName>
    <definedName name="Bolivia" localSheetId="9">#REF!</definedName>
    <definedName name="Bolivia" localSheetId="11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1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1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5">[76]!BORRA_CUADROS</definedName>
    <definedName name="BORRA_CUADROS" localSheetId="8">[76]!BORRA_CUADROS</definedName>
    <definedName name="BORRA_CUADROS" localSheetId="0">#REF!</definedName>
    <definedName name="BORRA_CUADROS" localSheetId="1">#REF!</definedName>
    <definedName name="BORRA_CUADROS" localSheetId="10">[76]!BORRA_CUADROS</definedName>
    <definedName name="BORRA_CUADROS" localSheetId="13">[76]!BORRA_CUADROS</definedName>
    <definedName name="BORRA_CUADROS">[76]!BORRA_CUADROS</definedName>
    <definedName name="BPBNF" localSheetId="9">#REF!</definedName>
    <definedName name="BPBNF" localSheetId="11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1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1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1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1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[61]BRECHA!$E$3</definedName>
    <definedName name="BS" localSheetId="9">#REF!</definedName>
    <definedName name="BS" localSheetId="11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1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1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1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1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1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1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1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1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1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1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1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[75]Q6!$E$26:$AH$26</definedName>
    <definedName name="BXI" localSheetId="9">#REF!</definedName>
    <definedName name="BXI" localSheetId="11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1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1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1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1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1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1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1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1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1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9">#REF!</definedName>
    <definedName name="CAMARON" localSheetId="11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'[66]OECD wgt'!$B$10</definedName>
    <definedName name="CAPA" localSheetId="9">#REF!</definedName>
    <definedName name="CAPA" localSheetId="11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1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9">#REF!</definedName>
    <definedName name="CAr" localSheetId="11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11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0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0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0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0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1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1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1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1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1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9">[22]Programa!#REF!</definedName>
    <definedName name="ccme98" localSheetId="11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9">[22]Programa!#REF!</definedName>
    <definedName name="ccme98j" localSheetId="11">[22]Programa!#REF!</definedName>
    <definedName name="ccme98j" localSheetId="8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9">#REF!</definedName>
    <definedName name="ccme98s" localSheetId="11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1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1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1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0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1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1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1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[51]CIRRs!$C$81</definedName>
    <definedName name="cfdfdf" localSheetId="9" hidden="1">#REF!</definedName>
    <definedName name="cfdfdf" localSheetId="11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1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1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1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1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1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1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1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1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1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1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1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9">[56]Q1!#REF!</definedName>
    <definedName name="CHK1.1" localSheetId="11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9">[56]Q2!#REF!</definedName>
    <definedName name="CHK2.1" localSheetId="11">[56]Q2!#REF!</definedName>
    <definedName name="CHK2.1" localSheetId="8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9">[56]Q2!#REF!</definedName>
    <definedName name="CHK2.2" localSheetId="11">[56]Q2!#REF!</definedName>
    <definedName name="CHK2.2" localSheetId="8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9">[56]Q2!#REF!</definedName>
    <definedName name="CHK2.3" localSheetId="11">[56]Q2!#REF!</definedName>
    <definedName name="CHK2.3" localSheetId="8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9">#REF!</definedName>
    <definedName name="CHK5.1" localSheetId="11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9">[22]Programa!#REF!</definedName>
    <definedName name="cin" localSheetId="11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6">[22]Programa!#REF!</definedName>
    <definedName name="cin">[22]Programa!#REF!</definedName>
    <definedName name="cirr" localSheetId="9">#REF!</definedName>
    <definedName name="cirr" localSheetId="11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1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1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1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1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1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[58]BCP!#REF!</definedName>
    <definedName name="cmethapp" localSheetId="9">#REF!,#REF!,#REF!</definedName>
    <definedName name="cmethapp" localSheetId="11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1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1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1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1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1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1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1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'[49]Ranking Bancario'!$Z$4:$AD$54</definedName>
    <definedName name="COLOMBIA" localSheetId="9">#REF!</definedName>
    <definedName name="COLOMBIA" localSheetId="11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0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1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1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1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1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1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1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1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9">[22]Programa!#REF!</definedName>
    <definedName name="coma" localSheetId="11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6">[22]Programa!#REF!</definedName>
    <definedName name="coma">[22]Programa!#REF!</definedName>
    <definedName name="COMPAR" localSheetId="9">#REF!</definedName>
    <definedName name="COMPAR" localSheetId="11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1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1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1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1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1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6">'[79]GDP projections'!#REF!</definedName>
    <definedName name="cons12mon">'[79]GDP projections'!#REF!</definedName>
    <definedName name="CONS2">[78]MONTHLY!$CB$4:$CM$4</definedName>
    <definedName name="CONSOL" localSheetId="9">#REF!</definedName>
    <definedName name="CONSOL" localSheetId="11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1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6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6">'[79]GDP projections'!#REF!</definedName>
    <definedName name="consqtr">'[79]GDP projections'!#REF!</definedName>
    <definedName name="CONTENTS" localSheetId="9">[80]Contents!$A$1:$F$36</definedName>
    <definedName name="CONTENTS" localSheetId="11">[80]Contents!$A$1:$F$36</definedName>
    <definedName name="CONTENTS" localSheetId="8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9">#REF!</definedName>
    <definedName name="cooperantes" localSheetId="11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1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9">#REF!</definedName>
    <definedName name="COUNT" localSheetId="11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1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9">'[81]Exchange Rate chart'!#REF!</definedName>
    <definedName name="CountryName" localSheetId="11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6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6" hidden="1">'[82]C Summary'!#REF!</definedName>
    <definedName name="cp" hidden="1">'[82]C Summary'!#REF!</definedName>
    <definedName name="CPF" localSheetId="9">#REF!</definedName>
    <definedName name="CPF" localSheetId="11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[83]CPI!$A$4:$M$160</definedName>
    <definedName name="CPI_Core" localSheetId="9">#REF!</definedName>
    <definedName name="CPI_Core" localSheetId="11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1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1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[84]SUPUESTOS!A$15</definedName>
    <definedName name="cred" localSheetId="9">#REF!</definedName>
    <definedName name="cred" localSheetId="11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1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1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1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1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1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1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9">[22]Programa!#REF!</definedName>
    <definedName name="cred98" localSheetId="11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6">[22]Programa!#REF!</definedName>
    <definedName name="cred98">[22]Programa!#REF!</definedName>
    <definedName name="cred98j" localSheetId="9">[22]Programa!#REF!</definedName>
    <definedName name="cred98j" localSheetId="11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6">[22]Programa!#REF!</definedName>
    <definedName name="cred98j">[22]Programa!#REF!</definedName>
    <definedName name="cred98s" localSheetId="9">#REF!</definedName>
    <definedName name="cred98s" localSheetId="11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1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1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1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1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1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1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9">#REF!</definedName>
    <definedName name="CRUZ" localSheetId="11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1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1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1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1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1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1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1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1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1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1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1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1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1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1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1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1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1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1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1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1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1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1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1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1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1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1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1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1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1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1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1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1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1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1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1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1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1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'[85]fondo promedio'!$A$36:$L$74</definedName>
    <definedName name="CUADRO_N__4.1.3" localSheetId="9">#REF!</definedName>
    <definedName name="CUADRO_N__4.1.3" localSheetId="11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1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1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1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1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1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1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1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1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1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1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1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[58]BCP!#REF!</definedName>
    <definedName name="culo">'[86]graf 1'!$A$1:$IV$2</definedName>
    <definedName name="cuman" localSheetId="9">[59]Contribution!$C$378:$DC$392</definedName>
    <definedName name="cuman" localSheetId="11">[59]Contribution!$C$378:$DC$392</definedName>
    <definedName name="cuman" localSheetId="8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9">#REF!</definedName>
    <definedName name="CurMonth" localSheetId="11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1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1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9">[87]Current!$D$66</definedName>
    <definedName name="CurrVintage" localSheetId="11">[87]Current!$D$66</definedName>
    <definedName name="CurrVintage" localSheetId="8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9">[89]Coal!$B$583:$J$583</definedName>
    <definedName name="CYEAR2021" localSheetId="11">[89]Coal!$B$583:$J$583</definedName>
    <definedName name="CYEAR2021" localSheetId="8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9">[89]Coal!$K$583:$V$583</definedName>
    <definedName name="CYEAR2022" localSheetId="11">[89]Coal!$K$583:$V$583</definedName>
    <definedName name="CYEAR2022" localSheetId="8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9">[89]Coal!$W$583:$AH$583</definedName>
    <definedName name="CYEAR2023" localSheetId="11">[89]Coal!$W$583:$AH$583</definedName>
    <definedName name="CYEAR2023" localSheetId="8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9">[89]Coal!$AI$583:$AT$583</definedName>
    <definedName name="CYEAR2024" localSheetId="11">[89]Coal!$AI$583:$AT$583</definedName>
    <definedName name="CYEAR2024" localSheetId="8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9">[89]Coal!$AU$583:$AX$583</definedName>
    <definedName name="CYEAR2025" localSheetId="11">[89]Coal!$AU$583:$AX$583</definedName>
    <definedName name="CYEAR2025" localSheetId="8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6" hidden="1">'[90]Fax a enviar'!#REF!</definedName>
    <definedName name="d" hidden="1">'[90]Fax a enviar'!#REF!</definedName>
    <definedName name="D_ALTBCA_GDP" localSheetId="9">#REF!</definedName>
    <definedName name="D_ALTBCA_GDP" localSheetId="11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1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1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1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1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1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1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1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1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1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1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1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1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1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1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1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1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1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1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1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1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1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1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1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1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1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1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1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1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1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1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1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1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1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1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1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1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1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1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1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9">#REF!</definedName>
    <definedName name="D_ENDA" localSheetId="11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1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1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1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1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1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1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1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1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1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1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1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1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1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1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1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1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1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1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1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1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1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1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1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1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1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1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1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1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1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1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1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1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1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1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1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1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1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1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1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1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1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1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1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1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1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9">#REF!</definedName>
    <definedName name="DAMU" localSheetId="11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1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1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1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1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1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1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1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1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9">#REF!</definedName>
    <definedName name="dates_w" localSheetId="11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1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1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1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1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1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1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1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1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9">[22]Programa!#REF!</definedName>
    <definedName name="dcc98j" localSheetId="11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6">[22]Programa!#REF!</definedName>
    <definedName name="dcc98j">[22]Programa!#REF!</definedName>
    <definedName name="dcc98s" localSheetId="9">#REF!</definedName>
    <definedName name="dcc98s" localSheetId="11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0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1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1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1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1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1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1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1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1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1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1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1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1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1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1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1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1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0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0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1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1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1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'[67]Inter-Bank'!$B$5</definedName>
    <definedName name="DEBRIEF" localSheetId="9">#REF!</definedName>
    <definedName name="DEBRIEF" localSheetId="11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1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[57]Debt!#REF!</definedName>
    <definedName name="DEBT_NEW" localSheetId="3">[57]Debt!#REF!</definedName>
    <definedName name="DEBT_NEW" localSheetId="6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6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6">[57]Debt!#REF!</definedName>
    <definedName name="DEBT_TOT">[57]Debt!#REF!</definedName>
    <definedName name="DEBT1" localSheetId="9">#REF!</definedName>
    <definedName name="DEBT1" localSheetId="11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1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1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1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1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1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1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1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1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1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1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1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1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1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1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1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1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1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1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1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1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1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[51]CIRRs!$C$84</definedName>
    <definedName name="DEMEURO" localSheetId="9">#REF!</definedName>
    <definedName name="DEMEURO" localSheetId="11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'[66]OECD wgt'!$B$17</definedName>
    <definedName name="Department" localSheetId="9">'[81]Exchange Rate chart'!#REF!</definedName>
    <definedName name="Department" localSheetId="11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6">'[81]Exchange Rate chart'!#REF!</definedName>
    <definedName name="Department">'[81]Exchange Rate chart'!#REF!</definedName>
    <definedName name="DependenciaBrecha">[93]ROE!$B$136</definedName>
    <definedName name="DependenciaBrecha2" localSheetId="9">[94]ROE!$B$136</definedName>
    <definedName name="DependenciaBrecha2" localSheetId="11">[94]ROE!$B$136</definedName>
    <definedName name="DependenciaBrecha2" localSheetId="8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9">[94]ROE!$B$134</definedName>
    <definedName name="DependenciaSpread2" localSheetId="11">[94]ROE!$B$134</definedName>
    <definedName name="DependenciaSpread2" localSheetId="8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0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1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1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1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1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9">[5]!df</definedName>
    <definedName name="df" localSheetId="11">[5]!df</definedName>
    <definedName name="df" localSheetId="8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6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6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6" hidden="1">'[96]Fax a enviar'!#REF!</definedName>
    <definedName name="dfdgfdfd" hidden="1">'[96]Fax a enviar'!#REF!</definedName>
    <definedName name="dfdgfdsfsd" localSheetId="9" hidden="1">#REF!</definedName>
    <definedName name="dfdgfdsfsd" localSheetId="11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1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1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1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1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1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1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1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1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1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1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1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1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9">#REF!</definedName>
    <definedName name="Discount_IDA1" localSheetId="11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6">[98]NPV!#REF!</definedName>
    <definedName name="Discount_NC">[98]NPV!#REF!</definedName>
    <definedName name="DiscountRate" localSheetId="9">#REF!</definedName>
    <definedName name="DiscountRate" localSheetId="11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[99]Base!$H$2816</definedName>
    <definedName name="DIVISOOR">[100]Sheet2!$A$46</definedName>
    <definedName name="DIVISOR" localSheetId="9">#REF!</definedName>
    <definedName name="DIVISOR" localSheetId="11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1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1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1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1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1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[84]RESULTADOS!$A$86:$IV$86</definedName>
    <definedName name="DMU" localSheetId="9">#REF!</definedName>
    <definedName name="DMU" localSheetId="11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[84]SUPUESTOS!A$18</definedName>
    <definedName name="DO" localSheetId="9">#REF!</definedName>
    <definedName name="DO" localSheetId="11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9">#REF!</definedName>
    <definedName name="DR" localSheetId="11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1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6" hidden="1">'[90]Fax a enviar'!#REF!</definedName>
    <definedName name="ds" hidden="1">'[90]Fax a enviar'!#REF!</definedName>
    <definedName name="DSA_Assumptions" localSheetId="9">#REF!</definedName>
    <definedName name="DSA_Assumptions" localSheetId="11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1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6" hidden="1">'[90]Fax a enviar'!#REF!</definedName>
    <definedName name="dsds" hidden="1">'[90]Fax a enviar'!#REF!</definedName>
    <definedName name="DSI" localSheetId="9">#REF!</definedName>
    <definedName name="DSI" localSheetId="11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1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1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1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1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[84]RESULTADOS!$A$82:$IV$82</definedName>
    <definedName name="DY" localSheetId="9">#REF!</definedName>
    <definedName name="DY" localSheetId="11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1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1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1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[70]terms!#REF!</definedName>
    <definedName name="Ecowas">[70]terms!#REF!</definedName>
    <definedName name="ECU" localSheetId="9">#REF!</definedName>
    <definedName name="ECU" localSheetId="11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6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0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0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1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1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1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1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1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1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1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1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1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1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1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1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1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1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1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1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1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1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1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1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1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0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0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0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0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1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0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6" hidden="1">'[101]Fax a enviar'!#REF!</definedName>
    <definedName name="efefte" hidden="1">'[101]Fax a enviar'!#REF!</definedName>
    <definedName name="efsdfsd" localSheetId="9" hidden="1">#REF!</definedName>
    <definedName name="efsdfsd" localSheetId="11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[51]CIRRs!$C$61</definedName>
    <definedName name="eka" localSheetId="9">#REF!</definedName>
    <definedName name="eka" localSheetId="11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1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1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9">[102]FIN!#REF!</definedName>
    <definedName name="ELV" localSheetId="11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6">[102]FIN!#REF!</definedName>
    <definedName name="ELV">[102]FIN!#REF!</definedName>
    <definedName name="EMETEL" localSheetId="9">#REF!</definedName>
    <definedName name="EMETEL" localSheetId="11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1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9">[22]Programa!#REF!</definedName>
    <definedName name="emi98j" localSheetId="11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6">[22]Programa!#REF!</definedName>
    <definedName name="emi98j">[22]Programa!#REF!</definedName>
    <definedName name="emi98s" localSheetId="9">#REF!</definedName>
    <definedName name="emi98s" localSheetId="11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6">[58]BCP!#REF!</definedName>
    <definedName name="EMISION">[58]BCP!#REF!</definedName>
    <definedName name="EMIT">'[103]Ranking Bancario'!$BF$5:$BJ$54</definedName>
    <definedName name="empty" localSheetId="9">#REF!</definedName>
    <definedName name="empty" localSheetId="11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1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1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1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1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1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1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1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1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1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0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0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0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1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1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1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1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1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9" hidden="1">#REF!</definedName>
    <definedName name="etewte" localSheetId="11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1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11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1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1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1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1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1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1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1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9">#REF!</definedName>
    <definedName name="Exch.Rate" localSheetId="11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[105]Main!$AB$25</definedName>
    <definedName name="Exportacion_Por_Importancia">[106]Macro1!$A$1</definedName>
    <definedName name="EXR_UPDATE" localSheetId="9">#REF!</definedName>
    <definedName name="EXR_UPDATE" localSheetId="11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[107]Table3!$F$8:$AB$437:'[107]Table3'!$AB$9</definedName>
    <definedName name="FAL" localSheetId="9">#REF!</definedName>
    <definedName name="FAL" localSheetId="11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1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1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6" hidden="1">'[33]Fax a enviar'!#REF!</definedName>
    <definedName name="fdfd" hidden="1">'[33]Fax a enviar'!#REF!</definedName>
    <definedName name="fdfdd" localSheetId="9" hidden="1">#REF!</definedName>
    <definedName name="fdfdd" localSheetId="11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1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6" hidden="1">'[33]Fax a enviar'!#REF!</definedName>
    <definedName name="fdfdf" hidden="1">'[33]Fax a enviar'!#REF!</definedName>
    <definedName name="fdfds" localSheetId="9" hidden="1">#REF!</definedName>
    <definedName name="fdfds" localSheetId="11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6" hidden="1">'[95]Fax a enviar'!#REF!</definedName>
    <definedName name="fdfdsafsdf" hidden="1">'[95]Fax a enviar'!#REF!</definedName>
    <definedName name="fdfdsf" localSheetId="9" hidden="1">#REF!</definedName>
    <definedName name="fdfdsf" localSheetId="11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6" hidden="1">'[63]Fax a enviar'!#REF!</definedName>
    <definedName name="fdfsd" hidden="1">'[63]Fax a enviar'!#REF!</definedName>
    <definedName name="feb" localSheetId="9">[22]Programa!#REF!</definedName>
    <definedName name="feb" localSheetId="11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6">[22]Programa!#REF!</definedName>
    <definedName name="feb">[22]Programa!#REF!</definedName>
    <definedName name="FEB._89" localSheetId="9">#REF!</definedName>
    <definedName name="FEB._89" localSheetId="11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9">[22]Programa!#REF!</definedName>
    <definedName name="fecha" localSheetId="11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6">[22]Programa!#REF!</definedName>
    <definedName name="fecha">[22]Programa!#REF!</definedName>
    <definedName name="fechas" localSheetId="9">[59]Contribution!$K$51:$DC$52</definedName>
    <definedName name="fechas" localSheetId="11">[59]Contribution!$K$51:$DC$52</definedName>
    <definedName name="fechas" localSheetId="8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0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0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1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1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1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0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1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1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0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1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0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9">#REF!</definedName>
    <definedName name="FIDR" localSheetId="11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1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1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1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1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1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1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0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6">[109]Q4!#REF!</definedName>
    <definedName name="FIP">[109]Q4!#REF!</definedName>
    <definedName name="Fisc" localSheetId="9">#REF!</definedName>
    <definedName name="Fisc" localSheetId="11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1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1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[109]Q4!#REF!</definedName>
    <definedName name="FLIBOR" localSheetId="3">[109]Q4!#REF!</definedName>
    <definedName name="FLIBOR" localSheetId="6">[109]Q4!#REF!</definedName>
    <definedName name="FLIBOR">[109]Q4!#REF!</definedName>
    <definedName name="FLOPEC" localSheetId="9">#REF!</definedName>
    <definedName name="FLOPEC" localSheetId="11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1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1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[77]Hoja5!$X$1:$AF$61</definedName>
    <definedName name="FLUXO" localSheetId="9">#REF!</definedName>
    <definedName name="FLUXO" localSheetId="11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1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6">[58]BCP!#REF!</definedName>
    <definedName name="FMI">[58]BCP!#REF!</definedName>
    <definedName name="FMK" localSheetId="9">#REF!</definedName>
    <definedName name="FMK" localSheetId="11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1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9">#REF!</definedName>
    <definedName name="FRAMENO" localSheetId="11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1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1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1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1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0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1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1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1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1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9">#REF!</definedName>
    <definedName name="FT" localSheetId="11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1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1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1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1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1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0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0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1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1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1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1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1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1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1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1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0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1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1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1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1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1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1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1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1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1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1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1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1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1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9">[56]Q4!#REF!</definedName>
    <definedName name="GCB" localSheetId="11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9">#REF!</definedName>
    <definedName name="GCEC" localSheetId="11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1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1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1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1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1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1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1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1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1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1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1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1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1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1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1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9">[56]Q4!#REF!</definedName>
    <definedName name="GCND_NGDP" localSheetId="11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9">#REF!</definedName>
    <definedName name="GCRG" localSheetId="11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6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9">[112]NA!#REF!</definedName>
    <definedName name="GDPDEFL" localSheetId="11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6">[112]NA!#REF!</definedName>
    <definedName name="GDPDEFL">[112]NA!#REF!</definedName>
    <definedName name="GDPOR" localSheetId="9">[112]NA!#REF!</definedName>
    <definedName name="GDPOR" localSheetId="11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6">[112]NA!#REF!</definedName>
    <definedName name="GDPOR">[112]NA!#REF!</definedName>
    <definedName name="GDPOR_" localSheetId="9">[112]NA!#REF!</definedName>
    <definedName name="GDPOR_" localSheetId="11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6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0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1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9">[56]Q4!#REF!</definedName>
    <definedName name="GGB" localSheetId="11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6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6">[109]Q4!#REF!</definedName>
    <definedName name="GGBXI">[109]Q4!#REF!</definedName>
    <definedName name="GGEC" localSheetId="9">#REF!</definedName>
    <definedName name="GGEC" localSheetId="11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1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1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0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9" hidden="1">#REF!</definedName>
    <definedName name="ggggggggggggggg" localSheetId="11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1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1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[109]Q4!#REF!</definedName>
    <definedName name="GGSB" localSheetId="3">[109]Q4!#REF!</definedName>
    <definedName name="GGSB" localSheetId="6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6">[109]Q4!#REF!</definedName>
    <definedName name="GGSBXS">[109]Q4!#REF!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0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1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[88]GNIpc!$A$1:$R$235</definedName>
    <definedName name="goafrica" localSheetId="5">[114]!goafrica</definedName>
    <definedName name="goafrica" localSheetId="8">[114]!goafrica</definedName>
    <definedName name="goafrica" localSheetId="0">#REF!</definedName>
    <definedName name="goafrica" localSheetId="1">#REF!</definedName>
    <definedName name="goafrica" localSheetId="10">[114]!goafrica</definedName>
    <definedName name="goafrica" localSheetId="13">[114]!goafrica</definedName>
    <definedName name="goafrica">[114]!goafrica</definedName>
    <definedName name="goasia" localSheetId="5">[114]!goasia</definedName>
    <definedName name="goasia" localSheetId="8">[114]!goasia</definedName>
    <definedName name="goasia" localSheetId="0">#REF!</definedName>
    <definedName name="goasia" localSheetId="1">#REF!</definedName>
    <definedName name="goasia" localSheetId="10">[114]!goasia</definedName>
    <definedName name="goasia" localSheetId="13">[114]!goasia</definedName>
    <definedName name="goasia">[114]!goasia</definedName>
    <definedName name="GOB" localSheetId="9">#REF!</definedName>
    <definedName name="GOB" localSheetId="11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5">[114]!goeeup</definedName>
    <definedName name="goeeup" localSheetId="8">[114]!goeeup</definedName>
    <definedName name="goeeup" localSheetId="0">#REF!</definedName>
    <definedName name="goeeup" localSheetId="1">#REF!</definedName>
    <definedName name="goeeup" localSheetId="10">[114]!goeeup</definedName>
    <definedName name="goeeup" localSheetId="13">[114]!goeeup</definedName>
    <definedName name="goeeup">[114]!goeeup</definedName>
    <definedName name="GOESC96" localSheetId="9">#REF!</definedName>
    <definedName name="GOESC96" localSheetId="11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5">[114]!goeurope</definedName>
    <definedName name="goeurope" localSheetId="8">[114]!goeurope</definedName>
    <definedName name="goeurope" localSheetId="0">#REF!</definedName>
    <definedName name="goeurope" localSheetId="1">#REF!</definedName>
    <definedName name="goeurope" localSheetId="10">[114]!goeurope</definedName>
    <definedName name="goeurope" localSheetId="13">[114]!goeurope</definedName>
    <definedName name="goeurope">[114]!goeurope</definedName>
    <definedName name="golamerica" localSheetId="5">[114]!golamerica</definedName>
    <definedName name="golamerica" localSheetId="8">[114]!golamerica</definedName>
    <definedName name="golamerica" localSheetId="0">#REF!</definedName>
    <definedName name="golamerica" localSheetId="1">#REF!</definedName>
    <definedName name="golamerica" localSheetId="10">[114]!golamerica</definedName>
    <definedName name="golamerica" localSheetId="13">[114]!golamerica</definedName>
    <definedName name="golamerica">[114]!golamerica</definedName>
    <definedName name="gomeast" localSheetId="5">[114]!gomeast</definedName>
    <definedName name="gomeast" localSheetId="8">[114]!gomeast</definedName>
    <definedName name="gomeast" localSheetId="0">#REF!</definedName>
    <definedName name="gomeast" localSheetId="1">#REF!</definedName>
    <definedName name="gomeast" localSheetId="10">[114]!gomeast</definedName>
    <definedName name="gomeast" localSheetId="13">[114]!gomeast</definedName>
    <definedName name="gomeast">[114]!gomeast</definedName>
    <definedName name="gooecd" localSheetId="5">[114]!gooecd</definedName>
    <definedName name="gooecd" localSheetId="8">[114]!gooecd</definedName>
    <definedName name="gooecd" localSheetId="0">#REF!</definedName>
    <definedName name="gooecd" localSheetId="1">#REF!</definedName>
    <definedName name="gooecd" localSheetId="10">[114]!gooecd</definedName>
    <definedName name="gooecd" localSheetId="13">[114]!gooecd</definedName>
    <definedName name="gooecd">[114]!gooecd</definedName>
    <definedName name="goopec" localSheetId="5">[114]!goopec</definedName>
    <definedName name="goopec" localSheetId="8">[114]!goopec</definedName>
    <definedName name="goopec" localSheetId="0">#REF!</definedName>
    <definedName name="goopec" localSheetId="1">#REF!</definedName>
    <definedName name="goopec" localSheetId="10">[114]!goopec</definedName>
    <definedName name="goopec" localSheetId="13">[114]!goopec</definedName>
    <definedName name="goopec">[114]!goopec</definedName>
    <definedName name="gosummary" localSheetId="5">[114]!gosummary</definedName>
    <definedName name="gosummary" localSheetId="8">[114]!gosummary</definedName>
    <definedName name="gosummary" localSheetId="0">#REF!</definedName>
    <definedName name="gosummary" localSheetId="1">#REF!</definedName>
    <definedName name="gosummary" localSheetId="10">[114]!gosummary</definedName>
    <definedName name="gosummary" localSheetId="13">[114]!gosummary</definedName>
    <definedName name="gosummary">[114]!gosummary</definedName>
    <definedName name="_xlnm.Recorder" localSheetId="9">#REF!</definedName>
    <definedName name="_xlnm.Recorder" localSheetId="11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[98]NPV!$B$25</definedName>
    <definedName name="Grace_IDA1" localSheetId="9">#REF!</definedName>
    <definedName name="Grace_IDA1" localSheetId="11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6">[98]NPV!#REF!</definedName>
    <definedName name="Grace_NC">[98]NPV!#REF!</definedName>
    <definedName name="Grace1_IDA" localSheetId="9">#REF!</definedName>
    <definedName name="Grace1_IDA" localSheetId="11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 localSheetId="11">[5]!grafico</definedName>
    <definedName name="grafico" localSheetId="8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9">#REF!</definedName>
    <definedName name="GRÁFICO_N_10.2.4." localSheetId="11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0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6" hidden="1">'[96]Fax a enviar'!#REF!</definedName>
    <definedName name="grtrt" hidden="1">'[96]Fax a enviar'!#REF!</definedName>
    <definedName name="Gstd" localSheetId="9">#REF!</definedName>
    <definedName name="Gstd" localSheetId="11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'[61]GT%'!$C$5</definedName>
    <definedName name="gtryrtyr" localSheetId="9" hidden="1">#REF!</definedName>
    <definedName name="gtryrtyr" localSheetId="11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1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1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1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9">[89]Gold!$B$583:$J$583</definedName>
    <definedName name="GYEAR2021" localSheetId="11">[89]Gold!$B$583:$J$583</definedName>
    <definedName name="GYEAR2021" localSheetId="8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9">[89]Gold!$K$583:$U$583</definedName>
    <definedName name="GYEAR2022" localSheetId="11">[89]Gold!$K$583:$U$583</definedName>
    <definedName name="GYEAR2022" localSheetId="8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0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1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0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1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1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'[45]shared data'!$A$1:$G$5</definedName>
    <definedName name="hfhf" localSheetId="9">#REF!</definedName>
    <definedName name="hfhf" localSheetId="11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6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9" hidden="1">#REF!</definedName>
    <definedName name="HHHH" localSheetId="11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0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1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1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1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1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1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1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1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0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1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6" hidden="1">'[96]Fax a enviar'!#REF!</definedName>
    <definedName name="hjkhgkky" hidden="1">'[96]Fax a enviar'!#REF!</definedName>
    <definedName name="hkh" localSheetId="9" hidden="1">#REF!</definedName>
    <definedName name="hkh" localSheetId="11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1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1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6" hidden="1">'[33]Fax a enviar'!#REF!</definedName>
    <definedName name="holalalala" hidden="1">'[33]Fax a enviar'!#REF!</definedName>
    <definedName name="holallll" localSheetId="9">#REF!</definedName>
    <definedName name="holallll" localSheetId="11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9">[22]Programa!#REF!</definedName>
    <definedName name="hora" localSheetId="11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6">[22]Programa!#REF!</definedName>
    <definedName name="hora">[22]Programa!#REF!</definedName>
    <definedName name="HOSP96" localSheetId="9">#REF!</definedName>
    <definedName name="HOSP96" localSheetId="11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0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0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0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0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1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6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6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9">#REF!</definedName>
    <definedName name="i" localSheetId="11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1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1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1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1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1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9">#REF!</definedName>
    <definedName name="IDAr" localSheetId="11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1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1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[51]CIRRs!$C$65</definedName>
    <definedName name="IFSASSETS" localSheetId="9">#REF!</definedName>
    <definedName name="IFSASSETS" localSheetId="11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1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0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0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1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6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6" hidden="1">'[90]Fax a enviar'!#REF!</definedName>
    <definedName name="iiiiiiiiiiiiiiiii" hidden="1">'[90]Fax a enviar'!#REF!</definedName>
    <definedName name="iiiiiiiiiiiiiiiiiiiiiiiiii" localSheetId="9" hidden="1">#REF!</definedName>
    <definedName name="iiiiiiiiiiiiiiiiiiiiiiiiii" localSheetId="11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1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1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0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0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1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1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1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1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1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9">#REF!</definedName>
    <definedName name="impresionueva" localSheetId="11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1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1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9">[22]Programa!#REF!</definedName>
    <definedName name="INDICE" localSheetId="11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6">[22]Programa!#REF!</definedName>
    <definedName name="INDICE">[22]Programa!#REF!</definedName>
    <definedName name="INDICEPRODUCCIO" localSheetId="9">#REF!</definedName>
    <definedName name="INDICEPRODUCCIO" localSheetId="11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1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1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[84]SUPUESTOS!A$21</definedName>
    <definedName name="INFISC1" localSheetId="9">#REF!</definedName>
    <definedName name="INFISC1" localSheetId="11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1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[83]CPI!$A$210:$M$354</definedName>
    <definedName name="info" localSheetId="9">#REF!</definedName>
    <definedName name="info" localSheetId="11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6">[58]BCP!#REF!</definedName>
    <definedName name="INFOGER">[58]BCP!#REF!</definedName>
    <definedName name="infonotes" localSheetId="9">#REF!</definedName>
    <definedName name="infonotes" localSheetId="11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1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1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1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1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1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9">#REF!</definedName>
    <definedName name="INPUTSB" localSheetId="11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1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[117]Master!$AK$5:$AK$10</definedName>
    <definedName name="InstitutionName" localSheetId="9">#REF!</definedName>
    <definedName name="InstitutionName" localSheetId="11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1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9">#REF!</definedName>
    <definedName name="INTERES" localSheetId="11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1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[98]NPV!$B$27</definedName>
    <definedName name="Interest_IDA1" localSheetId="9">#REF!</definedName>
    <definedName name="Interest_IDA1" localSheetId="11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6">[98]NPV!#REF!</definedName>
    <definedName name="Interest_NC">[98]NPV!#REF!</definedName>
    <definedName name="InterestRate" localSheetId="9">#REF!</definedName>
    <definedName name="InterestRate" localSheetId="11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6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6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6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6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9">[22]Programa!#REF!</definedName>
    <definedName name="ipc98j" localSheetId="11">[22]Programa!#REF!</definedName>
    <definedName name="ipc98j" localSheetId="8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9">#REF!</definedName>
    <definedName name="ipc98s" localSheetId="11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9">#REF!</definedName>
    <definedName name="IRLS" localSheetId="11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1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1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1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[51]CIRRs!$C$68</definedName>
    <definedName name="ishocked" localSheetId="9">#REF!</definedName>
    <definedName name="ishocked" localSheetId="11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1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1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1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1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'[66]OECD wgt'!$B$8</definedName>
    <definedName name="ITL" localSheetId="9">#REF!</definedName>
    <definedName name="ITL" localSheetId="11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1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1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1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1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1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1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1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1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1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1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1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1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1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9">#REF!</definedName>
    <definedName name="JJ" localSheetId="11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6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0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9" hidden="1">#REF!</definedName>
    <definedName name="JJJJJJJJJJ" localSheetId="11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0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0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1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1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0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1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1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'[103]Ranking Bancario'!$Z$4:$AD$54</definedName>
    <definedName name="JUROS" localSheetId="9">#REF!</definedName>
    <definedName name="JUROS" localSheetId="11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1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0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0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1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1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6" hidden="1">'[90]Fax a enviar'!#REF!</definedName>
    <definedName name="khkh" hidden="1">'[90]Fax a enviar'!#REF!</definedName>
    <definedName name="KID">'[103]base de datos MODULO I'!$B$4:$E$49</definedName>
    <definedName name="kiiiiii" localSheetId="9" hidden="1">#REF!</definedName>
    <definedName name="kiiiiii" localSheetId="11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1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0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0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0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0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0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1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6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6">[109]DA!#REF!</definedName>
    <definedName name="L">[109]DA!#REF!</definedName>
    <definedName name="L_">#N/A</definedName>
    <definedName name="LastOpenedWorkSheet" localSheetId="9">#REF!</definedName>
    <definedName name="LastOpenedWorkSheet" localSheetId="11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1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1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1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1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1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1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1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1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1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9">#REF!</definedName>
    <definedName name="LIBRAE" localSheetId="11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1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9">[22]Programa!#REF!</definedName>
    <definedName name="liqc" localSheetId="11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6">[22]Programa!#REF!</definedName>
    <definedName name="liqc">[22]Programa!#REF!</definedName>
    <definedName name="liqd" localSheetId="9">[22]Programa!#REF!</definedName>
    <definedName name="liqd" localSheetId="11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6">[22]Programa!#REF!</definedName>
    <definedName name="liqd">[22]Programa!#REF!</definedName>
    <definedName name="Liquidez">'[49]Ranking Bancario'!$BV$5:$BZ$54</definedName>
    <definedName name="LIT" localSheetId="9">#REF!</definedName>
    <definedName name="LIT" localSheetId="11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1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0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9">[56]Q3!#REF!</definedName>
    <definedName name="LLF" localSheetId="11">[56]Q3!#REF!</definedName>
    <definedName name="LLF" localSheetId="8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0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0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0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0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1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1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1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1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1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1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1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1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1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1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1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1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'[67]Inter-Bank'!$M$5</definedName>
    <definedName name="LP" localSheetId="9">#REF!</definedName>
    <definedName name="LP" localSheetId="11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1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1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1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1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1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1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1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1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[64]Sheet3!$O$1</definedName>
    <definedName name="m">#N/A</definedName>
    <definedName name="MACRO" localSheetId="9">#REF!</definedName>
    <definedName name="MACRO" localSheetId="11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1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1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1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1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1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1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9">#REF!</definedName>
    <definedName name="MALAX" localSheetId="11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1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1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1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1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1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9">[22]Programa!#REF!</definedName>
    <definedName name="mar" localSheetId="11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9">#REF!</definedName>
    <definedName name="MAR._89" localSheetId="11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[98]NPV!$B$26</definedName>
    <definedName name="Maturity_IDA1" localSheetId="9">#REF!</definedName>
    <definedName name="Maturity_IDA1" localSheetId="11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6">[98]NPV!#REF!</definedName>
    <definedName name="Maturity_NC">[98]NPV!#REF!</definedName>
    <definedName name="may" localSheetId="9">[22]Programa!#REF!</definedName>
    <definedName name="may" localSheetId="11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6">[22]Programa!#REF!</definedName>
    <definedName name="may">[22]Programa!#REF!</definedName>
    <definedName name="MAY._89" localSheetId="9">#REF!</definedName>
    <definedName name="MAY._89" localSheetId="11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1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1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1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1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1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9">[22]Programa!#REF!</definedName>
    <definedName name="me" localSheetId="11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6">[22]Programa!#REF!</definedName>
    <definedName name="me">[22]Programa!#REF!</definedName>
    <definedName name="Mecon">'[86]graf 1'!$A$3:$C$28</definedName>
    <definedName name="MEDTERM" localSheetId="9">#REF!</definedName>
    <definedName name="MEDTERM" localSheetId="11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1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[123]Codigos!$A$14:$B$25</definedName>
    <definedName name="MEX" localSheetId="9">#REF!</definedName>
    <definedName name="MEX" localSheetId="11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6">'[39]Annual Raw Data'!#REF!</definedName>
    <definedName name="MFISCAL">'[39]Annual Raw Data'!#REF!</definedName>
    <definedName name="mflowsa" localSheetId="5">[17]!mflowsa</definedName>
    <definedName name="mflowsa" localSheetId="8">[17]!mflowsa</definedName>
    <definedName name="mflowsa" localSheetId="0">#REF!</definedName>
    <definedName name="mflowsa" localSheetId="1">#REF!</definedName>
    <definedName name="mflowsa" localSheetId="10">[17]!mflowsa</definedName>
    <definedName name="mflowsa" localSheetId="13">[17]!mflowsa</definedName>
    <definedName name="mflowsa">[17]!mflowsa</definedName>
    <definedName name="mflowsq" localSheetId="5">[17]!mflowsq</definedName>
    <definedName name="mflowsq" localSheetId="8">[17]!mflowsq</definedName>
    <definedName name="mflowsq" localSheetId="0">#REF!</definedName>
    <definedName name="mflowsq" localSheetId="1">#REF!</definedName>
    <definedName name="mflowsq" localSheetId="10">[17]!mflowsq</definedName>
    <definedName name="mflowsq" localSheetId="13">[17]!mflowsq</definedName>
    <definedName name="mflowsq">[17]!mflowsq</definedName>
    <definedName name="MICRO" localSheetId="9">#REF!</definedName>
    <definedName name="MICRO" localSheetId="11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1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[65]nonopec!$D$426:$D$426</definedName>
    <definedName name="MINISTÉRIO_DA_PREVIDÊNCIA_E_ASSISTÊNCIA_SOCIAL" localSheetId="9">#REF!</definedName>
    <definedName name="MINISTÉRIO_DA_PREVIDÊNCIA_E_ASSISTÊNCIA_SOCIAL" localSheetId="11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1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1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1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0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0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0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0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9">#REF!</definedName>
    <definedName name="MNDATES" localSheetId="11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6">[58]BCP!#REF!</definedName>
    <definedName name="MNP">[58]BCP!#REF!</definedName>
    <definedName name="Módulo2.completo">#N/A</definedName>
    <definedName name="MON_SM" localSheetId="9">#REF!</definedName>
    <definedName name="MON_SM" localSheetId="11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1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1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1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[83]CPI!$A$403:$N$559</definedName>
    <definedName name="MONTHS">[78]MONTHLY!$BV$3:$CG$3</definedName>
    <definedName name="MONY" localSheetId="9">#REF!</definedName>
    <definedName name="MONY" localSheetId="11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6">'[124]Credit ratings on 1st issues'!#REF!</definedName>
    <definedName name="moodys">'[124]Credit ratings on 1st issues'!#REF!</definedName>
    <definedName name="MPETROLEO" localSheetId="9">#REF!</definedName>
    <definedName name="MPETROLEO" localSheetId="11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8">[17]!mstocksa</definedName>
    <definedName name="mstocksa" localSheetId="0">#REF!</definedName>
    <definedName name="mstocksa" localSheetId="1">#REF!</definedName>
    <definedName name="mstocksa" localSheetId="10">[17]!mstocksa</definedName>
    <definedName name="mstocksa" localSheetId="13">[17]!mstocksa</definedName>
    <definedName name="mstocksa">[17]!mstocksa</definedName>
    <definedName name="mstocksq" localSheetId="5">[17]!mstocksq</definedName>
    <definedName name="mstocksq" localSheetId="8">[17]!mstocksq</definedName>
    <definedName name="mstocksq" localSheetId="0">#REF!</definedName>
    <definedName name="mstocksq" localSheetId="1">#REF!</definedName>
    <definedName name="mstocksq" localSheetId="10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0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1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1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0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9">#REF!</definedName>
    <definedName name="names_w" localSheetId="11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9">[56]Q1!#REF!</definedName>
    <definedName name="NC_R" localSheetId="11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6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9">#REF!</definedName>
    <definedName name="NE" localSheetId="11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1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1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'[66]OECD wgt'!$B$26</definedName>
    <definedName name="new" localSheetId="9">#REF!</definedName>
    <definedName name="new" localSheetId="11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1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1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9">[56]Q1!#REF!</definedName>
    <definedName name="NFB_R" localSheetId="11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6">[56]Q1!#REF!</definedName>
    <definedName name="NFB_R">[56]Q1!#REF!</definedName>
    <definedName name="NFB_R_GDP" localSheetId="9">[56]Q1!#REF!</definedName>
    <definedName name="NFB_R_GDP" localSheetId="11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6">[56]Q1!#REF!</definedName>
    <definedName name="NFB_R_GDP">[56]Q1!#REF!</definedName>
    <definedName name="NFI">#N/A</definedName>
    <definedName name="NFI_R">#N/A</definedName>
    <definedName name="NFIP" localSheetId="9">#REF!</definedName>
    <definedName name="NFIP" localSheetId="11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9">[38]OPS!#REF!</definedName>
    <definedName name="NFPS_" localSheetId="11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6">[38]OPS!#REF!</definedName>
    <definedName name="NFPS_">[38]OPS!#REF!</definedName>
    <definedName name="NGDP">#N/A</definedName>
    <definedName name="NGDP_D" localSheetId="9">[56]Q3!#REF!</definedName>
    <definedName name="NGDP_D" localSheetId="11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6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9">#REF!</definedName>
    <definedName name="NGDPA" localSheetId="11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1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1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1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1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9">[56]Q2!#REF!</definedName>
    <definedName name="NGSP" localSheetId="11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9">[56]Q2!#REF!</definedName>
    <definedName name="NI" localSheetId="11">[56]Q2!#REF!</definedName>
    <definedName name="NI" localSheetId="8">[56]Q2!#REF!</definedName>
    <definedName name="NI" localSheetId="0">[56]Q2!#REF!</definedName>
    <definedName name="NI" localSheetId="1">[56]Q2!#REF!</definedName>
    <definedName name="NI">[56]Q2!#REF!</definedName>
    <definedName name="NI_GDP" localSheetId="9">[56]Q2!#REF!</definedName>
    <definedName name="NI_GDP" localSheetId="11">[56]Q2!#REF!</definedName>
    <definedName name="NI_GDP" localSheetId="8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9">[56]Q2!#REF!</definedName>
    <definedName name="NI_NGDP" localSheetId="11">[56]Q2!#REF!</definedName>
    <definedName name="NI_NGDP" localSheetId="8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9">[56]Q1!#REF!</definedName>
    <definedName name="NI_R" localSheetId="11">[56]Q1!#REF!</definedName>
    <definedName name="NI_R" localSheetId="8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9">[56]Q1!#REF!</definedName>
    <definedName name="NINV_R_GDP" localSheetId="11">[56]Q1!#REF!</definedName>
    <definedName name="NINV_R_GDP" localSheetId="8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9">[5]!njkg</definedName>
    <definedName name="njkg" localSheetId="11">[5]!njkg</definedName>
    <definedName name="njkg" localSheetId="8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6">[126]EDT!#REF!</definedName>
    <definedName name="nmBlankRow">[126]EDT!#REF!</definedName>
    <definedName name="nmColumnHeader">[126]EDT!$3:$3</definedName>
    <definedName name="nmData">[126]EDT!$B$4:$AA$36</definedName>
    <definedName name="NMG" localSheetId="9">#REF!</definedName>
    <definedName name="NMG" localSheetId="11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1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6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9">[56]Q2!#REF!</definedName>
    <definedName name="NMS" localSheetId="11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6">[56]Q2!#REF!</definedName>
    <definedName name="NMS">[56]Q2!#REF!</definedName>
    <definedName name="NMS_R" localSheetId="9">[56]Q1!#REF!</definedName>
    <definedName name="NMS_R" localSheetId="11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6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6">[126]EDT!#REF!</definedName>
    <definedName name="nmScale">[126]EDT!#REF!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0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1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0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0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9">#REF!</definedName>
    <definedName name="Noah" localSheetId="11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1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1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1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1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1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9">#REF!</definedName>
    <definedName name="NOTA_EXPLICATIV" localSheetId="11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6">[128]UPLOAD!#REF!</definedName>
    <definedName name="Notes">[128]UPLOAD!#REF!</definedName>
    <definedName name="NOTITLES" localSheetId="9">#REF!</definedName>
    <definedName name="NOTITLES" localSheetId="11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1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[65]nonopec!$D$157:$AD$204</definedName>
    <definedName name="NTDD_R" localSheetId="9">[56]Q1!#REF!</definedName>
    <definedName name="NTDD_R" localSheetId="11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6">[56]Q1!#REF!</definedName>
    <definedName name="NTDD_R">[56]Q1!#REF!</definedName>
    <definedName name="NTDD_RG" localSheetId="5">[72]!NTDD_RG</definedName>
    <definedName name="NTDD_RG" localSheetId="8">[72]!NTDD_RG</definedName>
    <definedName name="NTDD_RG" localSheetId="0">#REF!</definedName>
    <definedName name="NTDD_RG" localSheetId="1">#REF!</definedName>
    <definedName name="NTDD_RG" localSheetId="10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9">#REF!</definedName>
    <definedName name="NXG" localSheetId="11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1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9">[56]Q2!#REF!</definedName>
    <definedName name="NXS" localSheetId="11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6">[56]Q2!#REF!</definedName>
    <definedName name="NXS">[56]Q2!#REF!</definedName>
    <definedName name="NXS_R" localSheetId="9">[56]Q1!#REF!</definedName>
    <definedName name="NXS_R" localSheetId="11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6">[56]Q1!#REF!</definedName>
    <definedName name="NXS_R">[56]Q1!#REF!</definedName>
    <definedName name="NYEAR2021" localSheetId="9">[89]Nickel!$B$583:$J$583</definedName>
    <definedName name="NYEAR2021" localSheetId="11">[89]Nickel!$B$583:$J$583</definedName>
    <definedName name="NYEAR2021" localSheetId="8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9">[89]Nickel!$K$583:$V$583</definedName>
    <definedName name="NYEAR2022" localSheetId="11">[89]Nickel!$K$583:$V$583</definedName>
    <definedName name="NYEAR2022" localSheetId="8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9">[89]Nickel!$W$583:$AH$583</definedName>
    <definedName name="NYEAR2023" localSheetId="11">[89]Nickel!$W$583:$AH$583</definedName>
    <definedName name="NYEAR2023" localSheetId="8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9">[89]Nickel!$AI$583:$AT$583</definedName>
    <definedName name="NYEAR2024" localSheetId="11">[89]Nickel!$AI$583:$AT$583</definedName>
    <definedName name="NYEAR2024" localSheetId="8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9">[89]Nickel!$AU$583:$BF$583</definedName>
    <definedName name="NYEAR2025" localSheetId="11">[89]Nickel!$AU$583:$BF$583</definedName>
    <definedName name="NYEAR2025" localSheetId="8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1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[65]nonopec!$D$1:$AD$28</definedName>
    <definedName name="OECD_Table" localSheetId="9">#REF!</definedName>
    <definedName name="OECD_Table" localSheetId="11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1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6" hidden="1">'[90]Fax a enviar'!#REF!</definedName>
    <definedName name="oiulfdgdgh" hidden="1">'[90]Fax a enviar'!#REF!</definedName>
    <definedName name="OK" localSheetId="9">#REF!</definedName>
    <definedName name="OK" localSheetId="11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5">'[129]SPNF Acuerdo Incl. Int.'!OnShow</definedName>
    <definedName name="OnShow" localSheetId="8">'[129]SPNF Acuerdo Incl. Int.'!OnShow</definedName>
    <definedName name="OnShow" localSheetId="0">#REF!</definedName>
    <definedName name="OnShow" localSheetId="1">#REF!</definedName>
    <definedName name="OnShow" localSheetId="10">'[129]SPNF Acuerdo Incl. Int.'!OnShow</definedName>
    <definedName name="OnShow" localSheetId="13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0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1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0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1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0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1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9">#REF!</definedName>
    <definedName name="OPOPOPOPO" localSheetId="11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0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1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1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1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1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1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1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1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1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1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1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1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1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9">[22]Programa!#REF!</definedName>
    <definedName name="otros98" localSheetId="11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9">[22]Programa!#REF!</definedName>
    <definedName name="otros98j" localSheetId="11">[22]Programa!#REF!</definedName>
    <definedName name="otros98j" localSheetId="8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9">#REF!</definedName>
    <definedName name="otros98s" localSheetId="11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1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1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1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1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1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1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1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0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1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1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1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1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1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1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1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1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1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1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1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1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1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1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1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1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1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1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1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1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1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1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1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1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1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1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1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1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1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1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1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1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1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1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1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1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1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1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1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1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1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1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1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9">[80]E!$AJ$98:$AX$115</definedName>
    <definedName name="Parmeshwar" localSheetId="11">[80]E!$AJ$98:$AX$115</definedName>
    <definedName name="Parmeshwar" localSheetId="8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9">[130]SPNF!#REF!</definedName>
    <definedName name="PARTIDA" localSheetId="11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6">[130]SPNF!#REF!</definedName>
    <definedName name="PARTIDA">[130]SPNF!#REF!</definedName>
    <definedName name="PAS" localSheetId="9">#REF!</definedName>
    <definedName name="PAS" localSheetId="11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9">#REF!</definedName>
    <definedName name="Pave" localSheetId="11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1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1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1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1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1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1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9">[56]Q1!#REF!</definedName>
    <definedName name="pchNM_R" localSheetId="11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9">[56]Q1!#REF!</definedName>
    <definedName name="pchNMG_R" localSheetId="11">[56]Q1!#REF!</definedName>
    <definedName name="pchNMG_R" localSheetId="8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9">[56]Q1!#REF!</definedName>
    <definedName name="pchNX_R" localSheetId="11">[56]Q1!#REF!</definedName>
    <definedName name="pchNX_R" localSheetId="8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9">[56]Q1!#REF!</definedName>
    <definedName name="pchNXG_R" localSheetId="11">[56]Q1!#REF!</definedName>
    <definedName name="pchNXG_R" localSheetId="8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9">#REF!</definedName>
    <definedName name="PCPI" localSheetId="11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1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1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1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1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[84]SUPUESTOS!A$14</definedName>
    <definedName name="PF" localSheetId="9">#REF!</definedName>
    <definedName name="PF" localSheetId="11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1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1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1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1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9">[22]Programa!#REF!</definedName>
    <definedName name="pib98j" localSheetId="11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6">[22]Programa!#REF!</definedName>
    <definedName name="pib98j">[22]Programa!#REF!</definedName>
    <definedName name="pib98s" localSheetId="9">[22]Programa!#REF!</definedName>
    <definedName name="pib98s" localSheetId="11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6">[22]Programa!#REF!</definedName>
    <definedName name="pib98s">[22]Programa!#REF!</definedName>
    <definedName name="PIBMENSAL" localSheetId="9">#REF!</definedName>
    <definedName name="PIBMENSAL" localSheetId="11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1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0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1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0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1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1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1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1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1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1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9">[22]Programa!#REF!</definedName>
    <definedName name="plame98" localSheetId="11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9">[22]Programa!#REF!</definedName>
    <definedName name="plame98j" localSheetId="11">[22]Programa!#REF!</definedName>
    <definedName name="plame98j" localSheetId="8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9">#REF!</definedName>
    <definedName name="plame98s" localSheetId="11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1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1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1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1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1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1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1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9">[22]Programa!#REF!</definedName>
    <definedName name="plazo98" localSheetId="11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9">[22]Programa!#REF!</definedName>
    <definedName name="plazo98j" localSheetId="11">[22]Programa!#REF!</definedName>
    <definedName name="plazo98j" localSheetId="8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9">#REF!</definedName>
    <definedName name="plazo98s" localSheetId="11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1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1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6" hidden="1">'[90]Fax a enviar'!#REF!</definedName>
    <definedName name="poooooooooo" hidden="1">'[90]Fax a enviar'!#REF!</definedName>
    <definedName name="POPO" localSheetId="9">#REF!</definedName>
    <definedName name="POPO" localSheetId="11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1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1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'[66]OECD wgt'!$B$30</definedName>
    <definedName name="posnet2" localSheetId="9">#REF!</definedName>
    <definedName name="posnet2" localSheetId="11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1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1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1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0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0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1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1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1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1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6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6">[65]nonopec!#REF!</definedName>
    <definedName name="PRES2">[65]nonopec!#REF!</definedName>
    <definedName name="PRES3">[65]nonopec!#REF!</definedName>
    <definedName name="presion" localSheetId="9">#REF!</definedName>
    <definedName name="presion" localSheetId="11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1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1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1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1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1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1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1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[105]Links!$A$1:$F$33</definedName>
    <definedName name="PRIV0" localSheetId="9">#REF!</definedName>
    <definedName name="PRIV0" localSheetId="11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1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1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1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1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1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1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1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1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1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1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[98]FSUOUT!$B$2:$V$32</definedName>
    <definedName name="Product" localSheetId="9">#REF!</definedName>
    <definedName name="Product" localSheetId="11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1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6">'[131]2003'!#REF!</definedName>
    <definedName name="Prog1998">'[131]2003'!#REF!</definedName>
    <definedName name="progra" localSheetId="9">#REF!</definedName>
    <definedName name="progra" localSheetId="11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6">[132]sources!#REF!</definedName>
    <definedName name="proj00">[132]sources!#REF!</definedName>
    <definedName name="PROJ98" localSheetId="9">#REF!</definedName>
    <definedName name="PROJ98" localSheetId="11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6">[133]GRAFPROM!#REF!</definedName>
    <definedName name="promgraf">[133]GRAFPROM!#REF!</definedName>
    <definedName name="Prop.Demanda">'[49]Ranking Bancario'!$AH$4:$AL$54</definedName>
    <definedName name="Province" localSheetId="9">#REF!</definedName>
    <definedName name="Province" localSheetId="11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1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[118]Sheet4!$C$3:$G$57</definedName>
    <definedName name="PRPINTSEPT">[134]STOCK!$D$4:$W$102</definedName>
    <definedName name="prueba" localSheetId="9">[5]!prueba</definedName>
    <definedName name="prueba" localSheetId="11">[5]!prueba</definedName>
    <definedName name="prueba" localSheetId="8">[5]!prueba</definedName>
    <definedName name="prueba" localSheetId="0">[5]!prueba</definedName>
    <definedName name="prueba" localSheetId="1">[5]!prueba</definedName>
    <definedName name="prueba">[5]!prueba</definedName>
    <definedName name="PRYEAR" localSheetId="9">#REF!</definedName>
    <definedName name="PRYEAR" localSheetId="11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1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6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6">'[136]Resultado BC'!#REF!</definedName>
    <definedName name="PSBR_TRIM">'[136]Resultado BC'!#REF!</definedName>
    <definedName name="pshocked" localSheetId="9">#REF!</definedName>
    <definedName name="pshocked" localSheetId="11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1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1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1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1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1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1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1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1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1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1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1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1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1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1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1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1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1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1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1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1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9">[41]raw!$A$1:$N$232</definedName>
    <definedName name="q" localSheetId="11">[41]raw!$A$1:$N$232</definedName>
    <definedName name="q" localSheetId="8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9">#REF!</definedName>
    <definedName name="Q_5" localSheetId="11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1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1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1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1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0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0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0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0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0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0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1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1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1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1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1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9">'[38]CGvt Rev'!#REF!</definedName>
    <definedName name="RANGLIST" localSheetId="11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9">#REF!</definedName>
    <definedName name="rave" localSheetId="11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1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1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[93]ROE!$B$136</definedName>
    <definedName name="RDDic03_2" localSheetId="9">[94]ROE!$B$136</definedName>
    <definedName name="RDDic03_2" localSheetId="11">[94]ROE!$B$136</definedName>
    <definedName name="RDDic03_2" localSheetId="8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9">#REF!</definedName>
    <definedName name="RDPESO" localSheetId="11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1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1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1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1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1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1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1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1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1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1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1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1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1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1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1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1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9">'[42]RED Table 41'!$A$7:$I$114</definedName>
    <definedName name="red42b" localSheetId="11">'[42]RED Table 41'!$A$7:$I$114</definedName>
    <definedName name="red42b" localSheetId="8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9">#REF!</definedName>
    <definedName name="REDTbl3" localSheetId="11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1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1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1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1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11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[61]ARBOL!$E$10:$BK$10</definedName>
    <definedName name="Region" localSheetId="9">#REF!</definedName>
    <definedName name="Region" localSheetId="11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1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1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1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1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1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9">[22]Programa!#REF!</definedName>
    <definedName name="renegocia" localSheetId="11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9">#REF!</definedName>
    <definedName name="REPORT" localSheetId="11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1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1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[61]RESUMEN!$C$5</definedName>
    <definedName name="RESERVA" localSheetId="9">#REF!</definedName>
    <definedName name="RESERVA" localSheetId="11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1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1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1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1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9">#REF!</definedName>
    <definedName name="RESUMEN11" localSheetId="11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1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1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1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1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1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1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1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'[90]Fax a enviar'!#REF!</definedName>
    <definedName name="revenue">[64]Sheet3!$A$747:$IV$747</definedName>
    <definedName name="REVENUE_" localSheetId="9">'[38]CGvt Rev'!#REF!</definedName>
    <definedName name="REVENUE_" localSheetId="11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6">'[38]CGvt Rev'!#REF!</definedName>
    <definedName name="REVENUE_">'[38]CGvt Rev'!#REF!</definedName>
    <definedName name="Revisions">[64]Sheet1!$B$4:$M$46</definedName>
    <definedName name="rf" localSheetId="9">[22]Programa!#REF!</definedName>
    <definedName name="rf" localSheetId="11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6">[22]Programa!#REF!</definedName>
    <definedName name="rf">[22]Programa!#REF!</definedName>
    <definedName name="RFSP" localSheetId="9">#REF!</definedName>
    <definedName name="RFSP" localSheetId="11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0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0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9" hidden="1">#REF!</definedName>
    <definedName name="rgdfgd" localSheetId="11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1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9">#REF!</definedName>
    <definedName name="RgFdPartCsource" localSheetId="11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1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1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[141]EERProfile!$L$2</definedName>
    <definedName name="RgFdReptCSeries" localSheetId="9">#REF!</definedName>
    <definedName name="RgFdReptCSeries" localSheetId="11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1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1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1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[141]EERProfile!$G$2</definedName>
    <definedName name="RgFdSAMethod" localSheetId="9">#REF!</definedName>
    <definedName name="RgFdSAMethod" localSheetId="11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1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1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1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1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1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1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1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1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1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1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1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1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1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1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1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9">[22]Programa!#REF!</definedName>
    <definedName name="riqueza" localSheetId="11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9">[5]!rjyktuk</definedName>
    <definedName name="rjyktuk" localSheetId="11">[5]!rjyktuk</definedName>
    <definedName name="rjyktuk" localSheetId="8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9">#REF!</definedName>
    <definedName name="RNGNM" localSheetId="11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9">#REF!</definedName>
    <definedName name="Rows_Table" localSheetId="11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1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[93]ROE!$B$136</definedName>
    <definedName name="RPJun02_2" localSheetId="9">[94]ROE!$B$136</definedName>
    <definedName name="RPJun02_2" localSheetId="11">[94]ROE!$B$136</definedName>
    <definedName name="RPJun02_2" localSheetId="8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9">#REF!</definedName>
    <definedName name="RR" localSheetId="11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1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0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0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0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0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1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1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1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1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1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1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1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0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0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0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0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0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1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6" hidden="1">'[50]COP FED'!#REF!</definedName>
    <definedName name="Rwvu.PLA2." hidden="1">'[50]COP FED'!#REF!</definedName>
    <definedName name="rx" localSheetId="9" hidden="1">#REF!</definedName>
    <definedName name="rx" localSheetId="11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0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1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1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1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0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1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1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1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1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1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1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1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1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1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9">'[143]BOP Summary'!$AU$1</definedName>
    <definedName name="SCEN2" localSheetId="11">'[143]BOP Summary'!$AU$1</definedName>
    <definedName name="SCEN2" localSheetId="8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9">#REF!</definedName>
    <definedName name="SCHILL" localSheetId="11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1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1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1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0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0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1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1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1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6" hidden="1">'[90]Fax a enviar'!#REF!</definedName>
    <definedName name="sdsd" hidden="1">'[90]Fax a enviar'!#REF!</definedName>
    <definedName name="sdsds" localSheetId="9" hidden="1">#REF!</definedName>
    <definedName name="sdsds" localSheetId="11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1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9">[130]SPNF!#REF!</definedName>
    <definedName name="SECTORES" localSheetId="11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6">[130]SPNF!#REF!</definedName>
    <definedName name="SECTORES">[130]SPNF!#REF!</definedName>
    <definedName name="seguimiento" localSheetId="9">#REF!</definedName>
    <definedName name="seguimiento" localSheetId="11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1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1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1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1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1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1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1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0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1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1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1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1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1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1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1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'[84]SFISCAL-MOD'!$A$146:$IV$146</definedName>
    <definedName name="SING" localSheetId="9">#REF!</definedName>
    <definedName name="SING" localSheetId="11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1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1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1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1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1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1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9">#REF!</definedName>
    <definedName name="SortRange" localSheetId="11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1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'[66]OECD wgt'!$B$31</definedName>
    <definedName name="SPG" localSheetId="9">#REF!</definedName>
    <definedName name="SPG" localSheetId="11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'[129]SPNF Acuerdo Incl. Int.'!spnf</definedName>
    <definedName name="spnf" localSheetId="8">'[129]SPNF Acuerdo Incl. Int.'!spnf</definedName>
    <definedName name="spnf" localSheetId="0">#REF!</definedName>
    <definedName name="spnf" localSheetId="1">#REF!</definedName>
    <definedName name="spnf" localSheetId="10">'[129]SPNF Acuerdo Incl. Int.'!spnf</definedName>
    <definedName name="spnf" localSheetId="13">'[129]SPNF Acuerdo Incl. Int.'!spnf</definedName>
    <definedName name="spnf">'[129]SPNF Acuerdo Incl. Int.'!spnf</definedName>
    <definedName name="Spread_Between_Highest_and_Lowest_Rates">'[67]Inter-Bank'!$N$5</definedName>
    <definedName name="SPSS" localSheetId="9">#REF!</definedName>
    <definedName name="SPSS" localSheetId="11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1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1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1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[144]IMATA!$B$45:$B$108</definedName>
    <definedName name="SSperc" localSheetId="9">#REF!</definedName>
    <definedName name="SSperc" localSheetId="11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0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0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1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1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1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1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1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[134]STOCK!$D$4:$K$69</definedName>
    <definedName name="stocksumm" localSheetId="9">#REF!</definedName>
    <definedName name="stocksumm" localSheetId="11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1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1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9">[112]NA!#REF!</definedName>
    <definedName name="SUMGDP" localSheetId="11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6">[112]NA!#REF!</definedName>
    <definedName name="SUMGDP">[112]NA!#REF!</definedName>
    <definedName name="SUMTAB">[145]CPI:NA!$A$272:$R$990</definedName>
    <definedName name="SUPLI" localSheetId="9">#REF!</definedName>
    <definedName name="SUPLI" localSheetId="11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1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[78]MONTHLY!$A$87:$Q$193</definedName>
    <definedName name="SUPPLY2">[78]MONTHLY!$A$422:$Z$477</definedName>
    <definedName name="SUPUES" localSheetId="9">#REF!</definedName>
    <definedName name="SUPUES" localSheetId="11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1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0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9">#REF!</definedName>
    <definedName name="SwitchColor" localSheetId="11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6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0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0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0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1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1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1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1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1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1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1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1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[146]Output_1!#REF!</definedName>
    <definedName name="Tab2_DSA">[146]Output_1!#REF!</definedName>
    <definedName name="Tab25a" localSheetId="9">#REF!</definedName>
    <definedName name="Tab25a" localSheetId="11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1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1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1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1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1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1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1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9">#REF!</definedName>
    <definedName name="tab6BCU" localSheetId="11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1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1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1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1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1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1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9">#REF!</definedName>
    <definedName name="Table_16.__Guatemala__National_Accounts_at_Current_Prices" localSheetId="11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1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1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1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1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1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1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1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1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1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1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1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1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1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1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1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'[148]150dp'!$A$1:$F$58</definedName>
    <definedName name="table11" localSheetId="9">#REF!</definedName>
    <definedName name="table11" localSheetId="11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1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1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1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1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1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1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1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1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1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1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1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1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1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1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1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'[149]Table 8'!$A$3:$K$61</definedName>
    <definedName name="table4" localSheetId="9">#REF!</definedName>
    <definedName name="table4" localSheetId="11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1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6">[150]Stfrprtables!#REF!</definedName>
    <definedName name="Table5">[150]Stfrprtables!#REF!</definedName>
    <definedName name="table6" localSheetId="9">#REF!</definedName>
    <definedName name="table6" localSheetId="11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1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'[45]shared data'!$A$1:$E$32</definedName>
    <definedName name="table9" localSheetId="9">#REF!</definedName>
    <definedName name="table9" localSheetId="11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1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1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1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1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1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1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1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1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1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1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1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[151]A!$A$1:$T$54</definedName>
    <definedName name="Tbl_GFN" localSheetId="9">[152]Table_GEF!$B$2:$T$53</definedName>
    <definedName name="Tbl_GFN" localSheetId="11">[152]Table_GEF!$B$2:$T$53</definedName>
    <definedName name="Tbl_GFN" localSheetId="8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9">#REF!</definedName>
    <definedName name="TD" localSheetId="11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1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1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1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1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1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1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1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6" hidden="1">'[96]Fax a enviar'!#REF!</definedName>
    <definedName name="tetetwe" hidden="1">'[96]Fax a enviar'!#REF!</definedName>
    <definedName name="TEXTO1" localSheetId="9">#REF!</definedName>
    <definedName name="TEXTO1" localSheetId="11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1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1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1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1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1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1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1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1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0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9">#REF!</definedName>
    <definedName name="TM" localSheetId="11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1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1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1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1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1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[75]Q5!$E$23:$AH$23</definedName>
    <definedName name="TMG_DPCH" localSheetId="9">#REF!</definedName>
    <definedName name="TMG_DPCH" localSheetId="11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1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1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1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1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1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1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1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1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1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1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1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1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1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1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[153]BCC!$A$1:$N$821,[153]BCC!$A$822:$N$1624</definedName>
    <definedName name="TOT00" localSheetId="9">#REF!</definedName>
    <definedName name="TOT00" localSheetId="11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1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1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1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[19]Trade!#REF!</definedName>
    <definedName name="trans" localSheetId="9">#REF!</definedName>
    <definedName name="trans" localSheetId="11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0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1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[76]!TRANSFERENCIA</definedName>
    <definedName name="TRANSFERENCIA" localSheetId="8">[76]!TRANSFERENCIA</definedName>
    <definedName name="TRANSFERENCIA" localSheetId="0">#REF!</definedName>
    <definedName name="TRANSFERENCIA" localSheetId="1">#REF!</definedName>
    <definedName name="TRANSFERENCIA" localSheetId="10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9">#REF!</definedName>
    <definedName name="TRANSNAVE" localSheetId="11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6" hidden="1">'[96]Fax a enviar'!#REF!</definedName>
    <definedName name="trert" hidden="1">'[96]Fax a enviar'!#REF!</definedName>
    <definedName name="TRIGO" localSheetId="9">#REF!</definedName>
    <definedName name="TRIGO" localSheetId="11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6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6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6">[154]bop1!#REF!</definedName>
    <definedName name="trimestres9902">[154]bop1!#REF!</definedName>
    <definedName name="trrtr" localSheetId="9" hidden="1">#REF!</definedName>
    <definedName name="trrtr" localSheetId="11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6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6" hidden="1">'[96]Fax a enviar'!#REF!</definedName>
    <definedName name="trtr" hidden="1">'[96]Fax a enviar'!#REF!</definedName>
    <definedName name="tt" localSheetId="9">#REF!</definedName>
    <definedName name="tt" localSheetId="11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1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1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6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6" hidden="1">'[90]Fax a enviar'!#REF!</definedName>
    <definedName name="ttt" hidden="1">'[90]Fax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0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9" hidden="1">#REF!</definedName>
    <definedName name="twetwee" localSheetId="11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1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1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1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1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1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1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1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1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1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1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1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1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1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1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1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1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1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1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1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0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1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1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1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1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1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1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9">#REF!</definedName>
    <definedName name="unemp_96Q3" localSheetId="11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1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1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1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1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1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1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1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1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9">'[156]SVI table'!$E$10:$L$73</definedName>
    <definedName name="Uruguay" localSheetId="11">'[156]SVI table'!$E$10:$L$73</definedName>
    <definedName name="Uruguay" localSheetId="8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9">OFFSET(#REF!,0,0,COUNT(#REF!),1)</definedName>
    <definedName name="US_1" localSheetId="11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1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11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1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1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1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1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1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1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1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1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1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1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1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1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1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1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1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1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1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0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0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0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1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1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1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1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1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1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1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9">[22]Programa!#REF!</definedName>
    <definedName name="venci98" localSheetId="11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9">[22]Programa!#REF!</definedName>
    <definedName name="venci98j" localSheetId="11">[22]Programa!#REF!</definedName>
    <definedName name="venci98j" localSheetId="8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9">#REF!</definedName>
    <definedName name="venci98s" localSheetId="11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1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1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1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1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1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0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0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0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0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0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1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1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9">#REF!</definedName>
    <definedName name="WEO" localSheetId="11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1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1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0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8">'[129]SPNF Acuerdo Incl. Int.'!will</definedName>
    <definedName name="will" localSheetId="0">#REF!</definedName>
    <definedName name="will" localSheetId="1">#REF!</definedName>
    <definedName name="will" localSheetId="10">'[129]SPNF Acuerdo Incl. Int.'!will</definedName>
    <definedName name="will" localSheetId="13">'[129]SPNF Acuerdo Incl. Int.'!will</definedName>
    <definedName name="will">'[129]SPNF Acuerdo Incl. Int.'!will</definedName>
    <definedName name="will1">#N/A</definedName>
    <definedName name="will3">#N/A</definedName>
    <definedName name="Work_Area" localSheetId="9">#REF!</definedName>
    <definedName name="Work_Area" localSheetId="11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1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1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0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0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0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0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0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0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0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0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0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0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0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0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0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0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0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0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0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0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0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0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0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1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0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0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0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0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0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0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0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0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0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0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0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0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0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0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0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0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0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0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0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9" hidden="1">#REF!</definedName>
    <definedName name="wtewt" localSheetId="11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0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0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0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0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1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1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9">'[159]PIB EN CORR'!#REF!</definedName>
    <definedName name="xa" localSheetId="11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6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9">#REF!</definedName>
    <definedName name="Xaxis" localSheetId="11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1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9">'[159]PIB EN CORR'!#REF!</definedName>
    <definedName name="xbb" localSheetId="11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6">'[159]PIB EN CORR'!#REF!</definedName>
    <definedName name="xbb">'[159]PIB EN CORR'!#REF!</definedName>
    <definedName name="XBS">[84]SREAL!A$41</definedName>
    <definedName name="xc">'[86]graf 1'!$A$3:$C$28</definedName>
    <definedName name="XCAFE" localSheetId="9">#REF!</definedName>
    <definedName name="XCAFE" localSheetId="11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1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1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1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1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1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0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9">#REF!</definedName>
    <definedName name="xxWRS_11" localSheetId="11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1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1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1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1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9">#REF!</definedName>
    <definedName name="XXX1" localSheetId="11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0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1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1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1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1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1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6" hidden="1">'[63]Fax a enviar'!#REF!</definedName>
    <definedName name="ytyry" hidden="1">'[63]Fax a enviar'!#REF!</definedName>
    <definedName name="ytytryry" localSheetId="9" hidden="1">#REF!</definedName>
    <definedName name="ytytryry" localSheetId="11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6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6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0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9">#REF!</definedName>
    <definedName name="YY" localSheetId="11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1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1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0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0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9" hidden="1">#REF!</definedName>
    <definedName name="yyyyyyyyyyyyy" localSheetId="11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9">#REF!</definedName>
    <definedName name="Z" localSheetId="11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1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1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1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1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1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1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1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1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0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0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1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0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0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0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1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0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7" l="1"/>
  <c r="E55" i="17"/>
  <c r="G55" i="17" s="1"/>
  <c r="H54" i="17"/>
  <c r="E54" i="17"/>
  <c r="G54" i="17" s="1"/>
  <c r="H53" i="17"/>
  <c r="E53" i="17"/>
  <c r="G53" i="17" s="1"/>
  <c r="H52" i="17"/>
  <c r="E52" i="17"/>
  <c r="G52" i="17" s="1"/>
  <c r="H51" i="17"/>
  <c r="E51" i="17"/>
  <c r="G51" i="17" s="1"/>
  <c r="H50" i="17"/>
  <c r="G50" i="17"/>
  <c r="E50" i="17"/>
  <c r="H49" i="17"/>
  <c r="G49" i="17"/>
  <c r="E49" i="17"/>
  <c r="H48" i="17"/>
  <c r="E48" i="17"/>
  <c r="G48" i="17" s="1"/>
  <c r="E47" i="17"/>
  <c r="G47" i="17" s="1"/>
  <c r="D47" i="17"/>
  <c r="H47" i="17" s="1"/>
  <c r="C47" i="17"/>
  <c r="H46" i="17"/>
  <c r="E46" i="17"/>
  <c r="G46" i="17" s="1"/>
  <c r="H45" i="17"/>
  <c r="E45" i="17"/>
  <c r="G45" i="17" s="1"/>
  <c r="H44" i="17"/>
  <c r="G44" i="17"/>
  <c r="F44" i="17"/>
  <c r="H43" i="17"/>
  <c r="E43" i="17"/>
  <c r="G43" i="17" s="1"/>
  <c r="H42" i="17"/>
  <c r="E42" i="17"/>
  <c r="G42" i="17" s="1"/>
  <c r="H41" i="17"/>
  <c r="E41" i="17"/>
  <c r="G41" i="17" s="1"/>
  <c r="H40" i="17"/>
  <c r="E40" i="17"/>
  <c r="G40" i="17" s="1"/>
  <c r="H39" i="17"/>
  <c r="E39" i="17"/>
  <c r="G39" i="17" s="1"/>
  <c r="H38" i="17"/>
  <c r="E38" i="17"/>
  <c r="G38" i="17" s="1"/>
  <c r="H37" i="17"/>
  <c r="E37" i="17"/>
  <c r="G37" i="17" s="1"/>
  <c r="F36" i="17"/>
  <c r="F32" i="17" s="1"/>
  <c r="E36" i="17"/>
  <c r="G36" i="17" s="1"/>
  <c r="D36" i="17"/>
  <c r="C36" i="17"/>
  <c r="H35" i="17"/>
  <c r="E35" i="17"/>
  <c r="G35" i="17" s="1"/>
  <c r="H34" i="17"/>
  <c r="E34" i="17"/>
  <c r="G34" i="17" s="1"/>
  <c r="D33" i="17"/>
  <c r="C33" i="17"/>
  <c r="D32" i="17"/>
  <c r="C32" i="17"/>
  <c r="C56" i="17" s="1"/>
  <c r="H31" i="17"/>
  <c r="E31" i="17"/>
  <c r="G31" i="17" s="1"/>
  <c r="E30" i="17"/>
  <c r="G30" i="17" s="1"/>
  <c r="D30" i="17"/>
  <c r="H30" i="17" s="1"/>
  <c r="C30" i="17"/>
  <c r="H29" i="17"/>
  <c r="G29" i="17"/>
  <c r="F29" i="17"/>
  <c r="G28" i="17"/>
  <c r="F28" i="17"/>
  <c r="D28" i="17"/>
  <c r="H28" i="17" s="1"/>
  <c r="C28" i="17"/>
  <c r="H27" i="17"/>
  <c r="G27" i="17"/>
  <c r="H26" i="17"/>
  <c r="G26" i="17"/>
  <c r="H25" i="17"/>
  <c r="F25" i="17"/>
  <c r="G25" i="17" s="1"/>
  <c r="H24" i="17"/>
  <c r="F24" i="17"/>
  <c r="H23" i="17"/>
  <c r="F23" i="17"/>
  <c r="G23" i="17" s="1"/>
  <c r="F22" i="17"/>
  <c r="F18" i="17" s="1"/>
  <c r="E22" i="17"/>
  <c r="D22" i="17"/>
  <c r="H22" i="17" s="1"/>
  <c r="C22" i="17"/>
  <c r="H21" i="17"/>
  <c r="E21" i="17"/>
  <c r="G21" i="17" s="1"/>
  <c r="H20" i="17"/>
  <c r="E20" i="17"/>
  <c r="G20" i="17" s="1"/>
  <c r="E19" i="17"/>
  <c r="G19" i="17" s="1"/>
  <c r="D19" i="17"/>
  <c r="H19" i="17" s="1"/>
  <c r="C19" i="17"/>
  <c r="D18" i="17"/>
  <c r="C18" i="17"/>
  <c r="H17" i="17"/>
  <c r="E17" i="17"/>
  <c r="G17" i="17" s="1"/>
  <c r="E16" i="17"/>
  <c r="G16" i="17" s="1"/>
  <c r="D16" i="17"/>
  <c r="H16" i="17" s="1"/>
  <c r="C16" i="17"/>
  <c r="E15" i="17"/>
  <c r="G15" i="17" s="1"/>
  <c r="D15" i="17"/>
  <c r="C15" i="17"/>
  <c r="D29" i="16"/>
  <c r="C29" i="16"/>
  <c r="D27" i="16"/>
  <c r="C27" i="16"/>
  <c r="D25" i="16"/>
  <c r="C25" i="16"/>
  <c r="D24" i="16"/>
  <c r="C24" i="16"/>
  <c r="D22" i="16"/>
  <c r="C22" i="16"/>
  <c r="D21" i="16"/>
  <c r="C21" i="16"/>
  <c r="D19" i="16"/>
  <c r="C19" i="16"/>
  <c r="D17" i="16"/>
  <c r="C17" i="16"/>
  <c r="D16" i="16"/>
  <c r="C16" i="16"/>
  <c r="C34" i="16" s="1"/>
  <c r="G336" i="13"/>
  <c r="H336" i="13" s="1"/>
  <c r="G335" i="13"/>
  <c r="H335" i="13" s="1"/>
  <c r="G334" i="13"/>
  <c r="H334" i="13" s="1"/>
  <c r="G333" i="13"/>
  <c r="H333" i="13" s="1"/>
  <c r="G332" i="13"/>
  <c r="H332" i="13" s="1"/>
  <c r="G331" i="13"/>
  <c r="H331" i="13" s="1"/>
  <c r="G330" i="13"/>
  <c r="H330" i="13" s="1"/>
  <c r="G329" i="13"/>
  <c r="H329" i="13" s="1"/>
  <c r="G328" i="13"/>
  <c r="H328" i="13" s="1"/>
  <c r="G327" i="13"/>
  <c r="H327" i="13" s="1"/>
  <c r="G326" i="13"/>
  <c r="H326" i="13" s="1"/>
  <c r="G325" i="13"/>
  <c r="H325" i="13" s="1"/>
  <c r="G324" i="13"/>
  <c r="H324" i="13" s="1"/>
  <c r="G323" i="13"/>
  <c r="H323" i="13" s="1"/>
  <c r="G322" i="13"/>
  <c r="H322" i="13" s="1"/>
  <c r="G321" i="13"/>
  <c r="H321" i="13" s="1"/>
  <c r="G320" i="13"/>
  <c r="H320" i="13" s="1"/>
  <c r="G319" i="13"/>
  <c r="H319" i="13" s="1"/>
  <c r="G318" i="13"/>
  <c r="H318" i="13" s="1"/>
  <c r="G317" i="13"/>
  <c r="H317" i="13" s="1"/>
  <c r="G316" i="13"/>
  <c r="H316" i="13" s="1"/>
  <c r="G315" i="13"/>
  <c r="H315" i="13" s="1"/>
  <c r="G314" i="13"/>
  <c r="H314" i="13" s="1"/>
  <c r="G313" i="13"/>
  <c r="H313" i="13" s="1"/>
  <c r="G312" i="13"/>
  <c r="H312" i="13" s="1"/>
  <c r="G311" i="13"/>
  <c r="H311" i="13" s="1"/>
  <c r="G310" i="13"/>
  <c r="H310" i="13" s="1"/>
  <c r="G309" i="13"/>
  <c r="H309" i="13" s="1"/>
  <c r="G308" i="13"/>
  <c r="H308" i="13" s="1"/>
  <c r="G307" i="13"/>
  <c r="H307" i="13" s="1"/>
  <c r="G306" i="13"/>
  <c r="H306" i="13" s="1"/>
  <c r="G305" i="13"/>
  <c r="H305" i="13" s="1"/>
  <c r="G304" i="13"/>
  <c r="H304" i="13" s="1"/>
  <c r="G303" i="13"/>
  <c r="H303" i="13" s="1"/>
  <c r="G302" i="13"/>
  <c r="H302" i="13" s="1"/>
  <c r="G301" i="13"/>
  <c r="H301" i="13" s="1"/>
  <c r="G300" i="13"/>
  <c r="H300" i="13" s="1"/>
  <c r="G299" i="13"/>
  <c r="H299" i="13" s="1"/>
  <c r="G298" i="13"/>
  <c r="H298" i="13" s="1"/>
  <c r="G297" i="13"/>
  <c r="H297" i="13" s="1"/>
  <c r="G296" i="13"/>
  <c r="H296" i="13" s="1"/>
  <c r="G295" i="13"/>
  <c r="H295" i="13" s="1"/>
  <c r="G294" i="13"/>
  <c r="H294" i="13" s="1"/>
  <c r="G293" i="13"/>
  <c r="H293" i="13" s="1"/>
  <c r="G292" i="13"/>
  <c r="H292" i="13" s="1"/>
  <c r="G291" i="13"/>
  <c r="H291" i="13" s="1"/>
  <c r="G290" i="13"/>
  <c r="H290" i="13" s="1"/>
  <c r="G289" i="13"/>
  <c r="H289" i="13" s="1"/>
  <c r="H288" i="13"/>
  <c r="G288" i="13"/>
  <c r="G287" i="13"/>
  <c r="H287" i="13" s="1"/>
  <c r="G286" i="13"/>
  <c r="H286" i="13" s="1"/>
  <c r="G285" i="13"/>
  <c r="H285" i="13" s="1"/>
  <c r="G284" i="13"/>
  <c r="H284" i="13" s="1"/>
  <c r="G283" i="13"/>
  <c r="H283" i="13" s="1"/>
  <c r="G282" i="13"/>
  <c r="H282" i="13" s="1"/>
  <c r="G281" i="13"/>
  <c r="H281" i="13" s="1"/>
  <c r="G280" i="13"/>
  <c r="H280" i="13" s="1"/>
  <c r="G279" i="13"/>
  <c r="H279" i="13" s="1"/>
  <c r="G278" i="13"/>
  <c r="H278" i="13" s="1"/>
  <c r="G277" i="13"/>
  <c r="H277" i="13" s="1"/>
  <c r="G276" i="13"/>
  <c r="H276" i="13" s="1"/>
  <c r="G275" i="13"/>
  <c r="H275" i="13" s="1"/>
  <c r="G274" i="13"/>
  <c r="H274" i="13" s="1"/>
  <c r="G273" i="13"/>
  <c r="H273" i="13" s="1"/>
  <c r="G272" i="13"/>
  <c r="H272" i="13" s="1"/>
  <c r="G271" i="13"/>
  <c r="H271" i="13" s="1"/>
  <c r="G270" i="13"/>
  <c r="H270" i="13" s="1"/>
  <c r="G269" i="13"/>
  <c r="H269" i="13" s="1"/>
  <c r="G268" i="13"/>
  <c r="H268" i="13" s="1"/>
  <c r="G267" i="13"/>
  <c r="H267" i="13" s="1"/>
  <c r="G266" i="13"/>
  <c r="H266" i="13" s="1"/>
  <c r="G265" i="13"/>
  <c r="H265" i="13" s="1"/>
  <c r="G264" i="13"/>
  <c r="H264" i="13" s="1"/>
  <c r="G263" i="13"/>
  <c r="H263" i="13" s="1"/>
  <c r="G262" i="13"/>
  <c r="H262" i="13" s="1"/>
  <c r="G261" i="13"/>
  <c r="H261" i="13" s="1"/>
  <c r="G260" i="13"/>
  <c r="H260" i="13" s="1"/>
  <c r="G259" i="13"/>
  <c r="H259" i="13" s="1"/>
  <c r="G258" i="13"/>
  <c r="H258" i="13" s="1"/>
  <c r="G257" i="13"/>
  <c r="H257" i="13" s="1"/>
  <c r="G256" i="13"/>
  <c r="H256" i="13" s="1"/>
  <c r="G255" i="13"/>
  <c r="H255" i="13" s="1"/>
  <c r="G254" i="13"/>
  <c r="H254" i="13" s="1"/>
  <c r="G253" i="13"/>
  <c r="H253" i="13" s="1"/>
  <c r="G252" i="13"/>
  <c r="H252" i="13" s="1"/>
  <c r="G251" i="13"/>
  <c r="H251" i="13" s="1"/>
  <c r="G250" i="13"/>
  <c r="H250" i="13" s="1"/>
  <c r="G249" i="13"/>
  <c r="H249" i="13" s="1"/>
  <c r="G248" i="13"/>
  <c r="H248" i="13" s="1"/>
  <c r="G247" i="13"/>
  <c r="H247" i="13" s="1"/>
  <c r="G246" i="13"/>
  <c r="H246" i="13" s="1"/>
  <c r="G245" i="13"/>
  <c r="H245" i="13" s="1"/>
  <c r="G244" i="13"/>
  <c r="H244" i="13" s="1"/>
  <c r="G243" i="13"/>
  <c r="H243" i="13" s="1"/>
  <c r="G242" i="13"/>
  <c r="H242" i="13" s="1"/>
  <c r="G241" i="13"/>
  <c r="H241" i="13" s="1"/>
  <c r="G240" i="13"/>
  <c r="H240" i="13" s="1"/>
  <c r="G239" i="13"/>
  <c r="H239" i="13" s="1"/>
  <c r="G238" i="13"/>
  <c r="H238" i="13" s="1"/>
  <c r="G237" i="13"/>
  <c r="H237" i="13" s="1"/>
  <c r="G236" i="13"/>
  <c r="H236" i="13" s="1"/>
  <c r="G235" i="13"/>
  <c r="H235" i="13" s="1"/>
  <c r="G234" i="13"/>
  <c r="H234" i="13" s="1"/>
  <c r="G233" i="13"/>
  <c r="H233" i="13" s="1"/>
  <c r="G232" i="13"/>
  <c r="H232" i="13" s="1"/>
  <c r="G231" i="13"/>
  <c r="H231" i="13" s="1"/>
  <c r="G230" i="13"/>
  <c r="H230" i="13" s="1"/>
  <c r="G229" i="13"/>
  <c r="H229" i="13" s="1"/>
  <c r="G228" i="13"/>
  <c r="H228" i="13" s="1"/>
  <c r="G227" i="13"/>
  <c r="H227" i="13" s="1"/>
  <c r="G226" i="13"/>
  <c r="H226" i="13" s="1"/>
  <c r="G225" i="13"/>
  <c r="H225" i="13" s="1"/>
  <c r="G224" i="13"/>
  <c r="H224" i="13" s="1"/>
  <c r="G223" i="13"/>
  <c r="H223" i="13" s="1"/>
  <c r="G222" i="13"/>
  <c r="H222" i="13" s="1"/>
  <c r="G221" i="13"/>
  <c r="H221" i="13" s="1"/>
  <c r="G220" i="13"/>
  <c r="H220" i="13" s="1"/>
  <c r="G219" i="13"/>
  <c r="H219" i="13" s="1"/>
  <c r="G218" i="13"/>
  <c r="H218" i="13" s="1"/>
  <c r="G217" i="13"/>
  <c r="H217" i="13" s="1"/>
  <c r="G216" i="13"/>
  <c r="H216" i="13" s="1"/>
  <c r="G215" i="13"/>
  <c r="H215" i="13" s="1"/>
  <c r="G214" i="13"/>
  <c r="H214" i="13" s="1"/>
  <c r="G213" i="13"/>
  <c r="H213" i="13" s="1"/>
  <c r="G212" i="13"/>
  <c r="H212" i="13" s="1"/>
  <c r="G211" i="13"/>
  <c r="H211" i="13" s="1"/>
  <c r="G210" i="13"/>
  <c r="H210" i="13" s="1"/>
  <c r="G209" i="13"/>
  <c r="H209" i="13" s="1"/>
  <c r="G208" i="13"/>
  <c r="H208" i="13" s="1"/>
  <c r="G207" i="13"/>
  <c r="H207" i="13" s="1"/>
  <c r="G206" i="13"/>
  <c r="H206" i="13" s="1"/>
  <c r="G205" i="13"/>
  <c r="H205" i="13" s="1"/>
  <c r="G204" i="13"/>
  <c r="H204" i="13" s="1"/>
  <c r="G203" i="13"/>
  <c r="H203" i="13" s="1"/>
  <c r="G202" i="13"/>
  <c r="H202" i="13" s="1"/>
  <c r="G201" i="13"/>
  <c r="H201" i="13" s="1"/>
  <c r="G200" i="13"/>
  <c r="H200" i="13" s="1"/>
  <c r="G199" i="13"/>
  <c r="H199" i="13" s="1"/>
  <c r="G198" i="13"/>
  <c r="H198" i="13" s="1"/>
  <c r="G197" i="13"/>
  <c r="H197" i="13" s="1"/>
  <c r="G196" i="13"/>
  <c r="H196" i="13" s="1"/>
  <c r="G195" i="13"/>
  <c r="H195" i="13" s="1"/>
  <c r="G194" i="13"/>
  <c r="H194" i="13" s="1"/>
  <c r="G193" i="13"/>
  <c r="H193" i="13" s="1"/>
  <c r="G192" i="13"/>
  <c r="H192" i="13" s="1"/>
  <c r="H191" i="13"/>
  <c r="G191" i="13"/>
  <c r="G190" i="13"/>
  <c r="H190" i="13" s="1"/>
  <c r="G189" i="13"/>
  <c r="H189" i="13" s="1"/>
  <c r="G188" i="13"/>
  <c r="H188" i="13" s="1"/>
  <c r="G187" i="13"/>
  <c r="H187" i="13" s="1"/>
  <c r="G186" i="13"/>
  <c r="H186" i="13" s="1"/>
  <c r="G185" i="13"/>
  <c r="H185" i="13" s="1"/>
  <c r="G184" i="13"/>
  <c r="H184" i="13" s="1"/>
  <c r="G183" i="13"/>
  <c r="H183" i="13" s="1"/>
  <c r="G182" i="13"/>
  <c r="H182" i="13" s="1"/>
  <c r="G181" i="13"/>
  <c r="H181" i="13" s="1"/>
  <c r="G180" i="13"/>
  <c r="H180" i="13" s="1"/>
  <c r="G179" i="13"/>
  <c r="H179" i="13" s="1"/>
  <c r="G178" i="13"/>
  <c r="H178" i="13" s="1"/>
  <c r="G177" i="13"/>
  <c r="H177" i="13" s="1"/>
  <c r="G176" i="13"/>
  <c r="H176" i="13" s="1"/>
  <c r="G175" i="13"/>
  <c r="H175" i="13" s="1"/>
  <c r="G174" i="13"/>
  <c r="H174" i="13" s="1"/>
  <c r="G173" i="13"/>
  <c r="H173" i="13" s="1"/>
  <c r="G172" i="13"/>
  <c r="H172" i="13" s="1"/>
  <c r="G171" i="13"/>
  <c r="H171" i="13" s="1"/>
  <c r="G170" i="13"/>
  <c r="H170" i="13" s="1"/>
  <c r="G169" i="13"/>
  <c r="H169" i="13" s="1"/>
  <c r="G168" i="13"/>
  <c r="H168" i="13" s="1"/>
  <c r="G167" i="13"/>
  <c r="H167" i="13" s="1"/>
  <c r="G166" i="13"/>
  <c r="H166" i="13" s="1"/>
  <c r="G165" i="13"/>
  <c r="H165" i="13" s="1"/>
  <c r="G164" i="13"/>
  <c r="H164" i="13" s="1"/>
  <c r="G163" i="13"/>
  <c r="H163" i="13" s="1"/>
  <c r="G162" i="13"/>
  <c r="H162" i="13" s="1"/>
  <c r="G161" i="13"/>
  <c r="H161" i="13" s="1"/>
  <c r="G160" i="13"/>
  <c r="H160" i="13" s="1"/>
  <c r="G159" i="13"/>
  <c r="H159" i="13" s="1"/>
  <c r="G158" i="13"/>
  <c r="H158" i="13" s="1"/>
  <c r="G157" i="13"/>
  <c r="H157" i="13" s="1"/>
  <c r="G156" i="13"/>
  <c r="H156" i="13" s="1"/>
  <c r="G155" i="13"/>
  <c r="H155" i="13" s="1"/>
  <c r="G154" i="13"/>
  <c r="H154" i="13" s="1"/>
  <c r="G153" i="13"/>
  <c r="H153" i="13" s="1"/>
  <c r="G152" i="13"/>
  <c r="H152" i="13" s="1"/>
  <c r="G151" i="13"/>
  <c r="H151" i="13" s="1"/>
  <c r="G150" i="13"/>
  <c r="H150" i="13" s="1"/>
  <c r="G149" i="13"/>
  <c r="H149" i="13" s="1"/>
  <c r="G148" i="13"/>
  <c r="H148" i="13" s="1"/>
  <c r="G147" i="13"/>
  <c r="H147" i="13" s="1"/>
  <c r="G146" i="13"/>
  <c r="H146" i="13" s="1"/>
  <c r="G145" i="13"/>
  <c r="H145" i="13" s="1"/>
  <c r="G144" i="13"/>
  <c r="H144" i="13" s="1"/>
  <c r="G143" i="13"/>
  <c r="H143" i="13" s="1"/>
  <c r="G142" i="13"/>
  <c r="H142" i="13" s="1"/>
  <c r="G141" i="13"/>
  <c r="H141" i="13" s="1"/>
  <c r="G140" i="13"/>
  <c r="H140" i="13" s="1"/>
  <c r="G139" i="13"/>
  <c r="H139" i="13" s="1"/>
  <c r="G138" i="13"/>
  <c r="H138" i="13" s="1"/>
  <c r="G137" i="13"/>
  <c r="H137" i="13" s="1"/>
  <c r="G136" i="13"/>
  <c r="H136" i="13" s="1"/>
  <c r="G135" i="13"/>
  <c r="H135" i="13" s="1"/>
  <c r="G134" i="13"/>
  <c r="H134" i="13" s="1"/>
  <c r="G133" i="13"/>
  <c r="H133" i="13" s="1"/>
  <c r="G132" i="13"/>
  <c r="H132" i="13" s="1"/>
  <c r="G131" i="13"/>
  <c r="H131" i="13" s="1"/>
  <c r="G130" i="13"/>
  <c r="H130" i="13" s="1"/>
  <c r="G129" i="13"/>
  <c r="H129" i="13" s="1"/>
  <c r="G128" i="13"/>
  <c r="H128" i="13" s="1"/>
  <c r="G127" i="13"/>
  <c r="H127" i="13" s="1"/>
  <c r="G126" i="13"/>
  <c r="H126" i="13" s="1"/>
  <c r="G125" i="13"/>
  <c r="H125" i="13" s="1"/>
  <c r="G124" i="13"/>
  <c r="H124" i="13" s="1"/>
  <c r="G123" i="13"/>
  <c r="H123" i="13" s="1"/>
  <c r="G122" i="13"/>
  <c r="H122" i="13" s="1"/>
  <c r="G121" i="13"/>
  <c r="H121" i="13" s="1"/>
  <c r="G120" i="13"/>
  <c r="H120" i="13" s="1"/>
  <c r="G119" i="13"/>
  <c r="H119" i="13" s="1"/>
  <c r="G118" i="13"/>
  <c r="H118" i="13" s="1"/>
  <c r="G117" i="13"/>
  <c r="H117" i="13" s="1"/>
  <c r="G116" i="13"/>
  <c r="H116" i="13" s="1"/>
  <c r="H115" i="13"/>
  <c r="G115" i="13"/>
  <c r="G114" i="13"/>
  <c r="H114" i="13" s="1"/>
  <c r="G113" i="13"/>
  <c r="H113" i="13" s="1"/>
  <c r="G112" i="13"/>
  <c r="H112" i="13" s="1"/>
  <c r="G111" i="13"/>
  <c r="H111" i="13" s="1"/>
  <c r="G110" i="13"/>
  <c r="H110" i="13" s="1"/>
  <c r="G109" i="13"/>
  <c r="H109" i="13" s="1"/>
  <c r="G108" i="13"/>
  <c r="H108" i="13" s="1"/>
  <c r="G107" i="13"/>
  <c r="H107" i="13" s="1"/>
  <c r="G106" i="13"/>
  <c r="H106" i="13" s="1"/>
  <c r="H105" i="13"/>
  <c r="G105" i="13"/>
  <c r="G104" i="13"/>
  <c r="H104" i="13" s="1"/>
  <c r="G103" i="13"/>
  <c r="H103" i="13" s="1"/>
  <c r="H102" i="13"/>
  <c r="G102" i="13"/>
  <c r="G101" i="13"/>
  <c r="H101" i="13" s="1"/>
  <c r="G100" i="13"/>
  <c r="H100" i="13" s="1"/>
  <c r="G99" i="13"/>
  <c r="H99" i="13" s="1"/>
  <c r="G98" i="13"/>
  <c r="H98" i="13" s="1"/>
  <c r="G97" i="13"/>
  <c r="H97" i="13" s="1"/>
  <c r="G96" i="13"/>
  <c r="H96" i="13" s="1"/>
  <c r="G95" i="13"/>
  <c r="H95" i="13" s="1"/>
  <c r="G94" i="13"/>
  <c r="H94" i="13" s="1"/>
  <c r="G93" i="13"/>
  <c r="H93" i="13" s="1"/>
  <c r="G92" i="13"/>
  <c r="H92" i="13" s="1"/>
  <c r="G91" i="13"/>
  <c r="H91" i="13" s="1"/>
  <c r="G90" i="13"/>
  <c r="H90" i="13" s="1"/>
  <c r="G89" i="13"/>
  <c r="H89" i="13" s="1"/>
  <c r="G88" i="13"/>
  <c r="H88" i="13" s="1"/>
  <c r="G87" i="13"/>
  <c r="H87" i="13" s="1"/>
  <c r="G86" i="13"/>
  <c r="H86" i="13" s="1"/>
  <c r="G85" i="13"/>
  <c r="H85" i="13" s="1"/>
  <c r="G84" i="13"/>
  <c r="H84" i="13" s="1"/>
  <c r="G83" i="13"/>
  <c r="H83" i="13" s="1"/>
  <c r="G82" i="13"/>
  <c r="H82" i="13" s="1"/>
  <c r="G81" i="13"/>
  <c r="H81" i="13" s="1"/>
  <c r="G80" i="13"/>
  <c r="H80" i="13" s="1"/>
  <c r="G79" i="13"/>
  <c r="H79" i="13" s="1"/>
  <c r="G78" i="13"/>
  <c r="H78" i="13" s="1"/>
  <c r="G77" i="13"/>
  <c r="H77" i="13" s="1"/>
  <c r="G76" i="13"/>
  <c r="H76" i="13" s="1"/>
  <c r="G75" i="13"/>
  <c r="H75" i="13" s="1"/>
  <c r="G74" i="13"/>
  <c r="H74" i="13" s="1"/>
  <c r="G73" i="13"/>
  <c r="H73" i="13" s="1"/>
  <c r="G72" i="13"/>
  <c r="H72" i="13" s="1"/>
  <c r="G71" i="13"/>
  <c r="H71" i="13" s="1"/>
  <c r="G70" i="13"/>
  <c r="H70" i="13" s="1"/>
  <c r="G69" i="13"/>
  <c r="H69" i="13" s="1"/>
  <c r="G68" i="13"/>
  <c r="H68" i="13" s="1"/>
  <c r="G67" i="13"/>
  <c r="H67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H45" i="13"/>
  <c r="G45" i="13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H31" i="11"/>
  <c r="G31" i="11"/>
  <c r="F31" i="11"/>
  <c r="H29" i="11"/>
  <c r="G29" i="11"/>
  <c r="F29" i="11"/>
  <c r="G28" i="11"/>
  <c r="E27" i="11"/>
  <c r="D27" i="11"/>
  <c r="C27" i="11"/>
  <c r="E24" i="11"/>
  <c r="D24" i="11"/>
  <c r="C24" i="11"/>
  <c r="E23" i="11"/>
  <c r="D23" i="11"/>
  <c r="C23" i="11"/>
  <c r="H21" i="11"/>
  <c r="G21" i="11"/>
  <c r="F21" i="11"/>
  <c r="H20" i="11"/>
  <c r="G20" i="11"/>
  <c r="F20" i="11"/>
  <c r="H19" i="11"/>
  <c r="G19" i="11"/>
  <c r="F19" i="11"/>
  <c r="E18" i="11"/>
  <c r="D18" i="11"/>
  <c r="C18" i="11"/>
  <c r="H17" i="11"/>
  <c r="G17" i="11"/>
  <c r="F17" i="11"/>
  <c r="H16" i="11"/>
  <c r="G16" i="11"/>
  <c r="F16" i="11"/>
  <c r="E15" i="11"/>
  <c r="D15" i="11"/>
  <c r="C15" i="11"/>
  <c r="J43" i="9"/>
  <c r="I43" i="9"/>
  <c r="H43" i="9"/>
  <c r="G42" i="9"/>
  <c r="F42" i="9"/>
  <c r="E42" i="9"/>
  <c r="D42" i="9"/>
  <c r="C42" i="9"/>
  <c r="J41" i="9"/>
  <c r="I41" i="9"/>
  <c r="H41" i="9"/>
  <c r="J40" i="9"/>
  <c r="I40" i="9"/>
  <c r="H40" i="9"/>
  <c r="J39" i="9"/>
  <c r="I39" i="9"/>
  <c r="H39" i="9"/>
  <c r="J38" i="9"/>
  <c r="I38" i="9"/>
  <c r="H38" i="9"/>
  <c r="J37" i="9"/>
  <c r="I37" i="9"/>
  <c r="H37" i="9"/>
  <c r="J36" i="9"/>
  <c r="I36" i="9"/>
  <c r="H36" i="9"/>
  <c r="G35" i="9"/>
  <c r="F35" i="9"/>
  <c r="E35" i="9"/>
  <c r="D35" i="9"/>
  <c r="C35" i="9"/>
  <c r="J34" i="9"/>
  <c r="I34" i="9"/>
  <c r="H34" i="9"/>
  <c r="J33" i="9"/>
  <c r="I33" i="9"/>
  <c r="H33" i="9"/>
  <c r="J32" i="9"/>
  <c r="I32" i="9"/>
  <c r="H32" i="9"/>
  <c r="G31" i="9"/>
  <c r="F31" i="9"/>
  <c r="E31" i="9"/>
  <c r="D31" i="9"/>
  <c r="C31" i="9"/>
  <c r="J30" i="9"/>
  <c r="I30" i="9"/>
  <c r="H30" i="9"/>
  <c r="J29" i="9"/>
  <c r="I29" i="9"/>
  <c r="H29" i="9"/>
  <c r="J28" i="9"/>
  <c r="I28" i="9"/>
  <c r="H28" i="9"/>
  <c r="J27" i="9"/>
  <c r="I27" i="9"/>
  <c r="H27" i="9"/>
  <c r="J26" i="9"/>
  <c r="I26" i="9"/>
  <c r="H26" i="9"/>
  <c r="J25" i="9"/>
  <c r="I25" i="9"/>
  <c r="H25" i="9"/>
  <c r="J24" i="9"/>
  <c r="I24" i="9"/>
  <c r="H24" i="9"/>
  <c r="J23" i="9"/>
  <c r="I23" i="9"/>
  <c r="H23" i="9"/>
  <c r="J22" i="9"/>
  <c r="I22" i="9"/>
  <c r="H22" i="9"/>
  <c r="I21" i="9"/>
  <c r="G21" i="9"/>
  <c r="F21" i="9"/>
  <c r="E21" i="9"/>
  <c r="D21" i="9"/>
  <c r="C21" i="9"/>
  <c r="J20" i="9"/>
  <c r="I20" i="9"/>
  <c r="H20" i="9"/>
  <c r="J19" i="9"/>
  <c r="I19" i="9"/>
  <c r="H19" i="9"/>
  <c r="J18" i="9"/>
  <c r="I18" i="9"/>
  <c r="H18" i="9"/>
  <c r="J17" i="9"/>
  <c r="I17" i="9"/>
  <c r="H17" i="9"/>
  <c r="G16" i="9"/>
  <c r="G44" i="9" s="1"/>
  <c r="F16" i="9"/>
  <c r="E16" i="9"/>
  <c r="E44" i="9" s="1"/>
  <c r="D16" i="9"/>
  <c r="D44" i="9" s="1"/>
  <c r="C16" i="9"/>
  <c r="C44" i="9" s="1"/>
  <c r="H27" i="8"/>
  <c r="H26" i="8"/>
  <c r="H25" i="8"/>
  <c r="H24" i="8"/>
  <c r="H23" i="8"/>
  <c r="I43" i="7"/>
  <c r="G43" i="7"/>
  <c r="H43" i="7" s="1"/>
  <c r="F43" i="7"/>
  <c r="B43" i="7"/>
  <c r="I42" i="7"/>
  <c r="G42" i="7"/>
  <c r="H42" i="7" s="1"/>
  <c r="F42" i="7"/>
  <c r="B42" i="7"/>
  <c r="E41" i="7"/>
  <c r="D41" i="7"/>
  <c r="C41" i="7"/>
  <c r="I39" i="7"/>
  <c r="G39" i="7"/>
  <c r="H39" i="7" s="1"/>
  <c r="F39" i="7"/>
  <c r="F38" i="7"/>
  <c r="I37" i="7"/>
  <c r="G37" i="7"/>
  <c r="H37" i="7" s="1"/>
  <c r="F37" i="7"/>
  <c r="E36" i="7"/>
  <c r="D36" i="7"/>
  <c r="C36" i="7"/>
  <c r="I35" i="7"/>
  <c r="G35" i="7"/>
  <c r="H35" i="7" s="1"/>
  <c r="F35" i="7"/>
  <c r="I34" i="7"/>
  <c r="H34" i="7"/>
  <c r="G34" i="7"/>
  <c r="F34" i="7"/>
  <c r="I33" i="7"/>
  <c r="G33" i="7"/>
  <c r="H33" i="7" s="1"/>
  <c r="F33" i="7"/>
  <c r="I32" i="7"/>
  <c r="G32" i="7"/>
  <c r="H32" i="7" s="1"/>
  <c r="F32" i="7"/>
  <c r="I31" i="7"/>
  <c r="G31" i="7"/>
  <c r="H31" i="7" s="1"/>
  <c r="F31" i="7"/>
  <c r="E30" i="7"/>
  <c r="D30" i="7"/>
  <c r="C30" i="7"/>
  <c r="I29" i="7"/>
  <c r="G29" i="7"/>
  <c r="H29" i="7" s="1"/>
  <c r="F29" i="7"/>
  <c r="I28" i="7"/>
  <c r="G28" i="7"/>
  <c r="H28" i="7" s="1"/>
  <c r="F28" i="7"/>
  <c r="E27" i="7"/>
  <c r="D27" i="7"/>
  <c r="C27" i="7"/>
  <c r="I26" i="7"/>
  <c r="G26" i="7"/>
  <c r="H26" i="7" s="1"/>
  <c r="F26" i="7"/>
  <c r="I25" i="7"/>
  <c r="G25" i="7"/>
  <c r="H25" i="7" s="1"/>
  <c r="F25" i="7"/>
  <c r="I24" i="7"/>
  <c r="G24" i="7"/>
  <c r="H24" i="7" s="1"/>
  <c r="F24" i="7"/>
  <c r="E23" i="7"/>
  <c r="D23" i="7"/>
  <c r="C23" i="7"/>
  <c r="I22" i="7"/>
  <c r="G22" i="7"/>
  <c r="H22" i="7" s="1"/>
  <c r="F22" i="7"/>
  <c r="I21" i="7"/>
  <c r="G21" i="7"/>
  <c r="H21" i="7" s="1"/>
  <c r="F21" i="7"/>
  <c r="I20" i="7"/>
  <c r="G20" i="7"/>
  <c r="H20" i="7" s="1"/>
  <c r="F20" i="7"/>
  <c r="I19" i="7"/>
  <c r="G19" i="7"/>
  <c r="H19" i="7" s="1"/>
  <c r="F19" i="7"/>
  <c r="I18" i="7"/>
  <c r="G18" i="7"/>
  <c r="H18" i="7" s="1"/>
  <c r="F18" i="7"/>
  <c r="I17" i="7"/>
  <c r="G17" i="7"/>
  <c r="H17" i="7" s="1"/>
  <c r="F17" i="7"/>
  <c r="E16" i="7"/>
  <c r="D16" i="7"/>
  <c r="C16" i="7"/>
  <c r="E15" i="7"/>
  <c r="D15" i="7"/>
  <c r="D40" i="7" s="1"/>
  <c r="D44" i="7" s="1"/>
  <c r="C15" i="7"/>
  <c r="C40" i="7" s="1"/>
  <c r="C44" i="7" s="1"/>
  <c r="L8" i="7"/>
  <c r="K36" i="4"/>
  <c r="K34" i="4"/>
  <c r="I34" i="4"/>
  <c r="J34" i="4" s="1"/>
  <c r="H34" i="4"/>
  <c r="K33" i="4"/>
  <c r="I33" i="4"/>
  <c r="J33" i="4" s="1"/>
  <c r="H33" i="4"/>
  <c r="K32" i="4"/>
  <c r="I32" i="4"/>
  <c r="J32" i="4" s="1"/>
  <c r="H32" i="4"/>
  <c r="K31" i="4"/>
  <c r="I31" i="4"/>
  <c r="J31" i="4" s="1"/>
  <c r="H31" i="4"/>
  <c r="K30" i="4"/>
  <c r="I30" i="4"/>
  <c r="J30" i="4" s="1"/>
  <c r="H30" i="4"/>
  <c r="K29" i="4"/>
  <c r="I29" i="4"/>
  <c r="J29" i="4" s="1"/>
  <c r="H29" i="4"/>
  <c r="K28" i="4"/>
  <c r="I28" i="4"/>
  <c r="J28" i="4" s="1"/>
  <c r="H28" i="4"/>
  <c r="K27" i="4"/>
  <c r="I27" i="4"/>
  <c r="J27" i="4" s="1"/>
  <c r="H27" i="4"/>
  <c r="G26" i="4"/>
  <c r="F26" i="4"/>
  <c r="E26" i="4"/>
  <c r="D26" i="4"/>
  <c r="C26" i="4"/>
  <c r="K25" i="4"/>
  <c r="I25" i="4"/>
  <c r="J25" i="4" s="1"/>
  <c r="H25" i="4"/>
  <c r="K24" i="4"/>
  <c r="I24" i="4"/>
  <c r="J24" i="4" s="1"/>
  <c r="H24" i="4"/>
  <c r="K23" i="4"/>
  <c r="I23" i="4"/>
  <c r="J23" i="4" s="1"/>
  <c r="H23" i="4"/>
  <c r="K22" i="4"/>
  <c r="I22" i="4"/>
  <c r="J22" i="4" s="1"/>
  <c r="H22" i="4"/>
  <c r="K21" i="4"/>
  <c r="I21" i="4"/>
  <c r="J21" i="4" s="1"/>
  <c r="H21" i="4"/>
  <c r="K20" i="4"/>
  <c r="I20" i="4"/>
  <c r="J20" i="4" s="1"/>
  <c r="H20" i="4"/>
  <c r="K19" i="4"/>
  <c r="I19" i="4"/>
  <c r="J19" i="4" s="1"/>
  <c r="H19" i="4"/>
  <c r="K18" i="4"/>
  <c r="I18" i="4"/>
  <c r="J18" i="4" s="1"/>
  <c r="H18" i="4"/>
  <c r="K17" i="4"/>
  <c r="I17" i="4"/>
  <c r="J17" i="4" s="1"/>
  <c r="H17" i="4"/>
  <c r="K16" i="4"/>
  <c r="I16" i="4"/>
  <c r="J16" i="4" s="1"/>
  <c r="H16" i="4"/>
  <c r="G15" i="4"/>
  <c r="G35" i="4" s="1"/>
  <c r="F15" i="4"/>
  <c r="E15" i="4"/>
  <c r="E35" i="4" s="1"/>
  <c r="D15" i="4"/>
  <c r="D35" i="4" s="1"/>
  <c r="C15" i="4"/>
  <c r="C35" i="4" s="1"/>
  <c r="J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6" i="1"/>
  <c r="I48" i="1"/>
  <c r="I49" i="1"/>
  <c r="I50" i="1"/>
  <c r="I51" i="1"/>
  <c r="I52" i="1"/>
  <c r="I53" i="1"/>
  <c r="I55" i="1"/>
  <c r="I56" i="1"/>
  <c r="K17" i="1"/>
  <c r="K56" i="1"/>
  <c r="J56" i="1"/>
  <c r="K55" i="1"/>
  <c r="J55" i="1"/>
  <c r="H54" i="1"/>
  <c r="G54" i="1"/>
  <c r="I54" i="1" s="1"/>
  <c r="F54" i="1"/>
  <c r="E54" i="1"/>
  <c r="D54" i="1"/>
  <c r="K53" i="1"/>
  <c r="J53" i="1"/>
  <c r="K52" i="1"/>
  <c r="J52" i="1"/>
  <c r="K51" i="1"/>
  <c r="J51" i="1"/>
  <c r="K50" i="1"/>
  <c r="J50" i="1"/>
  <c r="K49" i="1"/>
  <c r="J49" i="1"/>
  <c r="K48" i="1"/>
  <c r="J48" i="1"/>
  <c r="H47" i="1"/>
  <c r="G47" i="1"/>
  <c r="I47" i="1" s="1"/>
  <c r="F47" i="1"/>
  <c r="E47" i="1"/>
  <c r="D47" i="1"/>
  <c r="K46" i="1"/>
  <c r="J46" i="1"/>
  <c r="H45" i="1"/>
  <c r="G45" i="1"/>
  <c r="I45" i="1" s="1"/>
  <c r="F45" i="1"/>
  <c r="E45" i="1"/>
  <c r="D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H20" i="1"/>
  <c r="G20" i="1"/>
  <c r="I20" i="1" s="1"/>
  <c r="F20" i="1"/>
  <c r="E20" i="1"/>
  <c r="D20" i="1"/>
  <c r="K19" i="1"/>
  <c r="J19" i="1"/>
  <c r="K18" i="1"/>
  <c r="J18" i="1"/>
  <c r="H17" i="1"/>
  <c r="G17" i="1"/>
  <c r="F17" i="1"/>
  <c r="E17" i="1"/>
  <c r="D17" i="1"/>
  <c r="H36" i="17" l="1"/>
  <c r="E33" i="17"/>
  <c r="H33" i="17"/>
  <c r="D56" i="17"/>
  <c r="H32" i="17"/>
  <c r="G24" i="17"/>
  <c r="G22" i="17"/>
  <c r="E18" i="17"/>
  <c r="G18" i="17" s="1"/>
  <c r="H18" i="17"/>
  <c r="H15" i="17"/>
  <c r="D34" i="16"/>
  <c r="F56" i="17"/>
  <c r="G27" i="11"/>
  <c r="H27" i="11"/>
  <c r="F27" i="11"/>
  <c r="F24" i="11"/>
  <c r="G24" i="11"/>
  <c r="H24" i="11"/>
  <c r="G23" i="11"/>
  <c r="F23" i="11"/>
  <c r="H23" i="11"/>
  <c r="G18" i="11"/>
  <c r="H18" i="11"/>
  <c r="F18" i="11"/>
  <c r="F15" i="11"/>
  <c r="E25" i="11"/>
  <c r="G15" i="11"/>
  <c r="E26" i="11"/>
  <c r="H15" i="11"/>
  <c r="D26" i="11"/>
  <c r="D25" i="11"/>
  <c r="C26" i="11"/>
  <c r="C25" i="11"/>
  <c r="J42" i="9"/>
  <c r="I42" i="9"/>
  <c r="H42" i="9"/>
  <c r="J35" i="9"/>
  <c r="H35" i="9"/>
  <c r="I35" i="9"/>
  <c r="J31" i="9"/>
  <c r="I31" i="9"/>
  <c r="H31" i="9"/>
  <c r="H21" i="9"/>
  <c r="J21" i="9"/>
  <c r="F44" i="9"/>
  <c r="J16" i="9"/>
  <c r="I16" i="9"/>
  <c r="H16" i="9"/>
  <c r="I41" i="7"/>
  <c r="G41" i="7"/>
  <c r="H41" i="7" s="1"/>
  <c r="F41" i="7"/>
  <c r="E40" i="7"/>
  <c r="G36" i="7"/>
  <c r="H36" i="7" s="1"/>
  <c r="I36" i="7"/>
  <c r="F36" i="7"/>
  <c r="F30" i="7"/>
  <c r="I30" i="7"/>
  <c r="G30" i="7"/>
  <c r="H30" i="7" s="1"/>
  <c r="G27" i="7"/>
  <c r="H27" i="7" s="1"/>
  <c r="F27" i="7"/>
  <c r="I27" i="7"/>
  <c r="G23" i="7"/>
  <c r="H23" i="7" s="1"/>
  <c r="F23" i="7"/>
  <c r="I23" i="7"/>
  <c r="I16" i="7"/>
  <c r="G16" i="7"/>
  <c r="H16" i="7" s="1"/>
  <c r="F16" i="7"/>
  <c r="G15" i="7"/>
  <c r="H15" i="7" s="1"/>
  <c r="I15" i="7"/>
  <c r="F15" i="7"/>
  <c r="K26" i="4"/>
  <c r="I26" i="4"/>
  <c r="J26" i="4" s="1"/>
  <c r="H26" i="4"/>
  <c r="K15" i="4"/>
  <c r="I15" i="4"/>
  <c r="J15" i="4" s="1"/>
  <c r="H15" i="4"/>
  <c r="F35" i="4"/>
  <c r="D57" i="1"/>
  <c r="F57" i="1"/>
  <c r="H57" i="1"/>
  <c r="E57" i="1"/>
  <c r="J54" i="1"/>
  <c r="K54" i="1"/>
  <c r="K47" i="1"/>
  <c r="J47" i="1"/>
  <c r="K45" i="1"/>
  <c r="J45" i="1"/>
  <c r="K20" i="1"/>
  <c r="J20" i="1"/>
  <c r="I17" i="1"/>
  <c r="G57" i="1"/>
  <c r="I57" i="1" s="1"/>
  <c r="E32" i="17" l="1"/>
  <c r="G33" i="17"/>
  <c r="H56" i="17"/>
  <c r="H25" i="11"/>
  <c r="G25" i="11"/>
  <c r="F25" i="11"/>
  <c r="F26" i="11"/>
  <c r="H26" i="11"/>
  <c r="G26" i="11"/>
  <c r="H44" i="9"/>
  <c r="I44" i="9"/>
  <c r="J44" i="9"/>
  <c r="E44" i="7"/>
  <c r="F40" i="7"/>
  <c r="I40" i="7"/>
  <c r="G40" i="7"/>
  <c r="H40" i="7" s="1"/>
  <c r="H35" i="4"/>
  <c r="I35" i="4"/>
  <c r="J35" i="4" s="1"/>
  <c r="K35" i="4"/>
  <c r="J57" i="1"/>
  <c r="K57" i="1"/>
  <c r="G32" i="17" l="1"/>
  <c r="E56" i="17"/>
  <c r="I44" i="7"/>
  <c r="F44" i="7"/>
  <c r="G44" i="7"/>
  <c r="H44" i="7" s="1"/>
  <c r="G56" i="17" l="1"/>
</calcChain>
</file>

<file path=xl/sharedStrings.xml><?xml version="1.0" encoding="utf-8"?>
<sst xmlns="http://schemas.openxmlformats.org/spreadsheetml/2006/main" count="1958" uniqueCount="999">
  <si>
    <t>Ministerio de Hacienda y Economía</t>
  </si>
  <si>
    <t>Dirección General de Presupuesto</t>
  </si>
  <si>
    <t>Dirección de Estudios Económicos y Seguimiento Financiero</t>
  </si>
  <si>
    <t>Valores en millones de RD$</t>
  </si>
  <si>
    <t>PIB Nominal (Millones RD$)</t>
  </si>
  <si>
    <t>Detalle</t>
  </si>
  <si>
    <t>Variación
 2025/2024</t>
  </si>
  <si>
    <t>Ejecución
% PIB</t>
  </si>
  <si>
    <t>Presupuesto Inicial</t>
  </si>
  <si>
    <t>Comprometido*</t>
  </si>
  <si>
    <t>Devengado*</t>
  </si>
  <si>
    <t>Pagado*</t>
  </si>
  <si>
    <t>Abs.</t>
  </si>
  <si>
    <t>Rel.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</si>
  <si>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</si>
  <si>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</si>
  <si>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</si>
  <si>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</si>
  <si>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</si>
  <si>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</si>
  <si>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</si>
  <si>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</si>
  <si>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Interior y Policía</t>
  </si>
  <si>
    <t>0203 - Ministerio de Defensa</t>
  </si>
  <si>
    <t>0204 - Ministerio de Relaciones Exteriores</t>
  </si>
  <si>
    <t>0205 - Ministerio de Hacienda y Economía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</si>
  <si>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</si>
  <si>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</si>
  <si>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</si>
  <si>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</si>
  <si>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</si>
  <si>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</si>
  <si>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</si>
  <si>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</si>
  <si>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</si>
  <si>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</si>
  <si>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</si>
  <si>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</si>
  <si>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</si>
  <si>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Superior, Ciencia y Tecnología</t>
  </si>
  <si>
    <t>0220 - Ministerio de Economía, Planificación y Desarrollo</t>
  </si>
  <si>
    <t>0221 - Ministerio de Administración Pública</t>
  </si>
  <si>
    <t>0222 - Ministerio de Energía y Minas</t>
  </si>
  <si>
    <t>0223 - Ministerio de la Vivienda, Hábitat y Edificaciones (MIVHED)</t>
  </si>
  <si>
    <t>0224 - Ministerio de Justicia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</si>
  <si>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</si>
  <si>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</si>
  <si>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</si>
  <si>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</si>
  <si>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</si>
  <si>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</si>
  <si>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</si>
  <si>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Electoral (TSE)</t>
  </si>
  <si>
    <t>0406 - Oficina Nacional de Defensa Pública</t>
  </si>
  <si>
    <t>OTROS</t>
  </si>
  <si>
    <t>0998 -  Administración de Deuda Pública y Activos Financieros</t>
  </si>
  <si>
    <t>0999 -  Administración de Obligaciones del Tesoro Nacional</t>
  </si>
  <si>
    <t>TOTAL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</si>
  <si>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</si>
  <si>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3. En las columnas correspondientes a 2026, los ministerios de Hacienda y de Economía se presentan consolidados, conforme a la Ley núm. 45-25.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</si>
  <si>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</si>
  <si>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</si>
  <si>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</si>
  <si>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</si>
  <si>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Tabla 4. Gastos de Gobierno Central por Clasificación Institucional (Marzo 2025 vs 2026)</t>
  </si>
  <si>
    <t>Ilustración 3. Top 3 Instituciones con mayor ejecución de gastos - Marzo 2026</t>
  </si>
  <si>
    <t>Devengado Marzo</t>
  </si>
  <si>
    <t>1.Fecha de imputación al 31/03/2026 // Fecha de registro al 07/04/2026</t>
  </si>
  <si>
    <t>Tabla 3. Gastos del Gobierno Central por Clasificación Económica ( Marzo 2025 y 2026)</t>
  </si>
  <si>
    <t>Valores en Millones de RD$</t>
  </si>
  <si>
    <t>Variación 2026/2025</t>
  </si>
  <si>
    <t>Marzo</t>
  </si>
  <si>
    <t>% Ejecución</t>
  </si>
  <si>
    <t>6= (4/2)</t>
  </si>
  <si>
    <t>7 = (4-1)</t>
  </si>
  <si>
    <t>8= 7/1</t>
  </si>
  <si>
    <t>9 = (4/PIB)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</si>
  <si>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</si>
  <si>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</si>
  <si>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</si>
  <si>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</si>
  <si>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</si>
  <si>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</si>
  <si>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</si>
  <si>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</si>
  <si>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</si>
  <si>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</si>
  <si>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</si>
  <si>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</si>
  <si>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</si>
  <si>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</si>
  <si>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</si>
  <si>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</si>
  <si>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</si>
  <si>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</si>
  <si>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</si>
  <si>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2.2.8 - Gastos de capital, reserva presupuestaria</t>
  </si>
  <si>
    <t>Total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</si>
  <si>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</si>
  <si>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t>1. Fecha de imputación al 31/03/2026 y de registro al 07/04/2026.                                                                                          </t>
  </si>
  <si>
    <t>2. Se utilizó el PIB del Panorama Macroeconómico actualizado al 27 de marzo de 2026, elaborado por el Ministerio de Hacienda y Economía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</si>
  <si>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</si>
  <si>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Ilustración 1. Transferencias corrientes otorgadas a Instituciones</t>
  </si>
  <si>
    <t>(Marzo 2026)</t>
  </si>
  <si>
    <t xml:space="preserve">Nota: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</si>
  <si>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</si>
  <si>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2. Transferencias de capital otorgadas a Instituciones</t>
  </si>
  <si>
    <t xml:space="preserve">Tabla 2. Ingresos por Clasificación Económica </t>
  </si>
  <si>
    <t>Marzo 2025 y 2026</t>
  </si>
  <si>
    <t>Variación 
2026/2025</t>
  </si>
  <si>
    <t>% PIB</t>
  </si>
  <si>
    <t>Percibido Marzo</t>
  </si>
  <si>
    <t>Percibido*</t>
  </si>
  <si>
    <t>% Ejecución*</t>
  </si>
  <si>
    <t>4 = (3/2)</t>
  </si>
  <si>
    <t>5 = (3 - 1)</t>
  </si>
  <si>
    <t>6 = (5/1)</t>
  </si>
  <si>
    <t>7 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</si>
  <si>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</si>
  <si>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</si>
  <si>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</si>
  <si>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</si>
  <si>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</si>
  <si>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</si>
  <si>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</si>
  <si>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</si>
  <si>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</si>
  <si>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</si>
  <si>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</si>
  <si>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1.1.2.4-Contribuciones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</si>
  <si>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</si>
  <si>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</si>
  <si>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</si>
  <si>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</si>
  <si>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</si>
  <si>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</si>
  <si>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</si>
  <si>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</si>
  <si>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</si>
  <si>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</si>
  <si>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</si>
  <si>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</si>
  <si>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</si>
  <si>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</si>
  <si>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</si>
  <si>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</si>
  <si>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</si>
  <si>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</si>
  <si>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imputación al 31/03/2026// Fecha de registro al 07/04/2026</t>
  </si>
  <si>
    <t>3. Se utilizó el PIB del Panorama Macroeconómico actualizado al 27 de marzo del 2026, elaborado por el Ministerio de Hacienda y Economía.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</si>
  <si>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</si>
  <si>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</si>
  <si>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</si>
  <si>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ITBIS</t>
  </si>
  <si>
    <t>IR-2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</si>
  <si>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</si>
  <si>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</si>
  <si>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</si>
  <si>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</si>
  <si>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imputación al 31/03/2026// Fecha de registro al 07/04/2026</t>
  </si>
  <si>
    <t xml:space="preserve">Tabla 5. Clasificador Funcional del gasto del Gobierno Central </t>
  </si>
  <si>
    <t>Marzo  2026</t>
  </si>
  <si>
    <t>DETALLE</t>
  </si>
  <si>
    <t>Variación</t>
  </si>
  <si>
    <t>Ejecución</t>
  </si>
  <si>
    <t xml:space="preserve"> 2025/2024</t>
  </si>
  <si>
    <t>6= (4-1)</t>
  </si>
  <si>
    <t>7= (6/1)</t>
  </si>
  <si>
    <t>8= (4/PIB)</t>
  </si>
  <si>
    <t>1-SERVICIOS GENERALES</t>
  </si>
  <si>
    <t>1.1-Administración general</t>
  </si>
  <si>
    <t>1.2-Relaciones internacionales</t>
  </si>
  <si>
    <t>1.3-Defensa nacional</t>
  </si>
  <si>
    <t>1.4-Justicia, orden público y seguridad</t>
  </si>
  <si>
    <t>2-SERVICIOS ECONÓMICOS</t>
  </si>
  <si>
    <t>2.1-Asuntos económicos, comerciales y laborales</t>
  </si>
  <si>
    <t>2.2-Agropecuaria, caza, pesca y silvicultura</t>
  </si>
  <si>
    <t>2.3-Riego</t>
  </si>
  <si>
    <t>2.4-Energía y combustible</t>
  </si>
  <si>
    <t>2.5-Minería, manufactura y construcción</t>
  </si>
  <si>
    <t xml:space="preserve">PIB Nominal </t>
  </si>
  <si>
    <t>2.6-Transporte</t>
  </si>
  <si>
    <t>2.7-Comunicaciones</t>
  </si>
  <si>
    <t>2.8-Banca y seguros</t>
  </si>
  <si>
    <t>2.9-Otros servicios económicos</t>
  </si>
  <si>
    <t>3-PROTECCIÓN DEL MEDIO AMBIENTE</t>
  </si>
  <si>
    <t>3.1-Protección del aire, agua y suelo</t>
  </si>
  <si>
    <t>3.2-Protección de la biodiversidad y ordenación de desechos</t>
  </si>
  <si>
    <t>3.3-Cambio Climático</t>
  </si>
  <si>
    <t>4-SERVICIOS SOCIALES</t>
  </si>
  <si>
    <t>4.1-Vivienda y servicios comunitarios</t>
  </si>
  <si>
    <t>4.2-Salud</t>
  </si>
  <si>
    <t>4.3-Actividades deportivas, recreativas, culturales y religiosas</t>
  </si>
  <si>
    <t>4.4-Educación</t>
  </si>
  <si>
    <t>4.5-Protección social</t>
  </si>
  <si>
    <t>4.6-Equidad de género</t>
  </si>
  <si>
    <t>5-INTERESES DE LA DEUDA PÚBLICA</t>
  </si>
  <si>
    <t>5.1-Intereses y comisiones de deuda pública</t>
  </si>
  <si>
    <t>Total general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</si>
  <si>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</si>
  <si>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27 de marzo del 2026, elaborado por el Ministerio de Hacienda y Economía.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</si>
  <si>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</si>
  <si>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Marzo 2026</t>
  </si>
  <si>
    <t>Notas:</t>
  </si>
  <si>
    <t>Cifras preliminares.</t>
  </si>
  <si>
    <t>1. Fecha de imputación al 31/03/2026 // Fecha de registro al 07/04/2026</t>
  </si>
  <si>
    <r>
      <rPr>
        <b/>
        <sz val="12"/>
        <color rgb="FF000000"/>
        <rFont val="Avenir Next LT Pro"/>
        <family val="2"/>
      </rPr>
      <t>Fuente:</t>
    </r>
    <r>
      <rPr>
        <sz val="12"/>
        <color indexed="8"/>
        <rFont val="Avenir Next LT Pro"/>
        <family val="2"/>
      </rPr>
      <t xml:space="preserve"> Sistema de Información de la Gestión Financiera (SIGEF).</t>
    </r>
  </si>
  <si>
    <t>Tabla 1. Resultados Presupuestarios del Gobierno Central (Marzo 2026)</t>
  </si>
  <si>
    <t xml:space="preserve">Pres. Inicial      </t>
  </si>
  <si>
    <t>% Devengado</t>
  </si>
  <si>
    <t>% del PIB</t>
  </si>
  <si>
    <t>Ley núm. 99-25</t>
  </si>
  <si>
    <t>Devengado</t>
  </si>
  <si>
    <t>4 = 3/1</t>
  </si>
  <si>
    <t>6 = (3/PIB)</t>
  </si>
  <si>
    <t>1 - Ingresos</t>
  </si>
  <si>
    <t>1.1 - Ingresos corrientes</t>
  </si>
  <si>
    <t>1.2 - Ingresos de capital</t>
  </si>
  <si>
    <t>2 - Gastos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</si>
  <si>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</si>
  <si>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</si>
  <si>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</si>
  <si>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</si>
  <si>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</si>
  <si>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</si>
  <si>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</si>
  <si>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</si>
  <si>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9"/>
        <rFont val="Avenir Next LT Pro"/>
        <family val="2"/>
      </rPr>
      <t>*Cifras preliminares.</t>
    </r>
  </si>
  <si>
    <t>2. Se utilizó el PIB del Panorama Macroeconómico actualizado al 27 de marzo 2026, elaborado por el Ministerio de Hacienda y Economía</t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</si>
  <si>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</si>
  <si>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t>Anexo 1. Ingresos por Clasificación Económica (Marzo 2026)</t>
  </si>
  <si>
    <t xml:space="preserve">Valores en Millones de RD$ </t>
  </si>
  <si>
    <t>Presupuesto Inicial (Ley 99-25)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</si>
  <si>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</si>
  <si>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</si>
  <si>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</si>
  <si>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</si>
  <si>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</si>
  <si>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</si>
  <si>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</si>
  <si>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</si>
  <si>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</si>
  <si>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</si>
  <si>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</si>
  <si>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</si>
  <si>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</si>
  <si>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</si>
  <si>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</si>
  <si>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</si>
  <si>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</si>
  <si>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</si>
  <si>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</si>
  <si>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</si>
  <si>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</si>
  <si>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</si>
  <si>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</si>
  <si>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</si>
  <si>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</si>
  <si>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</si>
  <si>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</si>
  <si>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</si>
  <si>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</si>
  <si>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</si>
  <si>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</si>
  <si>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</si>
  <si>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</si>
  <si>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</si>
  <si>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</si>
  <si>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</si>
  <si>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</si>
  <si>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</si>
  <si>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</si>
  <si>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</si>
  <si>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</si>
  <si>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</si>
  <si>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</si>
  <si>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</si>
  <si>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</si>
  <si>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</si>
  <si>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</si>
  <si>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</si>
  <si>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</si>
  <si>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</si>
  <si>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</si>
  <si>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</si>
  <si>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</si>
  <si>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</si>
  <si>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</si>
  <si>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</si>
  <si>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</si>
  <si>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</si>
  <si>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</si>
  <si>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</si>
  <si>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</si>
  <si>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</si>
  <si>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</si>
  <si>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</si>
  <si>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</si>
  <si>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</si>
  <si>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</si>
  <si>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</si>
  <si>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</si>
  <si>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</si>
  <si>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</si>
  <si>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</si>
  <si>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</si>
  <si>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</si>
  <si>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</si>
  <si>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</si>
  <si>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</si>
  <si>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</si>
  <si>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</si>
  <si>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</si>
  <si>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</si>
  <si>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</si>
  <si>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</si>
  <si>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</si>
  <si>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</si>
  <si>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</si>
  <si>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</si>
  <si>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</si>
  <si>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</si>
  <si>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</si>
  <si>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</si>
  <si>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</si>
  <si>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</si>
  <si>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</si>
  <si>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</si>
  <si>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</si>
  <si>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</si>
  <si>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</si>
  <si>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</si>
  <si>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</si>
  <si>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</si>
  <si>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</si>
  <si>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</si>
  <si>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</si>
  <si>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</si>
  <si>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</si>
  <si>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</si>
  <si>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</si>
  <si>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</si>
  <si>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</si>
  <si>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</si>
  <si>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</si>
  <si>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1.2.2.1.01-Contribución patronal del sector privado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</si>
  <si>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</si>
  <si>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</si>
  <si>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</si>
  <si>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</si>
  <si>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</si>
  <si>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</si>
  <si>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</si>
  <si>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</si>
  <si>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</si>
  <si>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</si>
  <si>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</si>
  <si>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</si>
  <si>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</si>
  <si>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</si>
  <si>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</si>
  <si>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</si>
  <si>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</si>
  <si>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</si>
  <si>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</si>
  <si>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</si>
  <si>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</si>
  <si>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</si>
  <si>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</si>
  <si>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</si>
  <si>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</si>
  <si>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</si>
  <si>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</si>
  <si>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</si>
  <si>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</si>
  <si>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</si>
  <si>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</si>
  <si>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</si>
  <si>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</si>
  <si>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</si>
  <si>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</si>
  <si>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</si>
  <si>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</si>
  <si>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</si>
  <si>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</si>
  <si>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</si>
  <si>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</si>
  <si>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</si>
  <si>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</si>
  <si>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</si>
  <si>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</si>
  <si>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</si>
  <si>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</si>
  <si>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</si>
  <si>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</si>
  <si>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</si>
  <si>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</si>
  <si>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</si>
  <si>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</si>
  <si>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</si>
  <si>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</si>
  <si>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</si>
  <si>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</si>
  <si>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1.6.4.1.11-Ingresos por bienes extinguidos o decomisados</t>
  </si>
  <si>
    <t>1.6.4.1.99-Otros ingresos diversos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</si>
  <si>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</si>
  <si>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</si>
  <si>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</si>
  <si>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</si>
  <si>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</si>
  <si>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</si>
  <si>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</si>
  <si>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</si>
  <si>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</si>
  <si>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</si>
  <si>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</si>
  <si>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</si>
  <si>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31/03/2026 // Fecha de registro al 07/04/2026.</t>
    </r>
  </si>
  <si>
    <t>Anexo 2. Distribución Geográfica de Proyectos de Inversión (Marzo 2026)</t>
  </si>
  <si>
    <t>(Región - Provincia - Función)</t>
  </si>
  <si>
    <t xml:space="preserve">Abs. </t>
  </si>
  <si>
    <t>01-REGION CIBAO NORTE</t>
  </si>
  <si>
    <t>09-ESPAILLAT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</si>
  <si>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</si>
  <si>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</si>
  <si>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</si>
  <si>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</si>
  <si>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</si>
  <si>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</si>
  <si>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</si>
  <si>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</si>
  <si>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</si>
  <si>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</si>
  <si>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</si>
  <si>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</si>
  <si>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</si>
  <si>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</si>
  <si>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</si>
  <si>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</si>
  <si>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</si>
  <si>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</si>
  <si>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</si>
  <si>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</si>
  <si>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</si>
  <si>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</si>
  <si>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</si>
  <si>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</si>
  <si>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</si>
  <si>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</si>
  <si>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</si>
  <si>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</si>
  <si>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</si>
  <si>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</si>
  <si>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</si>
  <si>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</si>
  <si>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</si>
  <si>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</si>
  <si>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</si>
  <si>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</si>
  <si>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</si>
  <si>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</si>
  <si>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</si>
  <si>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</si>
  <si>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</si>
  <si>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98-NACIONAL</t>
  </si>
  <si>
    <t>Anexo 3. Distribución por Programas (Marzo 2026)</t>
  </si>
  <si>
    <t>Presupuesto Inicial 
(Ley núm. 99-25)</t>
  </si>
  <si>
    <t>Compromiso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</si>
  <si>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</si>
  <si>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</si>
  <si>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</si>
  <si>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</si>
  <si>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</si>
  <si>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</si>
  <si>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</si>
  <si>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</si>
  <si>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</si>
  <si>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</si>
  <si>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</si>
  <si>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</si>
  <si>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</si>
  <si>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</si>
  <si>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</si>
  <si>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</si>
  <si>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</si>
  <si>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</si>
  <si>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</si>
  <si>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</si>
  <si>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</si>
  <si>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</si>
  <si>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</si>
  <si>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</si>
  <si>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</si>
  <si>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</si>
  <si>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</si>
  <si>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</si>
  <si>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</si>
  <si>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</si>
  <si>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</si>
  <si>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</si>
  <si>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</si>
  <si>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</si>
  <si>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</si>
  <si>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</si>
  <si>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</si>
  <si>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</si>
  <si>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</si>
  <si>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</si>
  <si>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</si>
  <si>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</si>
  <si>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</si>
  <si>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</si>
  <si>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</si>
  <si>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</si>
  <si>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</si>
  <si>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</si>
  <si>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</si>
  <si>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</si>
  <si>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</si>
  <si>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</si>
  <si>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</si>
  <si>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</si>
  <si>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</si>
  <si>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</si>
  <si>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</si>
  <si>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</si>
  <si>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</si>
  <si>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</si>
  <si>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</si>
  <si>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</si>
  <si>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</si>
  <si>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</si>
  <si>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</si>
  <si>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</si>
  <si>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</si>
  <si>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</si>
  <si>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</si>
  <si>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</si>
  <si>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</si>
  <si>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</si>
  <si>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</si>
  <si>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</si>
  <si>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</si>
  <si>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</si>
  <si>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</si>
  <si>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</si>
  <si>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</si>
  <si>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</si>
  <si>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</si>
  <si>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</si>
  <si>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</si>
  <si>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</si>
  <si>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</si>
  <si>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</si>
  <si>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</si>
  <si>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</si>
  <si>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</si>
  <si>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</si>
  <si>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</si>
  <si>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</si>
  <si>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</si>
  <si>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</si>
  <si>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14-Servicios de salud, seguridad y bienestar social de la P.N.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</si>
  <si>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</si>
  <si>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</si>
  <si>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</si>
  <si>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</si>
  <si>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</si>
  <si>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</si>
  <si>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</si>
  <si>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</si>
  <si>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</si>
  <si>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</si>
  <si>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</si>
  <si>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</si>
  <si>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</si>
  <si>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</si>
  <si>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</si>
  <si>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</si>
  <si>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</si>
  <si>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</si>
  <si>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</si>
  <si>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</si>
  <si>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</si>
  <si>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</si>
  <si>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</si>
  <si>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</si>
  <si>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</si>
  <si>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</si>
  <si>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</si>
  <si>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</si>
  <si>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</si>
  <si>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</si>
  <si>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</si>
  <si>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de la producción agrícola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</si>
  <si>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</si>
  <si>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</si>
  <si>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</si>
  <si>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</si>
  <si>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</si>
  <si>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</si>
  <si>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</si>
  <si>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</si>
  <si>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</si>
  <si>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</si>
  <si>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</si>
  <si>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</si>
  <si>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</si>
  <si>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</si>
  <si>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</si>
  <si>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</si>
  <si>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</si>
  <si>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</si>
  <si>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</si>
  <si>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</si>
  <si>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</si>
  <si>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</si>
  <si>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</si>
  <si>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</si>
  <si>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 Y ECONOMIA</t>
  </si>
  <si>
    <t>01-MINISTERIO DE HACIENDA Y ECONOMIA</t>
  </si>
  <si>
    <t>0001-MINISTERIO DE HACIENDA Y ECONOMIA</t>
  </si>
  <si>
    <t>15-Formulación de la Política Fiscal y Análisis de las solicitudes de Exoneraciones.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</si>
  <si>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</si>
  <si>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</si>
  <si>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</si>
  <si>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</si>
  <si>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</si>
  <si>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</si>
  <si>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</si>
  <si>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</si>
  <si>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</si>
  <si>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</si>
  <si>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</si>
  <si>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</si>
  <si>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</si>
  <si>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</si>
  <si>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</si>
  <si>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</si>
  <si>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</si>
  <si>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</si>
  <si>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</si>
  <si>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</si>
  <si>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</si>
  <si>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</si>
  <si>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</si>
  <si>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</si>
  <si>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</si>
  <si>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</si>
  <si>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</si>
  <si>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</si>
  <si>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</si>
  <si>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</si>
  <si>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</si>
  <si>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</si>
  <si>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</si>
  <si>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</si>
  <si>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</si>
  <si>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</si>
  <si>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</si>
  <si>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</si>
  <si>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</si>
  <si>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</si>
  <si>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</si>
  <si>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</si>
  <si>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17-Instalaciones escolares seguras, inclusivas y sostenibles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</si>
  <si>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</si>
  <si>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</si>
  <si>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</si>
  <si>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</si>
  <si>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</si>
  <si>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</si>
  <si>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</si>
  <si>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</si>
  <si>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</si>
  <si>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</si>
  <si>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</si>
  <si>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</si>
  <si>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</si>
  <si>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</si>
  <si>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</si>
  <si>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</si>
  <si>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infraestructura física de calles y avenidas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</si>
  <si>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</si>
  <si>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</si>
  <si>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</si>
  <si>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</si>
  <si>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</si>
  <si>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</si>
  <si>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</si>
  <si>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</si>
  <si>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</si>
  <si>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</si>
  <si>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</si>
  <si>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</si>
  <si>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</si>
  <si>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</si>
  <si>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</si>
  <si>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</si>
  <si>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</si>
  <si>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</si>
  <si>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</si>
  <si>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</si>
  <si>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</si>
  <si>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</si>
  <si>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</si>
  <si>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</si>
  <si>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</si>
  <si>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</si>
  <si>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</si>
  <si>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</si>
  <si>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</si>
  <si>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</si>
  <si>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</si>
  <si>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</si>
  <si>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</si>
  <si>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</si>
  <si>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</si>
  <si>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</si>
  <si>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</si>
  <si>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</si>
  <si>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</si>
  <si>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</si>
  <si>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</si>
  <si>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</si>
  <si>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</si>
  <si>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</si>
  <si>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</si>
  <si>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</si>
  <si>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</si>
  <si>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</si>
  <si>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</si>
  <si>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</si>
  <si>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</si>
  <si>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</si>
  <si>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</si>
  <si>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</si>
  <si>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</si>
  <si>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</si>
  <si>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</si>
  <si>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13-Manejo sostenible de recursos no renovables, de los suelos y las aguas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</si>
  <si>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</si>
  <si>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</si>
  <si>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</si>
  <si>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</si>
  <si>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</si>
  <si>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</si>
  <si>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</si>
  <si>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</si>
  <si>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</si>
  <si>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</si>
  <si>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</si>
  <si>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</si>
  <si>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</si>
  <si>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</si>
  <si>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</si>
  <si>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</si>
  <si>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</si>
  <si>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</si>
  <si>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</si>
  <si>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</si>
  <si>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</si>
  <si>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</si>
  <si>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</si>
  <si>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</si>
  <si>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</si>
  <si>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</si>
  <si>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</si>
  <si>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</si>
  <si>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</si>
  <si>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</si>
  <si>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</si>
  <si>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</si>
  <si>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</si>
  <si>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</si>
  <si>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</si>
  <si>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</si>
  <si>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</si>
  <si>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</si>
  <si>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</si>
  <si>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</si>
  <si>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</si>
  <si>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</si>
  <si>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</si>
  <si>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</si>
  <si>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</si>
  <si>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</si>
  <si>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</si>
  <si>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</si>
  <si>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</si>
  <si>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</si>
  <si>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0224-MINISTERIO DE JUSTICIA</t>
  </si>
  <si>
    <t>01-MINISTERIO DE JUSTICIA</t>
  </si>
  <si>
    <t>0001-MINISTERIO DE JUSTICIA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</si>
  <si>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</si>
  <si>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</si>
  <si>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</si>
  <si>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</si>
  <si>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</si>
  <si>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</si>
  <si>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12-Gestión del registro del estado civil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</si>
  <si>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</si>
  <si>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</si>
  <si>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</si>
  <si>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</si>
  <si>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</si>
  <si>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</si>
  <si>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</si>
  <si>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</si>
  <si>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</si>
  <si>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</si>
  <si>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</si>
  <si>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</si>
  <si>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</si>
  <si>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</si>
  <si>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</si>
  <si>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</si>
  <si>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</si>
  <si>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</si>
  <si>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</si>
  <si>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</si>
  <si>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</si>
  <si>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</si>
  <si>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</si>
  <si>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</si>
  <si>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</si>
  <si>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(Marzo 2026)</t>
  </si>
  <si>
    <t>(Finalidad-Función-Subfunción)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</si>
  <si>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</si>
  <si>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</si>
  <si>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</si>
  <si>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</si>
  <si>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</si>
  <si>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</si>
  <si>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</si>
  <si>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</si>
  <si>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</si>
  <si>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</si>
  <si>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</si>
  <si>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</si>
  <si>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</si>
  <si>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</si>
  <si>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</si>
  <si>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</si>
  <si>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</si>
  <si>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</si>
  <si>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</si>
  <si>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</si>
  <si>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</si>
  <si>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2.1.03-Asuntos laborales para fortalecer la autonomía económica de las mujeres</t>
  </si>
  <si>
    <t>2.2.01-Agropecuaria</t>
  </si>
  <si>
    <t>2.2.02-Caza y pesca</t>
  </si>
  <si>
    <t>2.2.04-Conservación, ampliación y explotación racionalizada de reservas forestales.</t>
  </si>
  <si>
    <t>2.2.06-Gestión o apoyo de labores de reforestación</t>
  </si>
  <si>
    <t>2.2.99-Planificación, gestión y supervisión agropecuaria, caza, pesca y silvicultura</t>
  </si>
  <si>
    <t>2.3.01-Riego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</si>
  <si>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</si>
  <si>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</si>
  <si>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</si>
  <si>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</si>
  <si>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</si>
  <si>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2.5.01-Extracción de recursos minerales</t>
  </si>
  <si>
    <t>2.5.02-Manufacturas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</si>
  <si>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</si>
  <si>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</si>
  <si>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</si>
  <si>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</si>
  <si>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</si>
  <si>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</si>
  <si>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</si>
  <si>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</si>
  <si>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</si>
  <si>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3.1.01-Reducción de la contaminación</t>
  </si>
  <si>
    <t>3.1.02-Administración del agua</t>
  </si>
  <si>
    <t>3.1.03-Ordenación de aguas residuales, drenaje y alcantarillado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</si>
  <si>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</si>
  <si>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</si>
  <si>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</si>
  <si>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</si>
  <si>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</si>
  <si>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</si>
  <si>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3.2.08-Gestión de la contaminación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</si>
  <si>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</si>
  <si>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</si>
  <si>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</si>
  <si>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</si>
  <si>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</si>
  <si>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</si>
  <si>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</si>
  <si>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</si>
  <si>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</si>
  <si>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</si>
  <si>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</si>
  <si>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</si>
  <si>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</si>
  <si>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</si>
  <si>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</si>
  <si>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</si>
  <si>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</si>
  <si>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</si>
  <si>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</si>
  <si>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</si>
  <si>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</si>
  <si>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</si>
  <si>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</si>
  <si>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</si>
  <si>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</si>
  <si>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</si>
  <si>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</si>
  <si>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</si>
  <si>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</si>
  <si>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</si>
  <si>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</si>
  <si>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</si>
  <si>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</si>
  <si>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</si>
  <si>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</si>
  <si>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</si>
  <si>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</si>
  <si>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</si>
  <si>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</si>
  <si>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</si>
  <si>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</si>
  <si>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</si>
  <si>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4.5.05-Familia e hijos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</si>
  <si>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</si>
  <si>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</si>
  <si>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</si>
  <si>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</si>
  <si>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</si>
  <si>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</si>
  <si>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</si>
  <si>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</si>
  <si>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</si>
  <si>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</si>
  <si>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5.1.01-Intereses y comisiones de deuda pública</t>
  </si>
  <si>
    <t>Tabla 6. Gastos para reducir la brecha de género según clasificador funcional</t>
  </si>
  <si>
    <t>Presupuesto Devengado</t>
  </si>
  <si>
    <t>1-Servicios Generales</t>
  </si>
  <si>
    <t>1.4.06-Administración y Serviciosde justicia relacionados con la violencia de género</t>
  </si>
  <si>
    <t>2-Servicios Económicos</t>
  </si>
  <si>
    <t>4-Servicios Sociales</t>
  </si>
  <si>
    <t>4.2.04-Serviciosmédicos en salud sexual/reproductiva y de centros de salud materno infantil</t>
  </si>
  <si>
    <t xml:space="preserve"> </t>
  </si>
  <si>
    <t xml:space="preserve">Total 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</si>
  <si>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</si>
  <si>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1. Fecha de recaudación al 31/03/2026// Fecha de registro al 07/04/2026.</t>
  </si>
  <si>
    <t>Tabla 7. Incidencia del gasto del Gobierno Central en el cambio climático</t>
  </si>
  <si>
    <t xml:space="preserve"> Devengado</t>
  </si>
  <si>
    <t>Incidencia Positiva</t>
  </si>
  <si>
    <t>Incidencia Negativa</t>
  </si>
  <si>
    <t>Incidencia Neta</t>
  </si>
  <si>
    <t>5=3-4</t>
  </si>
  <si>
    <t>6 = (2/PIB)</t>
  </si>
  <si>
    <t>1.4.02-Serviciosde protección contra incendios</t>
  </si>
  <si>
    <t>2.2.04-Conservación, ampliación y explotación racionalizada de reservas forestales</t>
  </si>
  <si>
    <t>3-Protección del Medio Ambiente</t>
  </si>
  <si>
    <t>3.2.98-Investigación y desarrollo relacionado con la Protección del Medio Ambiente</t>
  </si>
  <si>
    <t>3.2.99-Planificación, gestión y supervisión de la Protección del Medio Ambiente</t>
  </si>
  <si>
    <t>2. Para el PIB 2025 se utilizó el PIB del Panorama Macroeconómico actualizado al 27 de marzo de 2026, elaborado por el Ministerio de Hacienda y Economía.</t>
  </si>
  <si>
    <t>Ilustración 4. Proyectos de Inversión Pública por funciones</t>
  </si>
  <si>
    <t>País</t>
  </si>
  <si>
    <t xml:space="preserve">Provincia </t>
  </si>
  <si>
    <t>Montos</t>
  </si>
  <si>
    <t xml:space="preserve">República Dominicana </t>
  </si>
  <si>
    <t>Distrito Nacional</t>
  </si>
  <si>
    <t>Azua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</si>
  <si>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</si>
  <si>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</si>
  <si>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</si>
  <si>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</si>
  <si>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</si>
  <si>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</si>
  <si>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</si>
  <si>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</si>
  <si>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</si>
  <si>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</si>
  <si>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</si>
  <si>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</si>
  <si>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</si>
  <si>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</si>
  <si>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</si>
  <si>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</si>
  <si>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</si>
  <si>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</si>
  <si>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</si>
  <si>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</si>
  <si>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</si>
  <si>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</si>
  <si>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</si>
  <si>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</si>
  <si>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</si>
  <si>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</si>
  <si>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</si>
  <si>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</si>
  <si>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</si>
  <si>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</si>
  <si>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Ilustración 5. Composición del Gasto del Gobierno Central por Finalidad</t>
  </si>
  <si>
    <t xml:space="preserve">2. Se utilizó el PIB del Panorama Macroeconómico actualizado al 27 de marzo de 2026, elaborado por el Ministerio de Hacienda y Economía.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</si>
</sst>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_);\(#,##0.0,,\)"/>
    <numFmt numFmtId="165" formatCode="0.0%"/>
    <numFmt numFmtId="166" formatCode="#,##0.00000_);\(#,##0.00000\)"/>
    <numFmt numFmtId="167" formatCode="0.000%"/>
    <numFmt numFmtId="168" formatCode="_(* #,##0.0_);_(* \(#,##0.0\);_(* &quot;-&quot;??_);_(@_)"/>
    <numFmt numFmtId="169" formatCode="#,##0.0,,"/>
    <numFmt numFmtId="170" formatCode="#,###.0,,"/>
    <numFmt numFmtId="171" formatCode="0.0000%"/>
    <numFmt numFmtId="172" formatCode="#,##0.0"/>
    <numFmt numFmtId="173" formatCode="#,##0.0_);\(#,##0.0\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venir Next LT Pro"/>
      <family val="2"/>
    </font>
    <font>
      <b/>
      <sz val="20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sz val="20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0"/>
      <name val="Arial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b/>
      <sz val="18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4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4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Avenir Next LT Pro"/>
      <family val="2"/>
    </font>
    <font>
      <sz val="16"/>
      <color theme="1"/>
      <name val="Calibri"/>
      <family val="2"/>
      <scheme val="minor"/>
    </font>
    <font>
      <b/>
      <sz val="16"/>
      <color rgb="FFFFFFFF"/>
      <name val="Avenir Next LT Pro"/>
      <family val="2"/>
    </font>
    <font>
      <sz val="11"/>
      <name val="Calibri"/>
      <family val="2"/>
      <scheme val="minor"/>
    </font>
    <font>
      <sz val="12"/>
      <color indexed="8"/>
      <name val="Avenir Next LT Pro"/>
      <family val="2"/>
    </font>
    <font>
      <b/>
      <i/>
      <sz val="11"/>
      <color rgb="FFFFFFFF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sz val="11"/>
      <color rgb="FFFF0000"/>
      <name val="Calibri"/>
      <family val="2"/>
      <scheme val="minor"/>
    </font>
    <font>
      <sz val="16"/>
      <color indexed="8"/>
      <name val="Avenir Next LT Pro"/>
      <family val="2"/>
    </font>
    <font>
      <b/>
      <sz val="12"/>
      <color indexed="8"/>
      <name val="Avenir Next LT Pro"/>
      <family val="2"/>
    </font>
    <font>
      <sz val="14"/>
      <color theme="1"/>
      <name val="Calibri"/>
      <family val="2"/>
      <scheme val="minor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305496"/>
        <bgColor rgb="FFC0E6F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rgb="FFE8E8E8"/>
      </left>
      <right style="medium">
        <color theme="0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8"/>
      </bottom>
      <diagonal/>
    </border>
    <border>
      <left/>
      <right/>
      <top style="thin">
        <color theme="8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4">
    <xf numFmtId="0" fontId="0" fillId="0" borderId="0" xfId="0"/>
    <xf numFmtId="0" fontId="2" fillId="0" borderId="0" xfId="3"/>
    <xf numFmtId="0" fontId="3" fillId="0" borderId="0" xfId="4" applyFont="1"/>
    <xf numFmtId="0" fontId="3" fillId="0" borderId="0" xfId="5" applyFont="1"/>
    <xf numFmtId="0" fontId="5" fillId="0" borderId="0" xfId="5" applyFont="1" applyAlignment="1">
      <alignment vertical="center" wrapText="1" readingOrder="1"/>
    </xf>
    <xf numFmtId="0" fontId="6" fillId="0" borderId="0" xfId="5" applyFont="1"/>
    <xf numFmtId="0" fontId="6" fillId="0" borderId="0" xfId="5" applyFont="1" applyAlignment="1">
      <alignment vertical="top" wrapText="1" readingOrder="1"/>
    </xf>
    <xf numFmtId="0" fontId="8" fillId="0" borderId="0" xfId="5" applyFont="1"/>
    <xf numFmtId="0" fontId="9" fillId="0" borderId="0" xfId="5" applyFont="1"/>
    <xf numFmtId="0" fontId="8" fillId="0" borderId="0" xfId="5" applyFont="1" applyAlignment="1">
      <alignment horizontal="center"/>
    </xf>
    <xf numFmtId="0" fontId="5" fillId="0" borderId="1" xfId="5" applyFont="1" applyBorder="1" applyAlignment="1">
      <alignment vertical="center"/>
    </xf>
    <xf numFmtId="164" fontId="5" fillId="2" borderId="2" xfId="6" applyNumberFormat="1" applyFont="1" applyFill="1" applyBorder="1" applyAlignment="1">
      <alignment horizontal="center" vertical="center"/>
    </xf>
    <xf numFmtId="164" fontId="5" fillId="2" borderId="0" xfId="6" applyNumberFormat="1" applyFont="1" applyFill="1" applyAlignment="1">
      <alignment horizontal="center" vertical="center"/>
    </xf>
    <xf numFmtId="0" fontId="3" fillId="0" borderId="0" xfId="5" applyFont="1" applyAlignment="1">
      <alignment horizontal="center"/>
    </xf>
    <xf numFmtId="0" fontId="5" fillId="0" borderId="0" xfId="5" applyFont="1"/>
    <xf numFmtId="0" fontId="3" fillId="0" borderId="3" xfId="5" applyFont="1" applyBorder="1" applyAlignment="1">
      <alignment horizontal="center"/>
    </xf>
    <xf numFmtId="0" fontId="3" fillId="2" borderId="3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 vertical="center"/>
    </xf>
    <xf numFmtId="0" fontId="11" fillId="3" borderId="25" xfId="5" applyFont="1" applyFill="1" applyBorder="1" applyAlignment="1">
      <alignment horizontal="center" vertical="center" wrapText="1"/>
    </xf>
    <xf numFmtId="0" fontId="11" fillId="3" borderId="26" xfId="5" applyFont="1" applyFill="1" applyBorder="1" applyAlignment="1">
      <alignment horizontal="center" vertical="center" wrapText="1"/>
    </xf>
    <xf numFmtId="0" fontId="11" fillId="3" borderId="25" xfId="5" applyFont="1" applyFill="1" applyBorder="1" applyAlignment="1">
      <alignment horizontal="center" vertical="center"/>
    </xf>
    <xf numFmtId="0" fontId="11" fillId="3" borderId="26" xfId="5" applyFont="1" applyFill="1" applyBorder="1" applyAlignment="1">
      <alignment horizontal="center" vertical="center"/>
    </xf>
    <xf numFmtId="0" fontId="11" fillId="3" borderId="27" xfId="5" applyFont="1" applyFill="1" applyBorder="1" applyAlignment="1">
      <alignment horizontal="center" vertical="center"/>
    </xf>
    <xf numFmtId="0" fontId="12" fillId="5" borderId="28" xfId="5" applyFont="1" applyFill="1" applyBorder="1"/>
    <xf numFmtId="164" fontId="12" fillId="5" borderId="28" xfId="5" applyNumberFormat="1" applyFont="1" applyFill="1" applyBorder="1" applyAlignment="1">
      <alignment horizontal="center" vertical="center"/>
    </xf>
    <xf numFmtId="165" fontId="12" fillId="5" borderId="28" xfId="7" applyNumberFormat="1" applyFont="1" applyFill="1" applyBorder="1" applyAlignment="1">
      <alignment horizontal="center" vertical="center"/>
    </xf>
    <xf numFmtId="165" fontId="3" fillId="0" borderId="0" xfId="7" applyNumberFormat="1" applyFont="1"/>
    <xf numFmtId="0" fontId="13" fillId="0" borderId="29" xfId="5" applyFont="1" applyBorder="1" applyAlignment="1">
      <alignment horizontal="left" indent="1"/>
    </xf>
    <xf numFmtId="164" fontId="13" fillId="0" borderId="30" xfId="5" applyNumberFormat="1" applyFont="1" applyBorder="1" applyAlignment="1">
      <alignment horizontal="center" vertical="center"/>
    </xf>
    <xf numFmtId="164" fontId="13" fillId="0" borderId="31" xfId="5" applyNumberFormat="1" applyFont="1" applyBorder="1" applyAlignment="1">
      <alignment horizontal="center" vertical="center"/>
    </xf>
    <xf numFmtId="164" fontId="13" fillId="0" borderId="32" xfId="5" applyNumberFormat="1" applyFont="1" applyBorder="1" applyAlignment="1">
      <alignment horizontal="center" vertical="center"/>
    </xf>
    <xf numFmtId="165" fontId="13" fillId="0" borderId="32" xfId="7" applyNumberFormat="1" applyFont="1" applyBorder="1" applyAlignment="1">
      <alignment horizontal="center" vertical="center"/>
    </xf>
    <xf numFmtId="0" fontId="13" fillId="0" borderId="33" xfId="5" applyFont="1" applyBorder="1" applyAlignment="1">
      <alignment horizontal="left" indent="1"/>
    </xf>
    <xf numFmtId="164" fontId="13" fillId="0" borderId="0" xfId="5" applyNumberFormat="1" applyFont="1" applyAlignment="1">
      <alignment horizontal="center" vertical="center"/>
    </xf>
    <xf numFmtId="165" fontId="13" fillId="0" borderId="0" xfId="7" applyNumberFormat="1" applyFont="1" applyAlignment="1">
      <alignment horizontal="center" vertical="center"/>
    </xf>
    <xf numFmtId="165" fontId="13" fillId="0" borderId="0" xfId="7" applyNumberFormat="1" applyFont="1" applyBorder="1" applyAlignment="1">
      <alignment horizontal="center" vertical="center"/>
    </xf>
    <xf numFmtId="0" fontId="13" fillId="0" borderId="0" xfId="5" applyFont="1" applyAlignment="1">
      <alignment horizontal="left" indent="1"/>
    </xf>
    <xf numFmtId="0" fontId="13" fillId="0" borderId="30" xfId="5" applyFont="1" applyBorder="1" applyAlignment="1">
      <alignment horizontal="left" indent="1"/>
    </xf>
    <xf numFmtId="165" fontId="13" fillId="0" borderId="30" xfId="7" applyNumberFormat="1" applyFont="1" applyBorder="1" applyAlignment="1">
      <alignment horizontal="center" vertical="center"/>
    </xf>
    <xf numFmtId="166" fontId="3" fillId="0" borderId="0" xfId="5" applyNumberFormat="1" applyFont="1"/>
    <xf numFmtId="0" fontId="13" fillId="0" borderId="30" xfId="5" applyFont="1" applyBorder="1" applyAlignment="1">
      <alignment horizontal="left" wrapText="1" indent="1"/>
    </xf>
    <xf numFmtId="165" fontId="13" fillId="0" borderId="31" xfId="7" applyNumberFormat="1" applyFont="1" applyBorder="1" applyAlignment="1">
      <alignment horizontal="center" vertical="center"/>
    </xf>
    <xf numFmtId="0" fontId="13" fillId="0" borderId="0" xfId="5" applyFont="1" applyAlignment="1">
      <alignment horizontal="left" wrapText="1" indent="1"/>
    </xf>
    <xf numFmtId="43" fontId="3" fillId="0" borderId="0" xfId="8" applyFont="1"/>
    <xf numFmtId="43" fontId="3" fillId="0" borderId="0" xfId="5" applyNumberFormat="1" applyFont="1"/>
    <xf numFmtId="0" fontId="13" fillId="0" borderId="33" xfId="5" applyFont="1" applyBorder="1" applyAlignment="1">
      <alignment horizontal="left" wrapText="1" indent="1"/>
    </xf>
    <xf numFmtId="0" fontId="13" fillId="0" borderId="30" xfId="5" applyFont="1" applyBorder="1" applyAlignment="1">
      <alignment horizontal="left" vertical="center" wrapText="1" indent="1"/>
    </xf>
    <xf numFmtId="0" fontId="13" fillId="0" borderId="31" xfId="5" applyFont="1" applyBorder="1" applyAlignment="1">
      <alignment horizontal="left" wrapText="1" indent="1"/>
    </xf>
    <xf numFmtId="0" fontId="13" fillId="2" borderId="0" xfId="5" applyFont="1" applyFill="1" applyAlignment="1">
      <alignment horizontal="left" wrapText="1" indent="1"/>
    </xf>
    <xf numFmtId="0" fontId="13" fillId="0" borderId="32" xfId="5" applyFont="1" applyBorder="1" applyAlignment="1">
      <alignment horizontal="left" wrapText="1" indent="1"/>
    </xf>
    <xf numFmtId="0" fontId="13" fillId="0" borderId="31" xfId="5" applyFont="1" applyBorder="1" applyAlignment="1">
      <alignment horizontal="left" indent="1"/>
    </xf>
    <xf numFmtId="165" fontId="3" fillId="0" borderId="0" xfId="9" applyNumberFormat="1" applyFont="1"/>
    <xf numFmtId="0" fontId="11" fillId="4" borderId="34" xfId="5" applyFont="1" applyFill="1" applyBorder="1" applyAlignment="1">
      <alignment horizontal="left"/>
    </xf>
    <xf numFmtId="164" fontId="11" fillId="4" borderId="35" xfId="5" applyNumberFormat="1" applyFont="1" applyFill="1" applyBorder="1" applyAlignment="1">
      <alignment horizontal="center" vertical="center"/>
    </xf>
    <xf numFmtId="165" fontId="11" fillId="4" borderId="35" xfId="7" applyNumberFormat="1" applyFont="1" applyFill="1" applyBorder="1" applyAlignment="1">
      <alignment horizontal="center" vertical="center"/>
    </xf>
    <xf numFmtId="165" fontId="11" fillId="4" borderId="36" xfId="7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/>
    </xf>
    <xf numFmtId="164" fontId="14" fillId="0" borderId="0" xfId="5" applyNumberFormat="1" applyFont="1" applyAlignment="1">
      <alignment horizontal="center" vertical="center"/>
    </xf>
    <xf numFmtId="165" fontId="14" fillId="0" borderId="0" xfId="7" applyNumberFormat="1" applyFont="1" applyFill="1" applyBorder="1" applyAlignment="1">
      <alignment horizontal="center" vertical="center"/>
    </xf>
    <xf numFmtId="0" fontId="15" fillId="0" borderId="0" xfId="5" applyFont="1" applyAlignment="1">
      <alignment vertical="center"/>
    </xf>
    <xf numFmtId="165" fontId="13" fillId="0" borderId="0" xfId="7" applyNumberFormat="1" applyFont="1"/>
    <xf numFmtId="0" fontId="16" fillId="0" borderId="0" xfId="5" applyFont="1"/>
    <xf numFmtId="0" fontId="17" fillId="2" borderId="0" xfId="5" applyFont="1" applyFill="1" applyAlignment="1">
      <alignment vertical="center"/>
    </xf>
    <xf numFmtId="0" fontId="3" fillId="0" borderId="0" xfId="10" applyFont="1"/>
    <xf numFmtId="0" fontId="22" fillId="0" borderId="0" xfId="5" applyFont="1" applyAlignment="1">
      <alignment horizontal="left" vertical="center"/>
    </xf>
    <xf numFmtId="0" fontId="23" fillId="0" borderId="0" xfId="5" applyFont="1" applyAlignment="1">
      <alignment horizontal="left"/>
    </xf>
    <xf numFmtId="43" fontId="2" fillId="0" borderId="0" xfId="1" applyFont="1"/>
    <xf numFmtId="10" fontId="2" fillId="0" borderId="0" xfId="2" applyNumberFormat="1" applyFont="1"/>
    <xf numFmtId="0" fontId="16" fillId="0" borderId="37" xfId="5" applyFont="1" applyBorder="1" applyAlignment="1">
      <alignment horizontal="center"/>
    </xf>
    <xf numFmtId="0" fontId="11" fillId="4" borderId="38" xfId="5" applyFont="1" applyFill="1" applyBorder="1" applyAlignment="1">
      <alignment horizontal="center" vertical="center"/>
    </xf>
    <xf numFmtId="0" fontId="5" fillId="6" borderId="1" xfId="5" applyFont="1" applyFill="1" applyBorder="1"/>
    <xf numFmtId="164" fontId="27" fillId="6" borderId="2" xfId="6" applyNumberFormat="1" applyFont="1" applyFill="1" applyBorder="1" applyAlignment="1">
      <alignment horizontal="center" vertical="center"/>
    </xf>
    <xf numFmtId="4" fontId="3" fillId="0" borderId="0" xfId="5" applyNumberFormat="1" applyFont="1"/>
    <xf numFmtId="165" fontId="3" fillId="0" borderId="0" xfId="12" applyNumberFormat="1" applyFont="1"/>
    <xf numFmtId="0" fontId="12" fillId="7" borderId="43" xfId="5" applyFont="1" applyFill="1" applyBorder="1" applyAlignment="1">
      <alignment horizontal="left" vertical="center" wrapText="1"/>
    </xf>
    <xf numFmtId="164" fontId="12" fillId="7" borderId="43" xfId="5" applyNumberFormat="1" applyFont="1" applyFill="1" applyBorder="1" applyAlignment="1">
      <alignment horizontal="center" vertical="center"/>
    </xf>
    <xf numFmtId="165" fontId="12" fillId="7" borderId="43" xfId="7" applyNumberFormat="1" applyFont="1" applyFill="1" applyBorder="1" applyAlignment="1">
      <alignment horizontal="center" vertical="center"/>
    </xf>
    <xf numFmtId="165" fontId="27" fillId="0" borderId="0" xfId="7" applyNumberFormat="1" applyFont="1" applyFill="1" applyBorder="1" applyAlignment="1">
      <alignment horizontal="center" vertical="center"/>
    </xf>
    <xf numFmtId="0" fontId="12" fillId="0" borderId="32" xfId="5" applyFont="1" applyBorder="1" applyAlignment="1">
      <alignment horizontal="left" vertical="center" wrapText="1" indent="1"/>
    </xf>
    <xf numFmtId="164" fontId="12" fillId="0" borderId="32" xfId="5" applyNumberFormat="1" applyFont="1" applyBorder="1" applyAlignment="1">
      <alignment horizontal="center" vertical="center"/>
    </xf>
    <xf numFmtId="165" fontId="12" fillId="0" borderId="32" xfId="7" applyNumberFormat="1" applyFont="1" applyBorder="1" applyAlignment="1">
      <alignment horizontal="center" vertical="center"/>
    </xf>
    <xf numFmtId="165" fontId="3" fillId="0" borderId="0" xfId="7" applyNumberFormat="1" applyFont="1" applyFill="1" applyBorder="1" applyAlignment="1">
      <alignment horizontal="center" vertical="center"/>
    </xf>
    <xf numFmtId="0" fontId="12" fillId="0" borderId="31" xfId="5" applyFont="1" applyBorder="1" applyAlignment="1">
      <alignment horizontal="left" vertical="center" wrapText="1" indent="1"/>
    </xf>
    <xf numFmtId="164" fontId="12" fillId="0" borderId="31" xfId="5" applyNumberFormat="1" applyFont="1" applyBorder="1" applyAlignment="1">
      <alignment horizontal="center" vertical="center"/>
    </xf>
    <xf numFmtId="165" fontId="12" fillId="0" borderId="31" xfId="7" applyNumberFormat="1" applyFont="1" applyFill="1" applyBorder="1" applyAlignment="1">
      <alignment horizontal="center" vertical="center"/>
    </xf>
    <xf numFmtId="165" fontId="12" fillId="0" borderId="31" xfId="7" applyNumberFormat="1" applyFont="1" applyBorder="1" applyAlignment="1">
      <alignment horizontal="center" vertical="center"/>
    </xf>
    <xf numFmtId="39" fontId="3" fillId="0" borderId="0" xfId="5" applyNumberFormat="1" applyFont="1"/>
    <xf numFmtId="0" fontId="12" fillId="0" borderId="30" xfId="5" applyFont="1" applyBorder="1" applyAlignment="1">
      <alignment horizontal="left" vertical="center" wrapText="1" indent="1"/>
    </xf>
    <xf numFmtId="164" fontId="12" fillId="0" borderId="30" xfId="5" applyNumberFormat="1" applyFont="1" applyBorder="1" applyAlignment="1">
      <alignment horizontal="center" vertical="center"/>
    </xf>
    <xf numFmtId="165" fontId="12" fillId="0" borderId="30" xfId="7" applyNumberFormat="1" applyFont="1" applyFill="1" applyBorder="1" applyAlignment="1">
      <alignment horizontal="center" vertical="center"/>
    </xf>
    <xf numFmtId="165" fontId="12" fillId="0" borderId="30" xfId="7" applyNumberFormat="1" applyFont="1" applyBorder="1" applyAlignment="1">
      <alignment horizontal="center" vertical="center"/>
    </xf>
    <xf numFmtId="0" fontId="13" fillId="0" borderId="44" xfId="13" applyFont="1" applyBorder="1" applyAlignment="1">
      <alignment horizontal="left" vertical="center" wrapText="1" indent="2"/>
    </xf>
    <xf numFmtId="165" fontId="13" fillId="0" borderId="31" xfId="7" applyNumberFormat="1" applyFont="1" applyFill="1" applyBorder="1" applyAlignment="1">
      <alignment horizontal="center" vertical="center"/>
    </xf>
    <xf numFmtId="165" fontId="28" fillId="0" borderId="0" xfId="7" applyNumberFormat="1" applyFont="1" applyFill="1" applyBorder="1" applyAlignment="1">
      <alignment horizontal="center" vertical="center"/>
    </xf>
    <xf numFmtId="0" fontId="13" fillId="0" borderId="30" xfId="13" applyFont="1" applyBorder="1" applyAlignment="1">
      <alignment horizontal="left" vertical="center" wrapText="1" indent="2"/>
    </xf>
    <xf numFmtId="165" fontId="13" fillId="0" borderId="30" xfId="7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 indent="1"/>
    </xf>
    <xf numFmtId="164" fontId="12" fillId="0" borderId="0" xfId="5" applyNumberFormat="1" applyFont="1" applyAlignment="1">
      <alignment horizontal="center" vertical="center"/>
    </xf>
    <xf numFmtId="165" fontId="12" fillId="0" borderId="0" xfId="7" applyNumberFormat="1" applyFont="1" applyAlignment="1">
      <alignment horizontal="center" vertical="center"/>
    </xf>
    <xf numFmtId="165" fontId="12" fillId="0" borderId="0" xfId="7" applyNumberFormat="1" applyFont="1" applyBorder="1" applyAlignment="1">
      <alignment horizontal="center" vertical="center"/>
    </xf>
    <xf numFmtId="167" fontId="3" fillId="0" borderId="0" xfId="7" applyNumberFormat="1" applyFont="1" applyFill="1" applyBorder="1" applyAlignment="1">
      <alignment horizontal="center" vertical="center"/>
    </xf>
    <xf numFmtId="0" fontId="12" fillId="7" borderId="45" xfId="5" applyFont="1" applyFill="1" applyBorder="1" applyAlignment="1">
      <alignment horizontal="left" vertical="center" wrapText="1"/>
    </xf>
    <xf numFmtId="164" fontId="12" fillId="7" borderId="28" xfId="5" applyNumberFormat="1" applyFont="1" applyFill="1" applyBorder="1" applyAlignment="1">
      <alignment horizontal="center" vertical="center"/>
    </xf>
    <xf numFmtId="165" fontId="12" fillId="7" borderId="28" xfId="7" applyNumberFormat="1" applyFont="1" applyFill="1" applyBorder="1" applyAlignment="1">
      <alignment horizontal="center" vertical="center"/>
    </xf>
    <xf numFmtId="0" fontId="12" fillId="0" borderId="32" xfId="5" applyFont="1" applyBorder="1" applyAlignment="1">
      <alignment horizontal="left" vertical="center" indent="1"/>
    </xf>
    <xf numFmtId="0" fontId="12" fillId="0" borderId="30" xfId="5" applyFont="1" applyBorder="1" applyAlignment="1">
      <alignment horizontal="left" vertical="center" indent="1"/>
    </xf>
    <xf numFmtId="0" fontId="13" fillId="0" borderId="31" xfId="13" applyFont="1" applyBorder="1" applyAlignment="1">
      <alignment horizontal="left" vertical="center" wrapText="1" indent="2"/>
    </xf>
    <xf numFmtId="0" fontId="11" fillId="4" borderId="46" xfId="5" applyFont="1" applyFill="1" applyBorder="1" applyAlignment="1">
      <alignment horizontal="left" vertical="center"/>
    </xf>
    <xf numFmtId="164" fontId="11" fillId="4" borderId="47" xfId="5" applyNumberFormat="1" applyFont="1" applyFill="1" applyBorder="1" applyAlignment="1">
      <alignment horizontal="center" vertical="center"/>
    </xf>
    <xf numFmtId="165" fontId="11" fillId="4" borderId="47" xfId="7" applyNumberFormat="1" applyFont="1" applyFill="1" applyBorder="1" applyAlignment="1">
      <alignment horizontal="center" vertical="center"/>
    </xf>
    <xf numFmtId="165" fontId="11" fillId="4" borderId="48" xfId="7" applyNumberFormat="1" applyFont="1" applyFill="1" applyBorder="1" applyAlignment="1">
      <alignment horizontal="center" vertical="center"/>
    </xf>
    <xf numFmtId="10" fontId="3" fillId="0" borderId="0" xfId="7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43" fontId="24" fillId="0" borderId="49" xfId="5" applyNumberFormat="1" applyFont="1" applyBorder="1"/>
    <xf numFmtId="165" fontId="24" fillId="0" borderId="49" xfId="12" applyNumberFormat="1" applyFont="1" applyBorder="1"/>
    <xf numFmtId="165" fontId="3" fillId="0" borderId="0" xfId="7" applyNumberFormat="1" applyFont="1" applyFill="1" applyBorder="1"/>
    <xf numFmtId="0" fontId="29" fillId="2" borderId="0" xfId="11" applyFont="1" applyFill="1" applyAlignment="1">
      <alignment horizontal="left" vertical="center"/>
    </xf>
    <xf numFmtId="165" fontId="3" fillId="0" borderId="0" xfId="2" applyNumberFormat="1" applyFont="1"/>
    <xf numFmtId="0" fontId="3" fillId="0" borderId="0" xfId="11" applyFont="1"/>
    <xf numFmtId="164" fontId="3" fillId="0" borderId="0" xfId="5" applyNumberFormat="1" applyFont="1" applyAlignment="1">
      <alignment horizontal="center" vertical="center"/>
    </xf>
    <xf numFmtId="10" fontId="27" fillId="0" borderId="0" xfId="2" applyNumberFormat="1" applyFont="1" applyAlignment="1">
      <alignment horizontal="left" vertical="center" indent="3"/>
    </xf>
    <xf numFmtId="164" fontId="27" fillId="0" borderId="0" xfId="5" applyNumberFormat="1" applyFont="1" applyAlignment="1">
      <alignment horizontal="center" vertical="center"/>
    </xf>
    <xf numFmtId="165" fontId="3" fillId="0" borderId="0" xfId="5" applyNumberFormat="1" applyFont="1"/>
    <xf numFmtId="0" fontId="1" fillId="0" borderId="0" xfId="14"/>
    <xf numFmtId="0" fontId="32" fillId="0" borderId="0" xfId="11" applyFont="1" applyAlignment="1">
      <alignment vertical="center"/>
    </xf>
    <xf numFmtId="0" fontId="33" fillId="0" borderId="0" xfId="11" applyFont="1" applyAlignment="1">
      <alignment vertical="center"/>
    </xf>
    <xf numFmtId="0" fontId="0" fillId="2" borderId="0" xfId="0" applyFill="1"/>
    <xf numFmtId="10" fontId="0" fillId="0" borderId="0" xfId="2" applyNumberFormat="1" applyFont="1" applyAlignment="1">
      <alignment horizontal="left" vertical="center" indent="3"/>
    </xf>
    <xf numFmtId="0" fontId="0" fillId="0" borderId="0" xfId="14" applyFont="1"/>
    <xf numFmtId="0" fontId="39" fillId="0" borderId="0" xfId="11" applyFont="1" applyAlignment="1">
      <alignment vertical="center"/>
    </xf>
    <xf numFmtId="0" fontId="40" fillId="0" borderId="0" xfId="11" applyFont="1" applyAlignment="1">
      <alignment vertical="center"/>
    </xf>
    <xf numFmtId="0" fontId="16" fillId="0" borderId="0" xfId="11" applyFont="1"/>
    <xf numFmtId="0" fontId="41" fillId="0" borderId="0" xfId="11" applyFont="1"/>
    <xf numFmtId="0" fontId="15" fillId="0" borderId="0" xfId="11" applyFont="1" applyAlignment="1">
      <alignment horizontal="center"/>
    </xf>
    <xf numFmtId="0" fontId="42" fillId="0" borderId="0" xfId="11" applyFont="1"/>
    <xf numFmtId="168" fontId="43" fillId="0" borderId="0" xfId="8" applyNumberFormat="1" applyFont="1" applyFill="1" applyBorder="1" applyAlignment="1">
      <alignment horizontal="center" vertical="center"/>
    </xf>
    <xf numFmtId="0" fontId="3" fillId="0" borderId="3" xfId="11" applyFont="1" applyBorder="1"/>
    <xf numFmtId="0" fontId="43" fillId="0" borderId="3" xfId="11" applyFont="1" applyBorder="1"/>
    <xf numFmtId="0" fontId="11" fillId="3" borderId="51" xfId="11" applyFont="1" applyFill="1" applyBorder="1" applyAlignment="1">
      <alignment horizontal="center" vertical="center" wrapText="1"/>
    </xf>
    <xf numFmtId="0" fontId="5" fillId="7" borderId="1" xfId="11" applyFont="1" applyFill="1" applyBorder="1"/>
    <xf numFmtId="164" fontId="27" fillId="7" borderId="2" xfId="6" applyNumberFormat="1" applyFont="1" applyFill="1" applyBorder="1" applyAlignment="1">
      <alignment horizontal="center" vertical="center"/>
    </xf>
    <xf numFmtId="0" fontId="11" fillId="3" borderId="62" xfId="11" applyFont="1" applyFill="1" applyBorder="1" applyAlignment="1">
      <alignment horizontal="center" vertical="center" wrapText="1"/>
    </xf>
    <xf numFmtId="43" fontId="3" fillId="0" borderId="0" xfId="11" applyNumberFormat="1" applyFont="1"/>
    <xf numFmtId="0" fontId="11" fillId="3" borderId="64" xfId="11" applyFont="1" applyFill="1" applyBorder="1" applyAlignment="1">
      <alignment horizontal="center" vertical="center"/>
    </xf>
    <xf numFmtId="0" fontId="11" fillId="3" borderId="64" xfId="11" applyFont="1" applyFill="1" applyBorder="1" applyAlignment="1">
      <alignment horizontal="center" vertical="center" wrapText="1"/>
    </xf>
    <xf numFmtId="0" fontId="11" fillId="3" borderId="65" xfId="11" applyFont="1" applyFill="1" applyBorder="1" applyAlignment="1">
      <alignment horizontal="center" vertical="center" wrapText="1"/>
    </xf>
    <xf numFmtId="0" fontId="12" fillId="7" borderId="28" xfId="11" applyFont="1" applyFill="1" applyBorder="1" applyAlignment="1">
      <alignment horizontal="left"/>
    </xf>
    <xf numFmtId="169" fontId="44" fillId="7" borderId="28" xfId="8" applyNumberFormat="1" applyFont="1" applyFill="1" applyBorder="1" applyAlignment="1">
      <alignment horizontal="center" vertical="center"/>
    </xf>
    <xf numFmtId="165" fontId="44" fillId="7" borderId="28" xfId="7" applyNumberFormat="1" applyFont="1" applyFill="1" applyBorder="1" applyAlignment="1">
      <alignment horizontal="center" vertical="center"/>
    </xf>
    <xf numFmtId="165" fontId="3" fillId="0" borderId="0" xfId="8" applyNumberFormat="1" applyFont="1"/>
    <xf numFmtId="0" fontId="12" fillId="8" borderId="0" xfId="11" applyFont="1" applyFill="1" applyAlignment="1">
      <alignment horizontal="left" indent="1"/>
    </xf>
    <xf numFmtId="169" fontId="44" fillId="0" borderId="0" xfId="8" applyNumberFormat="1" applyFont="1" applyFill="1" applyBorder="1" applyAlignment="1">
      <alignment horizontal="center" vertical="center"/>
    </xf>
    <xf numFmtId="165" fontId="44" fillId="0" borderId="0" xfId="7" applyNumberFormat="1" applyFont="1" applyFill="1" applyBorder="1" applyAlignment="1">
      <alignment horizontal="center" vertical="center"/>
    </xf>
    <xf numFmtId="169" fontId="44" fillId="8" borderId="0" xfId="8" applyNumberFormat="1" applyFont="1" applyFill="1" applyBorder="1" applyAlignment="1">
      <alignment horizontal="center" vertical="center"/>
    </xf>
    <xf numFmtId="165" fontId="44" fillId="8" borderId="0" xfId="7" applyNumberFormat="1" applyFont="1" applyFill="1" applyBorder="1" applyAlignment="1">
      <alignment horizontal="center" vertical="center"/>
    </xf>
    <xf numFmtId="10" fontId="3" fillId="0" borderId="0" xfId="8" applyNumberFormat="1" applyFont="1"/>
    <xf numFmtId="0" fontId="13" fillId="8" borderId="0" xfId="11" applyFont="1" applyFill="1" applyAlignment="1">
      <alignment horizontal="left" wrapText="1" indent="2"/>
    </xf>
    <xf numFmtId="169" fontId="45" fillId="0" borderId="0" xfId="8" applyNumberFormat="1" applyFont="1" applyFill="1" applyBorder="1" applyAlignment="1">
      <alignment horizontal="center" vertical="center"/>
    </xf>
    <xf numFmtId="170" fontId="45" fillId="0" borderId="0" xfId="8" applyNumberFormat="1" applyFont="1" applyFill="1" applyBorder="1" applyAlignment="1">
      <alignment horizontal="center" vertical="center"/>
    </xf>
    <xf numFmtId="165" fontId="45" fillId="0" borderId="0" xfId="7" applyNumberFormat="1" applyFont="1" applyFill="1" applyBorder="1" applyAlignment="1">
      <alignment horizontal="center" vertical="center"/>
    </xf>
    <xf numFmtId="165" fontId="45" fillId="8" borderId="0" xfId="7" applyNumberFormat="1" applyFont="1" applyFill="1" applyBorder="1" applyAlignment="1">
      <alignment horizontal="center" vertical="center"/>
    </xf>
    <xf numFmtId="0" fontId="13" fillId="8" borderId="0" xfId="11" applyFont="1" applyFill="1" applyAlignment="1">
      <alignment horizontal="left" indent="2"/>
    </xf>
    <xf numFmtId="171" fontId="3" fillId="0" borderId="0" xfId="7" applyNumberFormat="1" applyFont="1"/>
    <xf numFmtId="4" fontId="46" fillId="0" borderId="0" xfId="11" applyNumberFormat="1" applyFont="1"/>
    <xf numFmtId="4" fontId="47" fillId="0" borderId="0" xfId="11" applyNumberFormat="1" applyFont="1"/>
    <xf numFmtId="10" fontId="3" fillId="0" borderId="0" xfId="8" applyNumberFormat="1" applyFont="1" applyBorder="1"/>
    <xf numFmtId="170" fontId="44" fillId="0" borderId="0" xfId="8" applyNumberFormat="1" applyFont="1" applyFill="1" applyBorder="1" applyAlignment="1">
      <alignment horizontal="center" vertical="center"/>
    </xf>
    <xf numFmtId="0" fontId="12" fillId="0" borderId="33" xfId="11" applyFont="1" applyBorder="1" applyAlignment="1">
      <alignment horizontal="left" indent="1"/>
    </xf>
    <xf numFmtId="169" fontId="44" fillId="0" borderId="33" xfId="8" applyNumberFormat="1" applyFont="1" applyFill="1" applyBorder="1" applyAlignment="1">
      <alignment horizontal="center" vertical="center"/>
    </xf>
    <xf numFmtId="165" fontId="44" fillId="0" borderId="29" xfId="7" applyNumberFormat="1" applyFont="1" applyBorder="1" applyAlignment="1">
      <alignment horizontal="center" vertical="center"/>
    </xf>
    <xf numFmtId="169" fontId="44" fillId="0" borderId="29" xfId="8" applyNumberFormat="1" applyFont="1" applyBorder="1" applyAlignment="1">
      <alignment horizontal="center" vertical="center"/>
    </xf>
    <xf numFmtId="0" fontId="12" fillId="0" borderId="0" xfId="11" applyFont="1" applyAlignment="1">
      <alignment horizontal="left" indent="1"/>
    </xf>
    <xf numFmtId="165" fontId="44" fillId="0" borderId="0" xfId="7" applyNumberFormat="1" applyFont="1" applyBorder="1" applyAlignment="1">
      <alignment horizontal="center" vertical="center"/>
    </xf>
    <xf numFmtId="169" fontId="44" fillId="0" borderId="0" xfId="8" applyNumberFormat="1" applyFont="1" applyBorder="1" applyAlignment="1">
      <alignment horizontal="center" vertical="center"/>
    </xf>
    <xf numFmtId="0" fontId="11" fillId="4" borderId="61" xfId="11" applyFont="1" applyFill="1" applyBorder="1" applyAlignment="1">
      <alignment horizontal="left" vertical="center"/>
    </xf>
    <xf numFmtId="169" fontId="11" fillId="4" borderId="51" xfId="8" applyNumberFormat="1" applyFont="1" applyFill="1" applyBorder="1" applyAlignment="1">
      <alignment horizontal="center" vertical="center"/>
    </xf>
    <xf numFmtId="165" fontId="11" fillId="4" borderId="61" xfId="7" applyNumberFormat="1" applyFont="1" applyFill="1" applyBorder="1" applyAlignment="1">
      <alignment horizontal="center" vertical="center"/>
    </xf>
    <xf numFmtId="165" fontId="11" fillId="4" borderId="51" xfId="7" applyNumberFormat="1" applyFont="1" applyFill="1" applyBorder="1" applyAlignment="1">
      <alignment horizontal="center" vertical="center"/>
    </xf>
    <xf numFmtId="165" fontId="11" fillId="4" borderId="66" xfId="7" applyNumberFormat="1" applyFont="1" applyFill="1" applyBorder="1" applyAlignment="1">
      <alignment horizontal="center" vertical="center"/>
    </xf>
    <xf numFmtId="10" fontId="3" fillId="0" borderId="0" xfId="7" applyNumberFormat="1" applyFont="1"/>
    <xf numFmtId="0" fontId="12" fillId="9" borderId="28" xfId="11" applyFont="1" applyFill="1" applyBorder="1" applyAlignment="1">
      <alignment horizontal="left"/>
    </xf>
    <xf numFmtId="169" fontId="44" fillId="9" borderId="28" xfId="8" applyNumberFormat="1" applyFont="1" applyFill="1" applyBorder="1" applyAlignment="1">
      <alignment horizontal="center" vertical="center"/>
    </xf>
    <xf numFmtId="165" fontId="44" fillId="9" borderId="28" xfId="7" applyNumberFormat="1" applyFont="1" applyFill="1" applyBorder="1" applyAlignment="1">
      <alignment horizontal="center" vertical="center"/>
    </xf>
    <xf numFmtId="0" fontId="13" fillId="0" borderId="0" xfId="11" applyFont="1" applyAlignment="1">
      <alignment horizontal="left" indent="1"/>
    </xf>
    <xf numFmtId="172" fontId="3" fillId="0" borderId="0" xfId="11" applyNumberFormat="1" applyFont="1"/>
    <xf numFmtId="0" fontId="11" fillId="4" borderId="63" xfId="11" applyFont="1" applyFill="1" applyBorder="1" applyAlignment="1">
      <alignment horizontal="left" vertical="center"/>
    </xf>
    <xf numFmtId="169" fontId="11" fillId="4" borderId="67" xfId="8" applyNumberFormat="1" applyFont="1" applyFill="1" applyBorder="1" applyAlignment="1">
      <alignment horizontal="center" vertical="center"/>
    </xf>
    <xf numFmtId="165" fontId="11" fillId="4" borderId="63" xfId="7" applyNumberFormat="1" applyFont="1" applyFill="1" applyBorder="1" applyAlignment="1">
      <alignment horizontal="center" vertical="center"/>
    </xf>
    <xf numFmtId="165" fontId="11" fillId="4" borderId="67" xfId="7" applyNumberFormat="1" applyFont="1" applyFill="1" applyBorder="1" applyAlignment="1">
      <alignment horizontal="center" vertical="center"/>
    </xf>
    <xf numFmtId="165" fontId="11" fillId="4" borderId="3" xfId="7" applyNumberFormat="1" applyFont="1" applyFill="1" applyBorder="1" applyAlignment="1">
      <alignment horizontal="center" vertical="center"/>
    </xf>
    <xf numFmtId="0" fontId="14" fillId="0" borderId="0" xfId="11" applyFont="1" applyAlignment="1">
      <alignment horizontal="left" vertical="center"/>
    </xf>
    <xf numFmtId="169" fontId="5" fillId="0" borderId="0" xfId="8" applyNumberFormat="1" applyFont="1" applyFill="1" applyBorder="1" applyAlignment="1">
      <alignment horizontal="center" vertical="center"/>
    </xf>
    <xf numFmtId="165" fontId="5" fillId="0" borderId="56" xfId="7" applyNumberFormat="1" applyFont="1" applyFill="1" applyBorder="1" applyAlignment="1">
      <alignment horizontal="center" vertical="center"/>
    </xf>
    <xf numFmtId="165" fontId="5" fillId="0" borderId="0" xfId="7" applyNumberFormat="1" applyFont="1" applyFill="1" applyBorder="1" applyAlignment="1">
      <alignment horizontal="center" vertical="center"/>
    </xf>
    <xf numFmtId="0" fontId="5" fillId="2" borderId="0" xfId="11" applyFont="1" applyFill="1" applyAlignment="1">
      <alignment horizontal="left" vertical="center"/>
    </xf>
    <xf numFmtId="165" fontId="5" fillId="0" borderId="0" xfId="17" applyNumberFormat="1" applyFont="1" applyFill="1" applyBorder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5" fillId="0" borderId="0" xfId="11" applyFont="1" applyAlignment="1">
      <alignment vertical="center"/>
    </xf>
    <xf numFmtId="0" fontId="1" fillId="0" borderId="0" xfId="11"/>
    <xf numFmtId="0" fontId="43" fillId="0" borderId="0" xfId="11" applyFont="1"/>
    <xf numFmtId="10" fontId="3" fillId="0" borderId="0" xfId="17" applyNumberFormat="1" applyFont="1"/>
    <xf numFmtId="0" fontId="3" fillId="0" borderId="0" xfId="11" applyFont="1" applyAlignment="1">
      <alignment vertical="center"/>
    </xf>
    <xf numFmtId="0" fontId="5" fillId="0" borderId="0" xfId="11" applyFont="1" applyAlignment="1">
      <alignment horizontal="left" vertical="center"/>
    </xf>
    <xf numFmtId="167" fontId="3" fillId="0" borderId="0" xfId="17" applyNumberFormat="1" applyFont="1"/>
    <xf numFmtId="4" fontId="3" fillId="0" borderId="0" xfId="11" applyNumberFormat="1" applyFont="1"/>
    <xf numFmtId="0" fontId="20" fillId="0" borderId="0" xfId="11" applyFont="1" applyAlignment="1">
      <alignment vertical="center"/>
    </xf>
    <xf numFmtId="0" fontId="2" fillId="0" borderId="0" xfId="3" applyAlignment="1">
      <alignment horizontal="center"/>
    </xf>
    <xf numFmtId="169" fontId="2" fillId="0" borderId="0" xfId="1" applyNumberFormat="1" applyFont="1"/>
    <xf numFmtId="169" fontId="2" fillId="0" borderId="0" xfId="3" applyNumberFormat="1"/>
    <xf numFmtId="165" fontId="2" fillId="0" borderId="0" xfId="2" applyNumberFormat="1" applyFont="1"/>
    <xf numFmtId="0" fontId="49" fillId="0" borderId="0" xfId="11" applyFont="1"/>
    <xf numFmtId="0" fontId="13" fillId="0" borderId="0" xfId="5" applyFont="1"/>
    <xf numFmtId="0" fontId="44" fillId="0" borderId="0" xfId="5" applyFont="1" applyAlignment="1">
      <alignment horizontal="center"/>
    </xf>
    <xf numFmtId="0" fontId="1" fillId="0" borderId="3" xfId="11" applyBorder="1"/>
    <xf numFmtId="0" fontId="1" fillId="0" borderId="68" xfId="11" applyBorder="1"/>
    <xf numFmtId="0" fontId="1" fillId="0" borderId="62" xfId="11" applyBorder="1"/>
    <xf numFmtId="0" fontId="11" fillId="4" borderId="39" xfId="11" applyFont="1" applyFill="1" applyBorder="1" applyAlignment="1">
      <alignment horizontal="center" vertical="center"/>
    </xf>
    <xf numFmtId="0" fontId="1" fillId="0" borderId="0" xfId="11" applyAlignment="1">
      <alignment vertical="center"/>
    </xf>
    <xf numFmtId="0" fontId="50" fillId="10" borderId="75" xfId="3" applyFont="1" applyFill="1" applyBorder="1" applyAlignment="1">
      <alignment horizontal="center" vertical="center" wrapText="1"/>
    </xf>
    <xf numFmtId="0" fontId="50" fillId="10" borderId="82" xfId="3" applyFont="1" applyFill="1" applyBorder="1" applyAlignment="1">
      <alignment horizontal="center" vertical="center" wrapText="1"/>
    </xf>
    <xf numFmtId="0" fontId="50" fillId="10" borderId="83" xfId="3" applyFont="1" applyFill="1" applyBorder="1" applyAlignment="1">
      <alignment horizontal="center" vertical="center" wrapText="1"/>
    </xf>
    <xf numFmtId="0" fontId="11" fillId="3" borderId="84" xfId="5" applyFont="1" applyFill="1" applyBorder="1" applyAlignment="1">
      <alignment horizontal="center" vertical="center" wrapText="1"/>
    </xf>
    <xf numFmtId="0" fontId="11" fillId="3" borderId="42" xfId="5" applyFont="1" applyFill="1" applyBorder="1" applyAlignment="1">
      <alignment horizontal="center" vertical="center" wrapText="1"/>
    </xf>
    <xf numFmtId="0" fontId="12" fillId="7" borderId="85" xfId="5" applyFont="1" applyFill="1" applyBorder="1" applyAlignment="1">
      <alignment horizontal="left" vertical="center" wrapText="1"/>
    </xf>
    <xf numFmtId="164" fontId="12" fillId="7" borderId="85" xfId="5" applyNumberFormat="1" applyFont="1" applyFill="1" applyBorder="1" applyAlignment="1">
      <alignment horizontal="center" vertical="center"/>
    </xf>
    <xf numFmtId="165" fontId="12" fillId="7" borderId="86" xfId="7" applyNumberFormat="1" applyFont="1" applyFill="1" applyBorder="1" applyAlignment="1">
      <alignment horizontal="center" vertical="center"/>
    </xf>
    <xf numFmtId="165" fontId="12" fillId="7" borderId="85" xfId="7" applyNumberFormat="1" applyFont="1" applyFill="1" applyBorder="1" applyAlignment="1">
      <alignment horizontal="center" vertical="center"/>
    </xf>
    <xf numFmtId="0" fontId="1" fillId="0" borderId="7" xfId="11" applyBorder="1"/>
    <xf numFmtId="0" fontId="13" fillId="0" borderId="0" xfId="5" applyFont="1" applyAlignment="1">
      <alignment horizontal="left" vertical="center" wrapText="1" indent="1"/>
    </xf>
    <xf numFmtId="164" fontId="12" fillId="7" borderId="86" xfId="5" applyNumberFormat="1" applyFont="1" applyFill="1" applyBorder="1" applyAlignment="1">
      <alignment horizontal="center" vertical="center"/>
    </xf>
    <xf numFmtId="0" fontId="51" fillId="0" borderId="0" xfId="3" applyFont="1"/>
    <xf numFmtId="0" fontId="51" fillId="0" borderId="0" xfId="11" applyFont="1"/>
    <xf numFmtId="0" fontId="51" fillId="11" borderId="0" xfId="11" applyFont="1" applyFill="1"/>
    <xf numFmtId="0" fontId="1" fillId="11" borderId="0" xfId="11" applyFill="1"/>
    <xf numFmtId="0" fontId="25" fillId="7" borderId="87" xfId="11" applyFont="1" applyFill="1" applyBorder="1"/>
    <xf numFmtId="169" fontId="24" fillId="7" borderId="87" xfId="8" applyNumberFormat="1" applyFont="1" applyFill="1" applyBorder="1"/>
    <xf numFmtId="43" fontId="1" fillId="0" borderId="0" xfId="8"/>
    <xf numFmtId="164" fontId="13" fillId="0" borderId="88" xfId="5" applyNumberFormat="1" applyFont="1" applyBorder="1" applyAlignment="1">
      <alignment horizontal="center" vertical="center"/>
    </xf>
    <xf numFmtId="165" fontId="13" fillId="0" borderId="88" xfId="7" applyNumberFormat="1" applyFont="1" applyBorder="1" applyAlignment="1">
      <alignment horizontal="center" vertical="center"/>
    </xf>
    <xf numFmtId="0" fontId="11" fillId="4" borderId="34" xfId="5" applyFont="1" applyFill="1" applyBorder="1" applyAlignment="1">
      <alignment horizontal="left" vertical="center"/>
    </xf>
    <xf numFmtId="0" fontId="27" fillId="0" borderId="0" xfId="5" applyFont="1" applyAlignment="1">
      <alignment vertical="center"/>
    </xf>
    <xf numFmtId="165" fontId="1" fillId="0" borderId="0" xfId="7" applyNumberFormat="1"/>
    <xf numFmtId="0" fontId="3" fillId="0" borderId="0" xfId="11" applyFont="1" applyAlignment="1">
      <alignment vertical="center" wrapText="1"/>
    </xf>
    <xf numFmtId="0" fontId="2" fillId="0" borderId="8" xfId="3" applyBorder="1" applyAlignment="1">
      <alignment horizontal="center"/>
    </xf>
    <xf numFmtId="0" fontId="1" fillId="0" borderId="5" xfId="11" applyBorder="1"/>
    <xf numFmtId="0" fontId="1" fillId="0" borderId="84" xfId="11" applyBorder="1"/>
    <xf numFmtId="165" fontId="0" fillId="0" borderId="0" xfId="7" applyNumberFormat="1" applyFont="1"/>
    <xf numFmtId="43" fontId="2" fillId="0" borderId="0" xfId="8" applyFont="1"/>
    <xf numFmtId="0" fontId="29" fillId="0" borderId="0" xfId="11" applyFont="1" applyAlignment="1">
      <alignment vertical="center" wrapText="1"/>
    </xf>
    <xf numFmtId="0" fontId="30" fillId="0" borderId="0" xfId="11" applyFont="1" applyAlignment="1">
      <alignment vertical="center"/>
    </xf>
    <xf numFmtId="0" fontId="52" fillId="0" borderId="0" xfId="19" applyFont="1"/>
    <xf numFmtId="165" fontId="2" fillId="0" borderId="0" xfId="7" applyNumberFormat="1" applyFont="1"/>
    <xf numFmtId="0" fontId="5" fillId="7" borderId="1" xfId="20" applyFont="1" applyFill="1" applyBorder="1"/>
    <xf numFmtId="43" fontId="27" fillId="7" borderId="2" xfId="1" applyFont="1" applyFill="1" applyBorder="1" applyAlignment="1">
      <alignment horizontal="center" vertical="center"/>
    </xf>
    <xf numFmtId="0" fontId="53" fillId="4" borderId="0" xfId="21" applyFont="1" applyFill="1" applyAlignment="1">
      <alignment horizontal="center" vertical="center" wrapText="1"/>
    </xf>
    <xf numFmtId="0" fontId="53" fillId="4" borderId="27" xfId="21" applyFont="1" applyFill="1" applyBorder="1" applyAlignment="1">
      <alignment horizontal="center" vertical="center" wrapText="1"/>
    </xf>
    <xf numFmtId="0" fontId="53" fillId="4" borderId="26" xfId="21" applyFont="1" applyFill="1" applyBorder="1" applyAlignment="1">
      <alignment horizontal="center" vertical="center" wrapText="1"/>
    </xf>
    <xf numFmtId="0" fontId="53" fillId="4" borderId="89" xfId="21" applyFont="1" applyFill="1" applyBorder="1" applyAlignment="1">
      <alignment horizontal="center" wrapText="1"/>
    </xf>
    <xf numFmtId="0" fontId="53" fillId="4" borderId="13" xfId="21" applyFont="1" applyFill="1" applyBorder="1" applyAlignment="1">
      <alignment horizontal="center" wrapText="1"/>
    </xf>
    <xf numFmtId="0" fontId="3" fillId="0" borderId="0" xfId="21" applyFont="1" applyAlignment="1">
      <alignment horizontal="left"/>
    </xf>
    <xf numFmtId="168" fontId="3" fillId="0" borderId="0" xfId="1" applyNumberFormat="1" applyFont="1" applyFill="1" applyBorder="1" applyAlignment="1">
      <alignment horizontal="right" wrapText="1"/>
    </xf>
    <xf numFmtId="165" fontId="3" fillId="0" borderId="0" xfId="7" applyNumberFormat="1" applyFont="1" applyAlignment="1">
      <alignment horizontal="center"/>
    </xf>
    <xf numFmtId="165" fontId="3" fillId="0" borderId="0" xfId="7" applyNumberFormat="1" applyFont="1" applyFill="1" applyBorder="1" applyAlignment="1">
      <alignment horizontal="center" wrapText="1"/>
    </xf>
    <xf numFmtId="168" fontId="6" fillId="0" borderId="0" xfId="1" applyNumberFormat="1" applyFont="1" applyFill="1" applyBorder="1" applyAlignment="1">
      <alignment horizontal="right" wrapText="1"/>
    </xf>
    <xf numFmtId="0" fontId="3" fillId="0" borderId="0" xfId="21" applyFont="1" applyAlignment="1">
      <alignment horizontal="left" indent="1"/>
    </xf>
    <xf numFmtId="0" fontId="14" fillId="4" borderId="0" xfId="21" applyFont="1" applyFill="1" applyAlignment="1">
      <alignment wrapText="1"/>
    </xf>
    <xf numFmtId="168" fontId="14" fillId="4" borderId="0" xfId="1" applyNumberFormat="1" applyFont="1" applyFill="1" applyAlignment="1">
      <alignment wrapText="1"/>
    </xf>
    <xf numFmtId="168" fontId="54" fillId="4" borderId="0" xfId="1" applyNumberFormat="1" applyFont="1" applyFill="1" applyBorder="1" applyAlignment="1">
      <alignment horizontal="right" vertical="center" wrapText="1"/>
    </xf>
    <xf numFmtId="168" fontId="54" fillId="4" borderId="0" xfId="22" applyNumberFormat="1" applyFont="1" applyFill="1" applyBorder="1" applyAlignment="1">
      <alignment horizontal="right" vertical="center" wrapText="1"/>
    </xf>
    <xf numFmtId="0" fontId="55" fillId="0" borderId="0" xfId="21" applyFont="1" applyAlignment="1">
      <alignment horizontal="left"/>
    </xf>
    <xf numFmtId="168" fontId="3" fillId="0" borderId="0" xfId="1" applyNumberFormat="1" applyFont="1" applyAlignment="1">
      <alignment horizontal="right"/>
    </xf>
    <xf numFmtId="168" fontId="3" fillId="0" borderId="0" xfId="1" applyNumberFormat="1" applyFont="1" applyAlignment="1"/>
    <xf numFmtId="43" fontId="15" fillId="0" borderId="0" xfId="1" applyFont="1" applyAlignment="1">
      <alignment horizontal="center"/>
    </xf>
    <xf numFmtId="43" fontId="15" fillId="0" borderId="0" xfId="11" applyNumberFormat="1" applyFont="1" applyAlignment="1">
      <alignment horizontal="center"/>
    </xf>
    <xf numFmtId="165" fontId="14" fillId="4" borderId="0" xfId="7" applyNumberFormat="1" applyFont="1" applyFill="1" applyBorder="1" applyAlignment="1">
      <alignment horizontal="center"/>
    </xf>
    <xf numFmtId="0" fontId="14" fillId="2" borderId="0" xfId="21" applyFont="1" applyFill="1" applyAlignment="1">
      <alignment wrapText="1"/>
    </xf>
    <xf numFmtId="168" fontId="14" fillId="2" borderId="0" xfId="1" applyNumberFormat="1" applyFont="1" applyFill="1" applyAlignment="1">
      <alignment wrapText="1"/>
    </xf>
    <xf numFmtId="168" fontId="14" fillId="2" borderId="0" xfId="1" applyNumberFormat="1" applyFont="1" applyFill="1" applyAlignment="1">
      <alignment horizontal="center" wrapText="1"/>
    </xf>
    <xf numFmtId="165" fontId="3" fillId="2" borderId="0" xfId="7" applyNumberFormat="1" applyFont="1" applyFill="1" applyBorder="1" applyAlignment="1">
      <alignment horizontal="center"/>
    </xf>
    <xf numFmtId="0" fontId="3" fillId="2" borderId="0" xfId="0" applyFont="1" applyFill="1"/>
    <xf numFmtId="168" fontId="3" fillId="2" borderId="0" xfId="1" applyNumberFormat="1" applyFont="1" applyFill="1" applyAlignment="1">
      <alignment horizontal="right"/>
    </xf>
    <xf numFmtId="165" fontId="3" fillId="2" borderId="0" xfId="2" applyNumberFormat="1" applyFont="1" applyFill="1" applyBorder="1" applyAlignment="1">
      <alignment horizontal="center"/>
    </xf>
    <xf numFmtId="0" fontId="56" fillId="2" borderId="0" xfId="11" applyFont="1" applyFill="1" applyAlignment="1">
      <alignment horizontal="left" vertical="center"/>
    </xf>
    <xf numFmtId="10" fontId="3" fillId="0" borderId="0" xfId="2" applyNumberFormat="1" applyFont="1" applyAlignment="1">
      <alignment horizontal="left" vertical="center" indent="3"/>
    </xf>
    <xf numFmtId="0" fontId="27" fillId="7" borderId="86" xfId="0" applyFont="1" applyFill="1" applyBorder="1" applyAlignment="1">
      <alignment horizontal="left"/>
    </xf>
    <xf numFmtId="168" fontId="27" fillId="7" borderId="86" xfId="1" applyNumberFormat="1" applyFont="1" applyFill="1" applyBorder="1" applyAlignment="1">
      <alignment horizontal="right" wrapText="1"/>
    </xf>
    <xf numFmtId="165" fontId="27" fillId="7" borderId="86" xfId="2" applyNumberFormat="1" applyFont="1" applyFill="1" applyBorder="1" applyAlignment="1">
      <alignment horizontal="center"/>
    </xf>
    <xf numFmtId="165" fontId="27" fillId="7" borderId="86" xfId="2" applyNumberFormat="1" applyFont="1" applyFill="1" applyBorder="1" applyAlignment="1">
      <alignment horizontal="center" wrapText="1"/>
    </xf>
    <xf numFmtId="168" fontId="27" fillId="7" borderId="86" xfId="1" applyNumberFormat="1" applyFont="1" applyFill="1" applyBorder="1" applyAlignment="1">
      <alignment horizontal="right" vertical="center"/>
    </xf>
    <xf numFmtId="0" fontId="27" fillId="7" borderId="0" xfId="0" applyFont="1" applyFill="1" applyAlignment="1">
      <alignment horizontal="left" vertical="center"/>
    </xf>
    <xf numFmtId="168" fontId="27" fillId="7" borderId="0" xfId="1" applyNumberFormat="1" applyFont="1" applyFill="1" applyBorder="1" applyAlignment="1">
      <alignment horizontal="right" vertical="center" wrapText="1"/>
    </xf>
    <xf numFmtId="165" fontId="27" fillId="7" borderId="0" xfId="2" applyNumberFormat="1" applyFont="1" applyFill="1" applyAlignment="1">
      <alignment horizontal="center"/>
    </xf>
    <xf numFmtId="169" fontId="5" fillId="2" borderId="0" xfId="8" applyNumberFormat="1" applyFont="1" applyFill="1" applyBorder="1" applyAlignment="1">
      <alignment horizontal="center" vertical="center"/>
    </xf>
    <xf numFmtId="165" fontId="5" fillId="2" borderId="0" xfId="17" applyNumberFormat="1" applyFont="1" applyFill="1" applyBorder="1" applyAlignment="1">
      <alignment horizontal="center" vertical="center"/>
    </xf>
    <xf numFmtId="0" fontId="23" fillId="2" borderId="0" xfId="11" applyFont="1" applyFill="1"/>
    <xf numFmtId="0" fontId="3" fillId="2" borderId="0" xfId="11" applyFont="1" applyFill="1"/>
    <xf numFmtId="0" fontId="43" fillId="2" borderId="0" xfId="11" applyFont="1" applyFill="1"/>
    <xf numFmtId="165" fontId="5" fillId="2" borderId="0" xfId="7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 wrapText="1" readingOrder="1"/>
    </xf>
    <xf numFmtId="0" fontId="14" fillId="4" borderId="91" xfId="4" applyFont="1" applyFill="1" applyBorder="1" applyAlignment="1">
      <alignment horizontal="center" vertical="center"/>
    </xf>
    <xf numFmtId="0" fontId="27" fillId="0" borderId="0" xfId="0" applyFont="1" applyAlignment="1">
      <alignment horizontal="left" indent="1"/>
    </xf>
    <xf numFmtId="169" fontId="27" fillId="0" borderId="0" xfId="0" applyNumberFormat="1" applyFont="1"/>
    <xf numFmtId="0" fontId="27" fillId="12" borderId="0" xfId="3" applyFont="1" applyFill="1" applyAlignment="1">
      <alignment horizontal="left" indent="2"/>
    </xf>
    <xf numFmtId="169" fontId="27" fillId="12" borderId="0" xfId="3" applyNumberFormat="1" applyFont="1" applyFill="1"/>
    <xf numFmtId="0" fontId="3" fillId="0" borderId="0" xfId="0" applyFont="1" applyAlignment="1">
      <alignment horizontal="left" indent="3"/>
    </xf>
    <xf numFmtId="169" fontId="3" fillId="0" borderId="0" xfId="0" applyNumberFormat="1" applyFont="1"/>
    <xf numFmtId="0" fontId="14" fillId="3" borderId="93" xfId="0" applyFont="1" applyFill="1" applyBorder="1" applyAlignment="1">
      <alignment horizontal="left"/>
    </xf>
    <xf numFmtId="169" fontId="14" fillId="3" borderId="93" xfId="0" applyNumberFormat="1" applyFont="1" applyFill="1" applyBorder="1"/>
    <xf numFmtId="0" fontId="32" fillId="0" borderId="0" xfId="23" applyFont="1" applyAlignment="1">
      <alignment vertical="center"/>
    </xf>
    <xf numFmtId="0" fontId="33" fillId="0" borderId="0" xfId="14" applyFont="1"/>
    <xf numFmtId="0" fontId="14" fillId="4" borderId="95" xfId="14" applyFont="1" applyFill="1" applyBorder="1" applyAlignment="1">
      <alignment horizontal="center" vertical="center"/>
    </xf>
    <xf numFmtId="0" fontId="14" fillId="4" borderId="96" xfId="14" applyFont="1" applyFill="1" applyBorder="1" applyAlignment="1">
      <alignment horizontal="center" vertical="center" wrapText="1"/>
    </xf>
    <xf numFmtId="0" fontId="14" fillId="4" borderId="97" xfId="14" applyFont="1" applyFill="1" applyBorder="1" applyAlignment="1">
      <alignment horizontal="center" vertical="center"/>
    </xf>
    <xf numFmtId="0" fontId="14" fillId="4" borderId="98" xfId="14" applyFont="1" applyFill="1" applyBorder="1" applyAlignment="1">
      <alignment horizontal="center" vertical="center" wrapText="1"/>
    </xf>
    <xf numFmtId="169" fontId="48" fillId="0" borderId="0" xfId="3" applyNumberFormat="1" applyFont="1"/>
    <xf numFmtId="165" fontId="48" fillId="0" borderId="0" xfId="2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0" fontId="27" fillId="2" borderId="99" xfId="3" applyFont="1" applyFill="1" applyBorder="1" applyAlignment="1">
      <alignment horizontal="left"/>
    </xf>
    <xf numFmtId="169" fontId="27" fillId="2" borderId="99" xfId="3" applyNumberFormat="1" applyFont="1" applyFill="1" applyBorder="1"/>
    <xf numFmtId="169" fontId="27" fillId="2" borderId="99" xfId="3" applyNumberFormat="1" applyFont="1" applyFill="1" applyBorder="1" applyAlignment="1">
      <alignment horizontal="right"/>
    </xf>
    <xf numFmtId="165" fontId="27" fillId="2" borderId="99" xfId="17" applyNumberFormat="1" applyFont="1" applyFill="1" applyBorder="1" applyAlignment="1">
      <alignment horizontal="right"/>
    </xf>
    <xf numFmtId="4" fontId="2" fillId="0" borderId="0" xfId="3" applyNumberFormat="1"/>
    <xf numFmtId="169" fontId="14" fillId="4" borderId="91" xfId="24" applyNumberFormat="1" applyFont="1" applyFill="1" applyBorder="1" applyAlignment="1">
      <alignment horizontal="center" vertical="center"/>
    </xf>
    <xf numFmtId="0" fontId="27" fillId="0" borderId="100" xfId="4" applyFont="1" applyBorder="1" applyAlignment="1">
      <alignment horizontal="left"/>
    </xf>
    <xf numFmtId="169" fontId="27" fillId="0" borderId="100" xfId="4" applyNumberFormat="1" applyFont="1" applyBorder="1" applyAlignment="1">
      <alignment horizontal="right"/>
    </xf>
    <xf numFmtId="0" fontId="14" fillId="4" borderId="91" xfId="24" applyFont="1" applyFill="1" applyBorder="1" applyAlignment="1">
      <alignment horizontal="center" vertical="center"/>
    </xf>
    <xf numFmtId="0" fontId="27" fillId="7" borderId="92" xfId="3" applyFont="1" applyFill="1" applyBorder="1" applyAlignment="1">
      <alignment horizontal="left"/>
    </xf>
    <xf numFmtId="169" fontId="27" fillId="7" borderId="92" xfId="3" applyNumberFormat="1" applyFont="1" applyFill="1" applyBorder="1"/>
    <xf numFmtId="169" fontId="27" fillId="7" borderId="92" xfId="3" applyNumberFormat="1" applyFont="1" applyFill="1" applyBorder="1" applyAlignment="1">
      <alignment horizontal="left"/>
    </xf>
    <xf numFmtId="169" fontId="27" fillId="7" borderId="92" xfId="3" applyNumberFormat="1" applyFont="1" applyFill="1" applyBorder="1" applyAlignment="1">
      <alignment horizontal="right"/>
    </xf>
    <xf numFmtId="165" fontId="27" fillId="7" borderId="92" xfId="17" applyNumberFormat="1" applyFont="1" applyFill="1" applyBorder="1" applyAlignment="1">
      <alignment horizontal="right"/>
    </xf>
    <xf numFmtId="0" fontId="27" fillId="7" borderId="92" xfId="0" applyFont="1" applyFill="1" applyBorder="1" applyAlignment="1">
      <alignment horizontal="left"/>
    </xf>
    <xf numFmtId="169" fontId="27" fillId="7" borderId="92" xfId="0" applyNumberFormat="1" applyFont="1" applyFill="1" applyBorder="1"/>
    <xf numFmtId="0" fontId="48" fillId="0" borderId="0" xfId="3" applyFont="1" applyAlignment="1">
      <alignment horizontal="center"/>
    </xf>
    <xf numFmtId="0" fontId="6" fillId="0" borderId="0" xfId="15" applyFont="1" applyAlignment="1">
      <alignment horizontal="center" vertical="top" wrapText="1" readingOrder="1"/>
    </xf>
    <xf numFmtId="0" fontId="13" fillId="0" borderId="0" xfId="5" applyFont="1" applyAlignment="1">
      <alignment horizontal="center"/>
    </xf>
    <xf numFmtId="0" fontId="11" fillId="3" borderId="10" xfId="5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11" fillId="4" borderId="39" xfId="5" applyFont="1" applyFill="1" applyBorder="1" applyAlignment="1">
      <alignment horizontal="center" vertical="center"/>
    </xf>
    <xf numFmtId="0" fontId="11" fillId="4" borderId="40" xfId="5" applyFont="1" applyFill="1" applyBorder="1" applyAlignment="1">
      <alignment horizontal="center" vertical="center"/>
    </xf>
    <xf numFmtId="0" fontId="11" fillId="4" borderId="41" xfId="5" applyFont="1" applyFill="1" applyBorder="1" applyAlignment="1">
      <alignment horizontal="center" vertical="center"/>
    </xf>
    <xf numFmtId="0" fontId="11" fillId="3" borderId="17" xfId="5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wrapText="1"/>
    </xf>
    <xf numFmtId="0" fontId="11" fillId="3" borderId="21" xfId="5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 readingOrder="1"/>
    </xf>
    <xf numFmtId="0" fontId="17" fillId="0" borderId="0" xfId="5" applyFont="1" applyAlignment="1">
      <alignment horizontal="center" vertical="top" wrapText="1" readingOrder="1"/>
    </xf>
    <xf numFmtId="0" fontId="12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1" fillId="3" borderId="13" xfId="5" applyFont="1" applyFill="1" applyBorder="1" applyAlignment="1">
      <alignment horizontal="center" vertical="center" wrapText="1"/>
    </xf>
    <xf numFmtId="0" fontId="26" fillId="4" borderId="27" xfId="5" applyFont="1" applyFill="1" applyBorder="1" applyAlignment="1">
      <alignment horizontal="center" vertical="center"/>
    </xf>
    <xf numFmtId="0" fontId="26" fillId="4" borderId="42" xfId="5" applyFont="1" applyFill="1" applyBorder="1" applyAlignment="1">
      <alignment horizontal="center" vertical="center"/>
    </xf>
    <xf numFmtId="0" fontId="26" fillId="4" borderId="25" xfId="5" applyFont="1" applyFill="1" applyBorder="1" applyAlignment="1">
      <alignment horizontal="center" vertical="center"/>
    </xf>
    <xf numFmtId="0" fontId="11" fillId="3" borderId="12" xfId="5" applyFont="1" applyFill="1" applyBorder="1" applyAlignment="1">
      <alignment horizontal="center" vertical="center" wrapText="1"/>
    </xf>
    <xf numFmtId="0" fontId="53" fillId="4" borderId="5" xfId="21" applyFont="1" applyFill="1" applyBorder="1" applyAlignment="1">
      <alignment horizontal="center" vertical="center" wrapText="1"/>
    </xf>
    <xf numFmtId="0" fontId="53" fillId="4" borderId="11" xfId="21" applyFont="1" applyFill="1" applyBorder="1" applyAlignment="1">
      <alignment horizontal="center" vertical="center" wrapText="1"/>
    </xf>
    <xf numFmtId="0" fontId="53" fillId="4" borderId="21" xfId="21" applyFont="1" applyFill="1" applyBorder="1" applyAlignment="1">
      <alignment horizontal="center" vertical="center" wrapText="1"/>
    </xf>
    <xf numFmtId="0" fontId="53" fillId="4" borderId="0" xfId="21" applyFont="1" applyFill="1" applyAlignment="1">
      <alignment horizontal="center" vertical="center" wrapText="1"/>
    </xf>
    <xf numFmtId="0" fontId="53" fillId="4" borderId="6" xfId="21" applyFont="1" applyFill="1" applyBorder="1" applyAlignment="1">
      <alignment horizontal="center" vertical="center" wrapText="1"/>
    </xf>
    <xf numFmtId="0" fontId="53" fillId="4" borderId="8" xfId="21" applyFont="1" applyFill="1" applyBorder="1" applyAlignment="1">
      <alignment horizontal="center" vertical="center" wrapText="1"/>
    </xf>
    <xf numFmtId="0" fontId="25" fillId="0" borderId="0" xfId="16" applyFont="1" applyAlignment="1">
      <alignment horizontal="center" vertical="center"/>
    </xf>
    <xf numFmtId="0" fontId="15" fillId="0" borderId="0" xfId="11" applyFont="1" applyAlignment="1">
      <alignment horizontal="center"/>
    </xf>
    <xf numFmtId="0" fontId="16" fillId="0" borderId="0" xfId="11" applyFont="1" applyAlignment="1">
      <alignment horizontal="center"/>
    </xf>
    <xf numFmtId="0" fontId="11" fillId="3" borderId="50" xfId="11" applyFont="1" applyFill="1" applyBorder="1" applyAlignment="1">
      <alignment horizontal="center" vertical="center"/>
    </xf>
    <xf numFmtId="0" fontId="11" fillId="3" borderId="56" xfId="11" applyFont="1" applyFill="1" applyBorder="1" applyAlignment="1">
      <alignment horizontal="center" vertical="center"/>
    </xf>
    <xf numFmtId="0" fontId="11" fillId="3" borderId="63" xfId="11" applyFont="1" applyFill="1" applyBorder="1" applyAlignment="1">
      <alignment horizontal="center" vertical="center"/>
    </xf>
    <xf numFmtId="0" fontId="11" fillId="4" borderId="52" xfId="11" applyFont="1" applyFill="1" applyBorder="1" applyAlignment="1">
      <alignment horizontal="center" vertical="center"/>
    </xf>
    <xf numFmtId="0" fontId="11" fillId="4" borderId="53" xfId="11" applyFont="1" applyFill="1" applyBorder="1" applyAlignment="1">
      <alignment horizontal="center" vertical="center"/>
    </xf>
    <xf numFmtId="0" fontId="11" fillId="4" borderId="54" xfId="11" applyFont="1" applyFill="1" applyBorder="1" applyAlignment="1">
      <alignment horizontal="center" vertical="center"/>
    </xf>
    <xf numFmtId="0" fontId="11" fillId="3" borderId="55" xfId="11" applyFont="1" applyFill="1" applyBorder="1" applyAlignment="1">
      <alignment horizontal="center" vertical="center" wrapText="1"/>
    </xf>
    <xf numFmtId="0" fontId="11" fillId="3" borderId="50" xfId="11" applyFont="1" applyFill="1" applyBorder="1" applyAlignment="1">
      <alignment horizontal="center" vertical="center" wrapText="1"/>
    </xf>
    <xf numFmtId="0" fontId="11" fillId="3" borderId="58" xfId="11" applyFont="1" applyFill="1" applyBorder="1" applyAlignment="1">
      <alignment horizontal="center" vertical="center" wrapText="1"/>
    </xf>
    <xf numFmtId="0" fontId="11" fillId="3" borderId="56" xfId="11" applyFont="1" applyFill="1" applyBorder="1" applyAlignment="1">
      <alignment horizontal="center" vertical="center" wrapText="1"/>
    </xf>
    <xf numFmtId="0" fontId="11" fillId="3" borderId="60" xfId="11" applyFont="1" applyFill="1" applyBorder="1" applyAlignment="1">
      <alignment horizontal="center" vertical="center" wrapText="1"/>
    </xf>
    <xf numFmtId="0" fontId="11" fillId="3" borderId="61" xfId="11" applyFont="1" applyFill="1" applyBorder="1" applyAlignment="1">
      <alignment horizontal="center" vertical="center" wrapText="1"/>
    </xf>
    <xf numFmtId="0" fontId="11" fillId="3" borderId="57" xfId="11" applyFont="1" applyFill="1" applyBorder="1" applyAlignment="1">
      <alignment horizontal="center" vertical="center" wrapText="1"/>
    </xf>
    <xf numFmtId="0" fontId="11" fillId="3" borderId="59" xfId="11" applyFont="1" applyFill="1" applyBorder="1" applyAlignment="1">
      <alignment horizontal="center" vertical="center" wrapText="1"/>
    </xf>
    <xf numFmtId="0" fontId="11" fillId="3" borderId="51" xfId="11" applyFont="1" applyFill="1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5" fillId="0" borderId="0" xfId="5" applyFont="1" applyAlignment="1">
      <alignment horizontal="center" vertical="center" wrapText="1" readingOrder="1"/>
    </xf>
    <xf numFmtId="0" fontId="6" fillId="0" borderId="0" xfId="5" applyFont="1" applyAlignment="1">
      <alignment horizontal="center" vertical="top" wrapText="1" readingOrder="1"/>
    </xf>
    <xf numFmtId="0" fontId="20" fillId="0" borderId="0" xfId="11" applyFont="1" applyAlignment="1">
      <alignment horizontal="center" vertical="center"/>
    </xf>
    <xf numFmtId="0" fontId="48" fillId="0" borderId="0" xfId="3" applyFont="1" applyAlignment="1">
      <alignment horizontal="center"/>
    </xf>
    <xf numFmtId="0" fontId="3" fillId="0" borderId="0" xfId="14" applyFont="1" applyAlignment="1">
      <alignment horizontal="center" vertical="center"/>
    </xf>
    <xf numFmtId="0" fontId="5" fillId="0" borderId="0" xfId="15" applyFont="1" applyAlignment="1">
      <alignment horizontal="center" vertical="center" wrapText="1" readingOrder="1"/>
    </xf>
    <xf numFmtId="0" fontId="6" fillId="0" borderId="0" xfId="15" applyFont="1" applyAlignment="1">
      <alignment horizontal="center" vertical="top" wrapText="1" readingOrder="1"/>
    </xf>
    <xf numFmtId="0" fontId="31" fillId="0" borderId="0" xfId="14" applyFont="1" applyAlignment="1">
      <alignment horizontal="center" vertical="center"/>
    </xf>
    <xf numFmtId="0" fontId="27" fillId="0" borderId="0" xfId="14" applyFont="1" applyAlignment="1">
      <alignment horizontal="center" vertical="center"/>
    </xf>
    <xf numFmtId="0" fontId="38" fillId="0" borderId="0" xfId="14" applyFont="1" applyAlignment="1">
      <alignment horizontal="center" vertical="center"/>
    </xf>
    <xf numFmtId="0" fontId="34" fillId="0" borderId="0" xfId="15" applyFont="1" applyAlignment="1">
      <alignment horizontal="center" vertical="center" wrapText="1" readingOrder="1"/>
    </xf>
    <xf numFmtId="0" fontId="35" fillId="0" borderId="0" xfId="15" applyFont="1" applyAlignment="1">
      <alignment horizontal="center" vertical="top" wrapText="1" readingOrder="1"/>
    </xf>
    <xf numFmtId="0" fontId="36" fillId="0" borderId="0" xfId="14" applyFont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11" fillId="3" borderId="21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1" fillId="4" borderId="7" xfId="5" applyFont="1" applyFill="1" applyBorder="1" applyAlignment="1">
      <alignment horizontal="center" vertical="center"/>
    </xf>
    <xf numFmtId="0" fontId="11" fillId="4" borderId="8" xfId="5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 wrapText="1" readingOrder="1"/>
    </xf>
    <xf numFmtId="0" fontId="7" fillId="0" borderId="0" xfId="4" applyFont="1" applyAlignment="1">
      <alignment horizontal="center" vertical="top" wrapText="1" readingOrder="1"/>
    </xf>
    <xf numFmtId="0" fontId="9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11" fillId="3" borderId="9" xfId="5" applyFont="1" applyFill="1" applyBorder="1" applyAlignment="1">
      <alignment horizontal="center" vertical="center" wrapText="1"/>
    </xf>
    <xf numFmtId="0" fontId="11" fillId="3" borderId="10" xfId="5" applyFont="1" applyFill="1" applyBorder="1" applyAlignment="1">
      <alignment horizontal="center" vertical="center" wrapText="1"/>
    </xf>
    <xf numFmtId="0" fontId="11" fillId="3" borderId="14" xfId="5" applyFont="1" applyFill="1" applyBorder="1" applyAlignment="1">
      <alignment horizontal="center" vertical="center" wrapText="1"/>
    </xf>
    <xf numFmtId="0" fontId="11" fillId="3" borderId="18" xfId="5" applyFont="1" applyFill="1" applyBorder="1" applyAlignment="1">
      <alignment horizontal="center" vertical="center" wrapText="1"/>
    </xf>
    <xf numFmtId="0" fontId="11" fillId="3" borderId="22" xfId="5" applyFont="1" applyFill="1" applyBorder="1" applyAlignment="1">
      <alignment horizontal="center" vertical="center" wrapText="1"/>
    </xf>
    <xf numFmtId="0" fontId="11" fillId="3" borderId="15" xfId="5" applyFont="1" applyFill="1" applyBorder="1" applyAlignment="1">
      <alignment horizontal="center" vertical="center"/>
    </xf>
    <xf numFmtId="0" fontId="11" fillId="3" borderId="19" xfId="5" applyFont="1" applyFill="1" applyBorder="1" applyAlignment="1">
      <alignment horizontal="center" vertical="center"/>
    </xf>
    <xf numFmtId="0" fontId="11" fillId="3" borderId="23" xfId="5" applyFont="1" applyFill="1" applyBorder="1" applyAlignment="1">
      <alignment horizontal="center"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20" xfId="5" applyFont="1" applyFill="1" applyBorder="1" applyAlignment="1">
      <alignment horizontal="center" vertical="center"/>
    </xf>
    <xf numFmtId="0" fontId="11" fillId="3" borderId="24" xfId="5" applyFont="1" applyFill="1" applyBorder="1" applyAlignment="1">
      <alignment horizontal="center" vertical="center"/>
    </xf>
    <xf numFmtId="0" fontId="18" fillId="0" borderId="0" xfId="10" applyFont="1" applyAlignment="1">
      <alignment horizontal="center" vertical="center" wrapText="1" readingOrder="1"/>
    </xf>
    <xf numFmtId="0" fontId="19" fillId="0" borderId="0" xfId="10" applyFont="1" applyAlignment="1">
      <alignment horizontal="center" vertical="top" wrapText="1" readingOrder="1"/>
    </xf>
    <xf numFmtId="0" fontId="21" fillId="0" borderId="0" xfId="11" applyFont="1" applyAlignment="1">
      <alignment horizontal="center" vertical="center"/>
    </xf>
    <xf numFmtId="0" fontId="13" fillId="0" borderId="58" xfId="5" applyFont="1" applyBorder="1" applyAlignment="1">
      <alignment horizontal="center"/>
    </xf>
    <xf numFmtId="0" fontId="13" fillId="0" borderId="0" xfId="5" applyFont="1" applyAlignment="1">
      <alignment horizontal="center"/>
    </xf>
    <xf numFmtId="0" fontId="44" fillId="0" borderId="0" xfId="5" applyFont="1" applyAlignment="1">
      <alignment horizontal="center" vertical="center" wrapText="1" readingOrder="1"/>
    </xf>
    <xf numFmtId="0" fontId="45" fillId="0" borderId="0" xfId="5" applyFont="1" applyAlignment="1">
      <alignment horizontal="center" vertical="top" wrapText="1" readingOrder="1"/>
    </xf>
    <xf numFmtId="0" fontId="44" fillId="0" borderId="0" xfId="5" applyFont="1" applyAlignment="1">
      <alignment horizontal="center"/>
    </xf>
    <xf numFmtId="49" fontId="44" fillId="0" borderId="0" xfId="5" applyNumberFormat="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11" fillId="4" borderId="69" xfId="11" applyFont="1" applyFill="1" applyBorder="1" applyAlignment="1">
      <alignment horizontal="center"/>
    </xf>
    <xf numFmtId="0" fontId="11" fillId="4" borderId="53" xfId="11" applyFont="1" applyFill="1" applyBorder="1" applyAlignment="1">
      <alignment horizontal="center"/>
    </xf>
    <xf numFmtId="0" fontId="50" fillId="10" borderId="70" xfId="3" applyFont="1" applyFill="1" applyBorder="1" applyAlignment="1">
      <alignment horizontal="center" vertical="center" wrapText="1"/>
    </xf>
    <xf numFmtId="0" fontId="50" fillId="10" borderId="76" xfId="3" applyFont="1" applyFill="1" applyBorder="1" applyAlignment="1">
      <alignment horizontal="center" vertical="center" wrapText="1"/>
    </xf>
    <xf numFmtId="0" fontId="50" fillId="10" borderId="77" xfId="3" applyFont="1" applyFill="1" applyBorder="1" applyAlignment="1">
      <alignment horizontal="center" vertical="center" wrapText="1"/>
    </xf>
    <xf numFmtId="0" fontId="50" fillId="10" borderId="71" xfId="3" applyFont="1" applyFill="1" applyBorder="1" applyAlignment="1">
      <alignment horizontal="center" vertical="center" wrapText="1"/>
    </xf>
    <xf numFmtId="0" fontId="50" fillId="10" borderId="78" xfId="3" applyFont="1" applyFill="1" applyBorder="1" applyAlignment="1">
      <alignment horizontal="center" vertical="center" wrapText="1"/>
    </xf>
    <xf numFmtId="0" fontId="50" fillId="10" borderId="72" xfId="3" applyFont="1" applyFill="1" applyBorder="1" applyAlignment="1">
      <alignment horizontal="center" vertical="center" wrapText="1"/>
    </xf>
    <xf numFmtId="0" fontId="50" fillId="10" borderId="79" xfId="3" applyFont="1" applyFill="1" applyBorder="1" applyAlignment="1">
      <alignment horizontal="center" vertical="center" wrapText="1"/>
    </xf>
    <xf numFmtId="0" fontId="50" fillId="10" borderId="73" xfId="3" applyFont="1" applyFill="1" applyBorder="1" applyAlignment="1">
      <alignment horizontal="center" vertical="center"/>
    </xf>
    <xf numFmtId="0" fontId="50" fillId="10" borderId="80" xfId="3" applyFont="1" applyFill="1" applyBorder="1" applyAlignment="1">
      <alignment horizontal="center" vertical="center"/>
    </xf>
    <xf numFmtId="0" fontId="50" fillId="10" borderId="74" xfId="3" applyFont="1" applyFill="1" applyBorder="1" applyAlignment="1">
      <alignment horizontal="center" vertical="center"/>
    </xf>
    <xf numFmtId="0" fontId="50" fillId="10" borderId="81" xfId="3" applyFont="1" applyFill="1" applyBorder="1" applyAlignment="1">
      <alignment horizontal="center" vertical="center"/>
    </xf>
    <xf numFmtId="0" fontId="50" fillId="10" borderId="17" xfId="3" applyFont="1" applyFill="1" applyBorder="1" applyAlignment="1">
      <alignment horizontal="center" vertical="center" wrapText="1"/>
    </xf>
    <xf numFmtId="0" fontId="50" fillId="10" borderId="0" xfId="3" applyFont="1" applyFill="1" applyAlignment="1">
      <alignment horizontal="center" vertical="center" wrapText="1"/>
    </xf>
    <xf numFmtId="0" fontId="50" fillId="10" borderId="6" xfId="3" applyFont="1" applyFill="1" applyBorder="1" applyAlignment="1">
      <alignment horizontal="center" vertical="center" wrapText="1"/>
    </xf>
    <xf numFmtId="0" fontId="50" fillId="10" borderId="7" xfId="3" applyFont="1" applyFill="1" applyBorder="1" applyAlignment="1">
      <alignment horizontal="center" vertical="center" wrapText="1"/>
    </xf>
    <xf numFmtId="0" fontId="2" fillId="0" borderId="5" xfId="3" applyBorder="1" applyAlignment="1">
      <alignment horizontal="center"/>
    </xf>
    <xf numFmtId="49" fontId="27" fillId="0" borderId="0" xfId="18" applyNumberFormat="1" applyFont="1" applyAlignment="1">
      <alignment horizontal="center" vertical="center"/>
    </xf>
    <xf numFmtId="0" fontId="14" fillId="4" borderId="13" xfId="4" applyFont="1" applyFill="1" applyBorder="1" applyAlignment="1">
      <alignment horizontal="center" vertical="center"/>
    </xf>
    <xf numFmtId="0" fontId="14" fillId="4" borderId="90" xfId="4" applyFont="1" applyFill="1" applyBorder="1" applyAlignment="1">
      <alignment horizontal="center" vertical="center"/>
    </xf>
    <xf numFmtId="0" fontId="14" fillId="4" borderId="13" xfId="14" applyFont="1" applyFill="1" applyBorder="1" applyAlignment="1">
      <alignment horizontal="center" vertical="center" wrapText="1"/>
    </xf>
    <xf numFmtId="0" fontId="14" fillId="4" borderId="11" xfId="14" applyFont="1" applyFill="1" applyBorder="1" applyAlignment="1">
      <alignment horizontal="center" vertical="center" wrapText="1"/>
    </xf>
    <xf numFmtId="0" fontId="14" fillId="4" borderId="90" xfId="14" applyFont="1" applyFill="1" applyBorder="1" applyAlignment="1">
      <alignment horizontal="center" vertical="center" wrapText="1"/>
    </xf>
    <xf numFmtId="0" fontId="14" fillId="3" borderId="13" xfId="5" applyFont="1" applyFill="1" applyBorder="1" applyAlignment="1">
      <alignment horizontal="center" vertical="center" wrapText="1"/>
    </xf>
    <xf numFmtId="0" fontId="14" fillId="3" borderId="11" xfId="5" applyFont="1" applyFill="1" applyBorder="1" applyAlignment="1">
      <alignment horizontal="center" vertical="center" wrapText="1"/>
    </xf>
    <xf numFmtId="0" fontId="14" fillId="3" borderId="21" xfId="5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 readingOrder="1"/>
    </xf>
    <xf numFmtId="0" fontId="6" fillId="0" borderId="0" xfId="4" applyFont="1" applyAlignment="1">
      <alignment horizontal="center" vertical="top" wrapText="1" readingOrder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14" fillId="4" borderId="13" xfId="14" applyFont="1" applyFill="1" applyBorder="1" applyAlignment="1">
      <alignment horizontal="center" vertical="center"/>
    </xf>
    <xf numFmtId="0" fontId="14" fillId="4" borderId="90" xfId="14" applyFont="1" applyFill="1" applyBorder="1" applyAlignment="1">
      <alignment horizontal="center" vertical="center"/>
    </xf>
    <xf numFmtId="0" fontId="14" fillId="4" borderId="11" xfId="14" applyFont="1" applyFill="1" applyBorder="1" applyAlignment="1">
      <alignment horizontal="center" vertical="center"/>
    </xf>
    <xf numFmtId="0" fontId="14" fillId="4" borderId="89" xfId="14" applyFont="1" applyFill="1" applyBorder="1" applyAlignment="1">
      <alignment horizontal="center" vertical="center" wrapText="1"/>
    </xf>
    <xf numFmtId="0" fontId="14" fillId="4" borderId="12" xfId="14" applyFont="1" applyFill="1" applyBorder="1" applyAlignment="1">
      <alignment horizontal="center" vertical="center" wrapText="1"/>
    </xf>
    <xf numFmtId="0" fontId="14" fillId="4" borderId="94" xfId="14" applyFont="1" applyFill="1" applyBorder="1" applyAlignment="1">
      <alignment horizontal="center" vertical="center" wrapText="1"/>
    </xf>
    <xf numFmtId="0" fontId="14" fillId="4" borderId="84" xfId="14" applyFont="1" applyFill="1" applyBorder="1" applyAlignment="1">
      <alignment horizontal="center" vertical="center" wrapText="1"/>
    </xf>
    <xf numFmtId="0" fontId="14" fillId="4" borderId="17" xfId="14" applyFont="1" applyFill="1" applyBorder="1" applyAlignment="1">
      <alignment horizontal="center" vertical="center" wrapText="1"/>
    </xf>
    <xf numFmtId="0" fontId="14" fillId="4" borderId="0" xfId="14" applyFont="1" applyFill="1" applyAlignment="1">
      <alignment horizontal="center" vertical="center" wrapText="1"/>
    </xf>
    <xf numFmtId="0" fontId="14" fillId="4" borderId="66" xfId="14" applyFont="1" applyFill="1" applyBorder="1" applyAlignment="1">
      <alignment horizontal="center" vertical="center" wrapText="1"/>
    </xf>
    <xf numFmtId="0" fontId="29" fillId="0" borderId="0" xfId="14" applyFont="1" applyAlignment="1">
      <alignment horizontal="center" vertical="center"/>
    </xf>
    <xf numFmtId="169" fontId="14" fillId="4" borderId="13" xfId="24" applyNumberFormat="1" applyFont="1" applyFill="1" applyBorder="1" applyAlignment="1">
      <alignment horizontal="center" vertical="center"/>
    </xf>
    <xf numFmtId="169" fontId="14" fillId="4" borderId="90" xfId="24" applyNumberFormat="1" applyFont="1" applyFill="1" applyBorder="1" applyAlignment="1">
      <alignment horizontal="center" vertical="center"/>
    </xf>
    <xf numFmtId="169" fontId="14" fillId="4" borderId="13" xfId="24" applyNumberFormat="1" applyFont="1" applyFill="1" applyBorder="1" applyAlignment="1">
      <alignment horizontal="center" vertical="center" wrapText="1"/>
    </xf>
    <xf numFmtId="169" fontId="14" fillId="4" borderId="11" xfId="24" applyNumberFormat="1" applyFont="1" applyFill="1" applyBorder="1" applyAlignment="1">
      <alignment horizontal="center" vertical="center" wrapText="1"/>
    </xf>
    <xf numFmtId="169" fontId="14" fillId="4" borderId="21" xfId="24" applyNumberFormat="1" applyFont="1" applyFill="1" applyBorder="1" applyAlignment="1">
      <alignment horizontal="center" vertical="center" wrapText="1"/>
    </xf>
    <xf numFmtId="169" fontId="14" fillId="4" borderId="11" xfId="24" applyNumberFormat="1" applyFont="1" applyFill="1" applyBorder="1" applyAlignment="1">
      <alignment horizontal="center" vertical="center"/>
    </xf>
    <xf numFmtId="169" fontId="14" fillId="4" borderId="21" xfId="24" applyNumberFormat="1" applyFont="1" applyFill="1" applyBorder="1" applyAlignment="1">
      <alignment horizontal="center" vertical="center"/>
    </xf>
    <xf numFmtId="0" fontId="14" fillId="4" borderId="13" xfId="24" applyFont="1" applyFill="1" applyBorder="1" applyAlignment="1">
      <alignment horizontal="center" vertical="center"/>
    </xf>
    <xf numFmtId="0" fontId="14" fillId="4" borderId="90" xfId="24" applyFont="1" applyFill="1" applyBorder="1" applyAlignment="1">
      <alignment horizontal="center" vertical="center"/>
    </xf>
    <xf numFmtId="0" fontId="44" fillId="0" borderId="0" xfId="5" applyFont="1" applyAlignment="1">
      <alignment horizontal="center" wrapText="1"/>
    </xf>
    <xf numFmtId="0" fontId="11" fillId="4" borderId="5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center" vertical="center" wrapText="1"/>
    </xf>
    <xf numFmtId="0" fontId="11" fillId="4" borderId="89" xfId="3" applyFont="1" applyFill="1" applyBorder="1" applyAlignment="1">
      <alignment horizontal="center" vertical="center" wrapText="1"/>
    </xf>
    <xf numFmtId="0" fontId="11" fillId="4" borderId="21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/>
    </xf>
    <xf numFmtId="0" fontId="11" fillId="4" borderId="84" xfId="3" applyFont="1" applyFill="1" applyBorder="1" applyAlignment="1">
      <alignment horizontal="center" vertical="center"/>
    </xf>
    <xf numFmtId="0" fontId="11" fillId="4" borderId="66" xfId="3" applyFont="1" applyFill="1" applyBorder="1" applyAlignment="1">
      <alignment horizontal="center" vertical="center"/>
    </xf>
    <xf numFmtId="0" fontId="12" fillId="12" borderId="101" xfId="5" applyFont="1" applyFill="1" applyBorder="1" applyAlignment="1">
      <alignment horizontal="left" vertical="center" wrapText="1"/>
    </xf>
    <xf numFmtId="169" fontId="12" fillId="12" borderId="0" xfId="3" applyNumberFormat="1" applyFont="1" applyFill="1" applyAlignment="1">
      <alignment horizontal="center" vertical="center"/>
    </xf>
    <xf numFmtId="169" fontId="12" fillId="12" borderId="102" xfId="3" applyNumberFormat="1" applyFont="1" applyFill="1" applyBorder="1" applyAlignment="1">
      <alignment horizontal="center" vertical="center"/>
    </xf>
    <xf numFmtId="165" fontId="0" fillId="0" borderId="0" xfId="17" applyNumberFormat="1" applyFont="1"/>
    <xf numFmtId="0" fontId="12" fillId="0" borderId="29" xfId="3" applyFont="1" applyBorder="1" applyAlignment="1">
      <alignment horizontal="left" indent="1"/>
    </xf>
    <xf numFmtId="169" fontId="12" fillId="0" borderId="29" xfId="3" applyNumberFormat="1" applyFont="1" applyBorder="1" applyAlignment="1">
      <alignment horizontal="center" vertical="center"/>
    </xf>
    <xf numFmtId="169" fontId="12" fillId="0" borderId="0" xfId="3" applyNumberFormat="1" applyFont="1" applyAlignment="1">
      <alignment horizontal="center" vertical="center"/>
    </xf>
    <xf numFmtId="0" fontId="59" fillId="0" borderId="0" xfId="3" applyFont="1" applyAlignment="1">
      <alignment horizontal="left" indent="2"/>
    </xf>
    <xf numFmtId="169" fontId="59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left" indent="1"/>
    </xf>
    <xf numFmtId="0" fontId="12" fillId="12" borderId="43" xfId="5" applyFont="1" applyFill="1" applyBorder="1" applyAlignment="1">
      <alignment horizontal="left" vertical="center" wrapText="1"/>
    </xf>
    <xf numFmtId="169" fontId="12" fillId="12" borderId="28" xfId="3" applyNumberFormat="1" applyFont="1" applyFill="1" applyBorder="1" applyAlignment="1">
      <alignment horizontal="center" vertical="center"/>
    </xf>
    <xf numFmtId="0" fontId="11" fillId="3" borderId="93" xfId="3" applyFont="1" applyFill="1" applyBorder="1" applyAlignment="1">
      <alignment horizontal="left"/>
    </xf>
    <xf numFmtId="169" fontId="11" fillId="3" borderId="93" xfId="3" applyNumberFormat="1" applyFont="1" applyFill="1" applyBorder="1" applyAlignment="1">
      <alignment horizontal="center" vertical="center"/>
    </xf>
    <xf numFmtId="0" fontId="60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0" fontId="11" fillId="4" borderId="7" xfId="11" applyFont="1" applyFill="1" applyBorder="1" applyAlignment="1">
      <alignment horizontal="center"/>
    </xf>
    <xf numFmtId="0" fontId="61" fillId="0" borderId="0" xfId="11" applyFont="1"/>
    <xf numFmtId="0" fontId="11" fillId="3" borderId="89" xfId="5" applyFont="1" applyFill="1" applyBorder="1" applyAlignment="1">
      <alignment horizontal="center" vertical="center" wrapText="1"/>
    </xf>
    <xf numFmtId="0" fontId="25" fillId="12" borderId="1" xfId="5" applyFont="1" applyFill="1" applyBorder="1" applyAlignment="1">
      <alignment vertical="center"/>
    </xf>
    <xf numFmtId="164" fontId="15" fillId="12" borderId="2" xfId="6" applyNumberFormat="1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 wrapText="1"/>
    </xf>
    <xf numFmtId="0" fontId="11" fillId="3" borderId="27" xfId="5" applyFont="1" applyFill="1" applyBorder="1" applyAlignment="1">
      <alignment horizontal="center" vertical="center" wrapText="1"/>
    </xf>
    <xf numFmtId="0" fontId="11" fillId="3" borderId="0" xfId="5" applyFont="1" applyFill="1" applyAlignment="1">
      <alignment horizontal="center" vertical="center" wrapText="1"/>
    </xf>
    <xf numFmtId="165" fontId="1" fillId="0" borderId="0" xfId="2" applyNumberFormat="1"/>
    <xf numFmtId="0" fontId="12" fillId="12" borderId="103" xfId="5" applyFont="1" applyFill="1" applyBorder="1" applyAlignment="1">
      <alignment horizontal="left" vertical="center" wrapText="1"/>
    </xf>
    <xf numFmtId="164" fontId="12" fillId="12" borderId="103" xfId="5" applyNumberFormat="1" applyFont="1" applyFill="1" applyBorder="1" applyAlignment="1">
      <alignment horizontal="center" vertical="center"/>
    </xf>
    <xf numFmtId="165" fontId="12" fillId="12" borderId="103" xfId="7" applyNumberFormat="1" applyFont="1" applyFill="1" applyBorder="1" applyAlignment="1">
      <alignment horizontal="center" vertical="center"/>
    </xf>
    <xf numFmtId="0" fontId="12" fillId="0" borderId="104" xfId="5" applyFont="1" applyBorder="1" applyAlignment="1">
      <alignment horizontal="left" vertical="center" wrapText="1" indent="1"/>
    </xf>
    <xf numFmtId="164" fontId="12" fillId="0" borderId="88" xfId="5" applyNumberFormat="1" applyFont="1" applyBorder="1" applyAlignment="1">
      <alignment horizontal="center" vertical="center"/>
    </xf>
    <xf numFmtId="0" fontId="13" fillId="0" borderId="105" xfId="5" applyFont="1" applyBorder="1" applyAlignment="1">
      <alignment horizontal="left" vertical="center" wrapText="1" indent="2"/>
    </xf>
    <xf numFmtId="164" fontId="13" fillId="0" borderId="105" xfId="5" applyNumberFormat="1" applyFont="1" applyBorder="1" applyAlignment="1">
      <alignment horizontal="center" vertical="center"/>
    </xf>
    <xf numFmtId="164" fontId="13" fillId="0" borderId="106" xfId="5" applyNumberFormat="1" applyFont="1" applyBorder="1" applyAlignment="1">
      <alignment horizontal="center" vertical="center"/>
    </xf>
    <xf numFmtId="165" fontId="13" fillId="0" borderId="105" xfId="7" applyNumberFormat="1" applyFont="1" applyBorder="1" applyAlignment="1">
      <alignment horizontal="center" vertical="center"/>
    </xf>
    <xf numFmtId="165" fontId="12" fillId="0" borderId="88" xfId="7" applyNumberFormat="1" applyFont="1" applyBorder="1" applyAlignment="1">
      <alignment horizontal="center" vertical="center"/>
    </xf>
    <xf numFmtId="0" fontId="13" fillId="0" borderId="106" xfId="5" applyFont="1" applyBorder="1" applyAlignment="1">
      <alignment horizontal="left" vertical="center" wrapText="1" indent="2"/>
    </xf>
    <xf numFmtId="165" fontId="13" fillId="0" borderId="106" xfId="7" applyNumberFormat="1" applyFont="1" applyBorder="1" applyAlignment="1">
      <alignment horizontal="center" vertical="center"/>
    </xf>
    <xf numFmtId="165" fontId="13" fillId="0" borderId="106" xfId="7" applyNumberFormat="1" applyFont="1" applyFill="1" applyBorder="1" applyAlignment="1">
      <alignment horizontal="center" vertical="center"/>
    </xf>
    <xf numFmtId="0" fontId="12" fillId="0" borderId="106" xfId="5" applyFont="1" applyBorder="1" applyAlignment="1">
      <alignment horizontal="left" vertical="center" wrapText="1" indent="1"/>
    </xf>
    <xf numFmtId="164" fontId="12" fillId="0" borderId="106" xfId="5" applyNumberFormat="1" applyFont="1" applyBorder="1" applyAlignment="1">
      <alignment horizontal="center" vertical="center"/>
    </xf>
    <xf numFmtId="165" fontId="12" fillId="0" borderId="106" xfId="7" applyNumberFormat="1" applyFont="1" applyFill="1" applyBorder="1" applyAlignment="1">
      <alignment horizontal="center" vertical="center"/>
    </xf>
    <xf numFmtId="165" fontId="0" fillId="0" borderId="0" xfId="7" applyNumberFormat="1" applyFont="1" applyAlignment="1">
      <alignment vertical="center"/>
    </xf>
    <xf numFmtId="0" fontId="13" fillId="0" borderId="107" xfId="5" applyFont="1" applyBorder="1" applyAlignment="1">
      <alignment horizontal="left" vertical="center" wrapText="1" indent="2"/>
    </xf>
    <xf numFmtId="0" fontId="13" fillId="0" borderId="108" xfId="5" applyFont="1" applyBorder="1" applyAlignment="1">
      <alignment horizontal="left" vertical="center" wrapText="1" indent="2"/>
    </xf>
    <xf numFmtId="165" fontId="12" fillId="0" borderId="106" xfId="7" applyNumberFormat="1" applyFont="1" applyBorder="1" applyAlignment="1">
      <alignment horizontal="center" vertical="center"/>
    </xf>
    <xf numFmtId="0" fontId="13" fillId="0" borderId="0" xfId="5" applyFont="1" applyAlignment="1">
      <alignment horizontal="left" vertical="center" wrapText="1" indent="2"/>
    </xf>
    <xf numFmtId="0" fontId="12" fillId="0" borderId="88" xfId="5" applyFont="1" applyBorder="1" applyAlignment="1">
      <alignment horizontal="left" vertical="center" wrapText="1" indent="1"/>
    </xf>
    <xf numFmtId="165" fontId="13" fillId="0" borderId="107" xfId="7" applyNumberFormat="1" applyFont="1" applyBorder="1" applyAlignment="1">
      <alignment horizontal="center" vertical="center"/>
    </xf>
    <xf numFmtId="165" fontId="13" fillId="0" borderId="109" xfId="7" applyNumberFormat="1" applyFont="1" applyBorder="1" applyAlignment="1">
      <alignment horizontal="center" vertical="center"/>
    </xf>
    <xf numFmtId="164" fontId="12" fillId="0" borderId="108" xfId="5" applyNumberFormat="1" applyFont="1" applyBorder="1" applyAlignment="1">
      <alignment horizontal="center" vertical="center"/>
    </xf>
    <xf numFmtId="164" fontId="13" fillId="0" borderId="110" xfId="5" applyNumberFormat="1" applyFont="1" applyBorder="1" applyAlignment="1">
      <alignment horizontal="center" vertical="center"/>
    </xf>
    <xf numFmtId="164" fontId="13" fillId="0" borderId="111" xfId="5" applyNumberFormat="1" applyFont="1" applyBorder="1" applyAlignment="1">
      <alignment horizontal="center" vertical="center"/>
    </xf>
    <xf numFmtId="169" fontId="0" fillId="0" borderId="0" xfId="7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165" fontId="13" fillId="0" borderId="0" xfId="7" applyNumberFormat="1" applyFont="1" applyFill="1" applyBorder="1" applyAlignment="1">
      <alignment horizontal="center" vertical="center"/>
    </xf>
    <xf numFmtId="173" fontId="1" fillId="0" borderId="0" xfId="11" applyNumberFormat="1"/>
    <xf numFmtId="165" fontId="1" fillId="0" borderId="0" xfId="17" applyNumberFormat="1" applyFont="1"/>
    <xf numFmtId="10" fontId="0" fillId="0" borderId="0" xfId="7" applyNumberFormat="1" applyFont="1"/>
    <xf numFmtId="0" fontId="5" fillId="0" borderId="0" xfId="15" applyFont="1" applyAlignment="1">
      <alignment vertical="center" wrapText="1" readingOrder="1"/>
    </xf>
    <xf numFmtId="0" fontId="6" fillId="0" borderId="0" xfId="15" applyFont="1" applyAlignment="1">
      <alignment vertical="top" wrapText="1" readingOrder="1"/>
    </xf>
    <xf numFmtId="0" fontId="62" fillId="0" borderId="0" xfId="0" applyFont="1" applyAlignment="1">
      <alignment horizontal="center" vertical="center" readingOrder="1"/>
    </xf>
    <xf numFmtId="49" fontId="62" fillId="0" borderId="0" xfId="0" applyNumberFormat="1" applyFont="1" applyAlignment="1">
      <alignment horizontal="center" vertical="center" readingOrder="1"/>
    </xf>
    <xf numFmtId="0" fontId="63" fillId="0" borderId="0" xfId="0" applyFont="1" applyAlignment="1">
      <alignment horizontal="center" vertical="center" readingOrder="1"/>
    </xf>
    <xf numFmtId="0" fontId="58" fillId="0" borderId="0" xfId="0" applyFont="1" applyAlignment="1">
      <alignment horizontal="left"/>
    </xf>
    <xf numFmtId="169" fontId="0" fillId="0" borderId="0" xfId="0" applyNumberFormat="1"/>
    <xf numFmtId="0" fontId="0" fillId="0" borderId="0" xfId="0" applyAlignment="1">
      <alignment horizontal="left"/>
    </xf>
  </cellXfs>
  <cellStyles count="25">
    <cellStyle name="Millares" xfId="1" builtinId="3"/>
    <cellStyle name="Millares 2 2 2 2 2" xfId="8" xr:uid="{E121295A-5C2A-4E85-83C0-0923CCEE2A21}"/>
    <cellStyle name="Millares 3" xfId="22" xr:uid="{2281DC10-1DDB-4415-8871-CA13E5C24BC4}"/>
    <cellStyle name="Normal" xfId="0" builtinId="0"/>
    <cellStyle name="Normal 10 2 2 2 2 2 2" xfId="11" xr:uid="{53E81D41-2F7C-4BF6-870A-9C12E00A8F24}"/>
    <cellStyle name="Normal 10 3" xfId="6" xr:uid="{F64BC35D-972E-4EAA-8B9C-1C47531D83F3}"/>
    <cellStyle name="Normal 10 9" xfId="24" xr:uid="{EA994B95-F11B-4697-8F22-5AA63A9C930D}"/>
    <cellStyle name="Normal 11" xfId="13" xr:uid="{5D206708-4CB8-4B3C-8834-DFE1CE6819BD}"/>
    <cellStyle name="Normal 2" xfId="3" xr:uid="{6A857A4D-8473-40C3-8328-13DA24FB4922}"/>
    <cellStyle name="Normal 2 2 10" xfId="4" xr:uid="{E992D388-BF2B-48C0-827C-EB36CB95247E}"/>
    <cellStyle name="Normal 2 2 10 2" xfId="10" xr:uid="{765AB668-75DC-4256-97E6-4E607D7E8F40}"/>
    <cellStyle name="Normal 2 2 11 2" xfId="15" xr:uid="{F81123A1-BCA9-4566-AF35-BA8274F31FB6}"/>
    <cellStyle name="Normal 2 2 2 2 2 2 2" xfId="5" xr:uid="{C07BD206-440D-4A25-9211-D267B8651EBE}"/>
    <cellStyle name="Normal 2 2 2 2 2 3" xfId="20" xr:uid="{84D68346-DED4-4768-8FD3-8ED6C6ECCD1D}"/>
    <cellStyle name="Normal 2 2 6 2" xfId="23" xr:uid="{28B10CB8-0291-48A2-BC0D-F73495F3EEC1}"/>
    <cellStyle name="Normal 2 2 9" xfId="18" xr:uid="{BE7F36C8-79FF-4994-A409-933EBAE18E38}"/>
    <cellStyle name="Normal 2 3" xfId="19" xr:uid="{0CB3FCF5-24AE-4AB7-A48A-FEA55E17A3CF}"/>
    <cellStyle name="Normal 3 2 2" xfId="16" xr:uid="{8626556D-7AFC-40F0-B930-2DD229A3E2C5}"/>
    <cellStyle name="Normal 3 2 2 4" xfId="14" xr:uid="{6B673BD7-D635-4F35-A6B8-EAC69CA615BE}"/>
    <cellStyle name="Normal 5" xfId="21" xr:uid="{833BD3AC-423E-4D0D-B41C-AEB2284CD916}"/>
    <cellStyle name="Percent 2" xfId="9" xr:uid="{D859CE44-51A4-4328-988B-B977BE607648}"/>
    <cellStyle name="Porcentaje" xfId="2" builtinId="5"/>
    <cellStyle name="Porcentaje 2 2 2 2 2" xfId="7" xr:uid="{11BB72C5-B9C8-4A15-B46A-CC2DE7C66CCB}"/>
    <cellStyle name="Porcentaje 2 4" xfId="17" xr:uid="{7AA827E5-56BE-472B-85F2-D2503C1339B3}"/>
    <cellStyle name="Porcentaje 3 2" xfId="12" xr:uid="{43D71FD4-85D2-4638-BE0C-BF26B89DDB1A}"/>
  </cellStyles>
  <dxfs count="2">
    <dxf>
      <numFmt numFmtId="169" formatCode="#,##0.0,,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tyles" Target="style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externalLink" Target="externalLinks/externalLink16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theme" Target="theme/theme1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186" Type="http://schemas.openxmlformats.org/officeDocument/2006/relationships/customXml" Target="../customXml/item3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52-447E-A476-9109E52ED55D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2-447E-A476-9109E52ED55D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52-447E-A476-9109E52ED55D}"/>
                </c:ext>
              </c:extLst>
            </c:dLbl>
            <c:dLbl>
              <c:idx val="4"/>
              <c:layout>
                <c:manualLayout>
                  <c:x val="-1.0190563538163661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52-447E-A476-9109E52ED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ITBIS</c:v>
                </c:pt>
                <c:pt idx="1">
                  <c:v>IR-2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31695367584.509998</c:v>
                </c:pt>
                <c:pt idx="1">
                  <c:v>11499241059.120001</c:v>
                </c:pt>
                <c:pt idx="2">
                  <c:v>8111929155.0699997</c:v>
                </c:pt>
                <c:pt idx="3">
                  <c:v>4975778990.46</c:v>
                </c:pt>
                <c:pt idx="4">
                  <c:v>4350592200.9499998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52-447E-A476-9109E52ED55D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266788953429125E-2"/>
                  <c:y val="-1.366817221731210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52-447E-A476-9109E52ED55D}"/>
                </c:ext>
              </c:extLst>
            </c:dLbl>
            <c:dLbl>
              <c:idx val="1"/>
              <c:layout>
                <c:manualLayout>
                  <c:x val="1.222867624579631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52-447E-A476-9109E52ED55D}"/>
                </c:ext>
              </c:extLst>
            </c:dLbl>
            <c:dLbl>
              <c:idx val="3"/>
              <c:layout>
                <c:manualLayout>
                  <c:x val="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52-447E-A476-9109E52ED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ITBIS</c:v>
                </c:pt>
                <c:pt idx="1">
                  <c:v>IR-2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35077297941.800003</c:v>
                </c:pt>
                <c:pt idx="1">
                  <c:v>14684631931.200001</c:v>
                </c:pt>
                <c:pt idx="2">
                  <c:v>8869050568.8799992</c:v>
                </c:pt>
                <c:pt idx="3">
                  <c:v>5412769185.5600004</c:v>
                </c:pt>
                <c:pt idx="4">
                  <c:v>4356469077.8900003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2-447E-A476-9109E52ED5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9"/>
        <c:overlap val="-2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Marzo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160.2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39.8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1,664.3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7HxJc+Q4k+VfkeW5qSIAYuFnX7VZg2QsCu1SLsoLLSRFcie4gOu/6eMc+tDWt7nWHxuPlJSSmKFc
2mQ206pRlVVJwQAB8gHuz5878M+b/h836WZd7fVZmtf/uOn/fBdqXfzjjz/qm3CTrev9LLqpVK2+
6P0blf2hvnyJbjZ/3FbrLsqDP7CJrD9uwnWlN/27f/0n3C3YqEN1s9aRys+aTTWcb+om1fUPru28
tHejmlxvmwdwpz/fnW+Kv/73dRrdrPdclUU5/JKv997trW/hDzeqdRXdaPTnuyOV683eabrW63d7
m1xHergcis2f75598d3eH9NevxvhHtwj0s0ttEViXyB4Ukaw/fVHvNtLVR7cXzaYvc+FRU3Oqfn1
hzz0fbzOoP0vDurrkNa3t9WmruHBvv5/0vjZU0yu/cobe7cX1cq5e7WO2j6be/L1ZfzxHLp//efk
A3g9k0+eoDt9lz+79N8F93C992+pXgfV+iZ6XXgZwtwWzL6DD0/gFfscIVtgTnbC+8vD2g3wpPkE
4snVtw/y3WLWau8YUFb5On1YS6+yji1hIpvb6A5INAHa3rctjEyBrLt1zh76vlvHvzW03WDvuMUE
8B3fePug/9vYvO6CtijBVNDdOHNznxNMbAH/fP2Z2OufjWY3tHetJmjeffj2AZTrah3Can1YMK+y
WGEpIsBoYo452ofPMbEscoee/dDp3So9rVQb5eAh9n5lULux3HWPCbK7vvJ3wDlUVXOjHl75q+Bs
cRscMKHPrTHgDMaYcOBdO92uhAn3s6HsRvex5QTTxwtvH0mvLtZRCiT3FaG094ltMYvT+4UJK/Mp
Twa7SzFDlND7L/CHvu9W7i8NaTekT5pOMH1y5e2D6q7j9fVf/5U/vNdXWJ72PqUmIsICsJ6Bifa5
SYBJiceg6C7guidLvzCU3Vg+PsQEyscLbx/JxabKIMSt946ian39qiwYVim3LdPEU4Nr7ltIYGxS
fGdwJ/T3d4a0G9nv7zBB+PsvvH2k3WYrn7zqisU2xwJh9o0fPVu45j6mhCDB79mv9dD3/cL96Xh2
g/vwHBNIHz5++0BerHMIW7/KU8ErEySbMAqM96WoVRABPAmLu+sTPH95WLthnTSfoDu5+vZB9tK/
/gOs8mn013++brAjOGM2p48xzbM1u3W2IDAKdC9BTTD+1VHthvh56wnCzy++fYCP1hUgvHdZgch8
u77du/jr33OQwscHI/kqlIpwZhMTA4pPUQYdWVgMQ7gzIcb/nTHthvrlO01gf/mLb38KeOnexSa6
fl0bzrfAAu4v2XCTUAb5g3vlEajZUzL9KyPaDfhjywnAjxfePqDL/HZTbOA/W1no4c2+wkIW+5ZN
IAoS91Z7khcCBUNsEbXIvWdGD31PlapfHuBukB+1qMmNJpi/+L23PwUgj3KuthHVAwSvAz/mmIuH
eGkiVDKxb3NiUU7up8cknvqlIe0G/EnTCcRPrvwtQP2wCV4TUnsfY4uYkCXaaae3Chb4bYiP70WP
iZ2Gt/+zAb0I6F3D7+G8+/ztgwmhxN6Bqv/6X3u3m72TG/WasIp9CrqkSfl9hhcM8VPitYXVpIwJ
tnul/tbQdgO84xYTqHd84+2Dflca4VRQwRG9omXeEmkIiW30YjjFrC3eD8t4Ypl/dVS7oX7eeoLy
84tvH+DTze2mgiz+pn5FePm+LWC9cvveCk/zDAisNMXcfCjomETLvzam3eA+bTuB9umlvwOw1bp9
ZTaNOefI/l6WJgRDcdXDYv0OzZ8O5CUo7xt+h+P9528fxAdxY+98nf31H9UrqxwmBTmDCzCuE2cL
KUDCCb9PM0w41G+NaTeyO24xwXjHN94+2qdQkAkK9WtXR26rH22opkFTM2zuM8gzUdCuv5Hpp6LG
rw5nN8bPW0/gfX7x7SML3FFH60BBjHsL8mXQvPJKtsAuc4tPVzLah5wEZPsxCB9Pkf3N4ewGeOdN
Jjjv/M7fAW5QMv7694eX/gpSBsS9JmGCfivdeG6zQZkmRNhU8HtCPbXZ658O6CWQ7xt+B+z9538H
MPO9rwHQX//1unl+UCdh0VICzOnrz0SegqAXIZMQNql+hDX1i+N5CdLn7b9D9vnlvwfAB836NYty
YEOCySDDj6cuF4F+BbklxO7zCJNE0hbbnw3lZVTvWu7A8+7C3wNJiPIqtZWojtY3Cnzta8a1sGIZ
4qYNFepffyb5hK0VNqFwA7aa3F2fREJbdH9reC9DveM2O3Df8a03Ngmeu9hnD/e7m4jsfdPmFlRd
TQvpTEAVajeI+Vjf8ZRM7dz69KNx7Ub1hds8e6QX9ln9z9419MARn7+yZ7P596GEJUigKOcxrzeJ
cEF5sk3M77MI33vYr2z9RyPaDeLjszwb/5/vHi+8fUA/rNN2U91ufvT6fnOD37bIdasnErS7ZA7t
b8Mc04J07tcfyB88XaK/MqLdgD62nAD6eOHtAwqaeL356z9VtXesms3rbviygQPDKt29sw8osIWg
bu5b1dWELv3GwHbD+90NJih/d/3tg71YgwR1tB5U9bCGXiF8hR2asDkXbPJEOwbGBP4W2RZ9XNhP
F+6vDWY3tk/bTmB9eun/JqIvb9n9tt3ZhZ3S3td90k927f746tfXAfu8J03vLeJONO/e+fL2z3eM
EYoQENtvO7C3t3lmTZ+Ldzuabta1/vOdAauXgLxMYDMJrGCKKMhT3ebuEsRBlFEbwc4iwWFS5KrS
Iezkhh2eBIJim0BNDujPsN5r1dxfoQibQsAmbkZA6mLf9rOfqnQIwEQ9PPf933t5k52qKNf1n+8s
BoFYcfe97VMK2JxGEOybEJCiwtwSAjxGcbM+h03z8HX0L7ymQRKJdvQqq2k9oVjoGAnxJbUbLX0W
X5dhXHp9gFoJ340ujJhekyAwpOh1IEmHFuOIemkHpJShzhon4sYqa3KxSsc2klUgsrmOe+rkUUwO
K8MOJWdR50QhHQ5L1UdOj4yPVlwvzRotzTj4WFTVPFe5kqLqjovW/AJlK4ZUWTGPFDlrynCJFS6l
PY6LsbDdPLBOW55emh0+sbN+UaBx6eMulWbDL8saZW7aFp00wvKCCCN2LI4dW4iLgg7HQxFjt+D9
R2Jk135i1NLPqSkTzT4nOrpsUcUkqE1OOrJaVr15EAijkoHpc9nGwXGAulOEuqWV8ZOOl1w2hX/U
dKJ2VFWGbtaL0PWjdMZV1Ho0p72MqZlIHea2JMy4ytp42UZDLkXU9JLh3E3HbJRFJAwhVSp6LwqZ
7fS1YvM6FIObUoUOEzvHrg789EMKoskSVUPohtq/DrKhkSgIUulz+wJQi6XVNZUcG+TZRbfpaIRl
qdVHQXos7VyRpTL7UCrRzjJNTnw7veJFwqXtV4Wjg3w4tEybzMbGPGqygrlN370vuB9IPaJEsjCk
TpbHyq274kvH2FWX9wcmKSMpwqg/t5TlS67bg2Qkq8DsD5q4ySVS5mXJ2k8BNo0ZGlnutOaYyrrp
lrBLYBYYWSNLbH8YyvZIde2MBcUMa2uG05rJWPmtzEJ9iQYikdDwOENuSVRlJbxxvtbDkMk+orlH
Q9t3fFbFM9SwThIRHJrWcBGS8siPw0Iq0p1Fqj9rbLyETQoHQdsTafjp+3xs3qOmrB1bUcPlqfDq
dNBS+zSXieFf9mazGHDsZmUQS3/UofSNYl4MOHNSoa6rvmg8Zo2zwidOQvBM1eFKUz0rEnamS8Mj
ypipuF/ZJKSysxPtDt1wIIo2cGpq5bMsbz61XTkszJAuVDgoN6ro+ygMT1gefAhDcjmQ/qNvh6VE
WlOHFsN7sAnXtGrmYmCmzNO+kEEZfW5Z4SGeNtJvCrdo8qOqjNpCClLqA15XhszqdHS6JEeyza3c
qUZ+CVuVF70RjHJIxKcyFonMutjrk6Jzi1ZRmPRd6QVmreCpmzNTpxdxnB1kpPxgxmyVDdVBQ+Ju
OYZZJPt2sN0AN+WBOahPxOSxpDrzRNr2nh8qLgMxtM44xhesCmep1a6o3QeyHYnscLtkg+lS/lmb
4tACQ+Ob2UVMm7OyiY7ysIidZigqqQmfDX35iVbFiR3W6yHpzxiHJVraqemwqjwNa+bWo+2GVusF
uZoFaXJZ57GTxnpeFOGsNC/ymjukNW7BDEoWZytIIp3GdelLq0WDE0J45eCUxo5A45c4p7OhoDJo
hIPDYd7m+Dw36brltZZxkbmsjOYphrlkY2kmw9yvyGqMm0Em1rAysXHLc0s5oquF7Mc0k5yXp5FA
Ms5jmE+2WOe+8oIIXxbdODOtaFlWvnnYYDbr2/HGr9kJib6kGfJdM4XlHMbBYVb0iz63T7JAIxl0
5mUORll36XsTpzMDm6FkgriKJ8u6tjrZmWbjGBXBMGHRZRyasCjD4FIN5nmCu4+GUB4O6/NqLPS8
rayVnZlnVpR/SoPgsqyiFadh4YZDsyoTcojiCpxAXhlOTsN1RNvtjOQwA9PAmGeFLfM++ZD14Fhs
+6gdeCDDilxbZn/SqVic6IGPsrPGyONd8amoB9caRiVb8COSZFZ2U9mp76qCHaVdcs6pcYh10ICl
rAZYkn0irR6mnVESJ0p15GRjylcqiYazukKLKkRUNnl8pUZeuEk11tJORO4Nbb4whO5lW8b2Mi0i
Jjs2nOgW7ALr4t6p2pQcRBgmIwlLIhvtGx54gnCetNZNirtQ0rA7KXESLZKI05mdqJkdjo5txDPt
A+apvWINXlQBzV0dt75j++UsUKSdq4boGRMVOJGwi2GKpWE/rwcyzlCBDkPNUgdZInCivLSdgBiX
wWBbXj5m+lAlhu1AlWfrZMq250OvW48F+WXLw1Da2visLHKWheEXv9G2MxghGHIL/KSZ+R+x32VO
qJJrwaqFrYwPpcqYm9a8W5Uj7txMW4Bpyt7jPj43RHPpFxkY91CNjfyXwmfcBEqBvYI2szrGuYwR
Bacel7Lzw4MnFGoHI0Gg9k8IyXYHCZx+QWGXCQLx+DkhGUVJezykyAP76I1u6mZH3LEknuVeMFOr
H/cGPOq7zpjJ4NgUUKJhi+iWHT1hP/moKsTsFnlFlB+HRXmmInYZleI4wcq1xv7wx93tfDhOLYuC
jAbKCwLB5Wl/cVChPAXS5NWebcskkKkbutzxL/wbsPIz3/na3z1dvn+bd3zvRhVDFQXh/RFG3/78
15Nik1/oarPRR+vi6+E4j9e2ByE9/nX0cIISpFVUdwuEs7rZ3O55OZxZFGbAb+tp8+1AvrWHcdwP
bMuUn/3xHXF/oKgTan53CNMLF3+NtyOGGMaMw7R6mbk/7p9/ZO1PGj7ydhsKQyBFAXPAxkhANPDI
2xmQKyxA48awIi1QuB+ou9hnUEoAXB/oNAep5pG6i32I/eA8DyQQRQKUnN+h7njHZCIUyLsQJiS2
BVSRPZ9MvC/bTgS490qfh7O4MUxpZ3o1NEPqpTpbDol/qrRx1uNg7QO5kEkXXfdWelamOHUMszWc
ZEgulciYZIPeQOnExmoS0+mKEFhqM46yT8JadmmIJBspd6hoHDtrAkcM+H2SRbUX8WZwytbs3cL0
Lfi8ql0Gniqr9EllJLFMc7uXfeWf0JG1bqpK6o6qthwj786BHCTblVe7UVFfVD16P4RW4WHLLJyk
MMEHxJkhcVcfj/n4KR/RUdaMR2MM7sbSDTjQ4KoMQubwqkhlnwWZbCogUrokBzo2O0/7ae6YflvK
KtZLOwnojJMO6OAgDscOIpo4FHzud8bojX38sQDe1jRj5PgJ/5wNaQreo0plWyMLXGhdOoHm49qy
bOEEAsbQh+EoWWLELjfEZRLktyGqz4zAaJccbi8huGi8gPSVmzb2Bcr4prDgpi3LSi9udHelUxuc
VgVEPUbmIKOOQpwyZIZX54Fyoj73pSihIzPKE28wFJhk0o1u6zfXPaqQ5EEMDGoIq9MW3vUn3Map
ljmnleOn3IbbU71sfZpIUg5LI6himWT+ilX93O7AvodRbcuwLhqIccy5HQ2ZI5o0gIChAPpRWbKq
6mzV6cJeagPVTl/Bm4S0D5GiAdrdtokpqYoSV1dBJyufvbetfvRqM/xQlFocRGZZub2dYCxHjT8M
lSq8oNfQcrDiw1ZYp34Te4GVYddH1lIxS62yGF0ri11QqsPTvO7R2SBq/6TMw+sqIdoZaaWhP0UP
Y9+uIaoz6Qz3BQ5mbRmqayLEp9wsV5QCsTCbwpw3AT5jhTFcGv5YuU0yBNIihViFTZgv+7YzZBio
WPYddUZwsGOUWU4ZJcDeeuMmstP3pYkPDGNsYYZZGXLKUFzlpLJncQG8BxYcfQ+/jSsSaLuQfOyv
aGh94q24iYd6kKmiMzq0odQlW9R+fJtyrCRKoN8kqpljht37tAGiEqMokzrlqUON2DplJUEejoBH
W6Eujn7fLXwz9lOb/tSk/9h5/L9r/emPdZvNs0LMrQ5yb/y37R6NP5jo7RFbUC9GQLsBC/9g/KEK
HzalM84hsQK8YWt4H40/5Dyh2AgLhinIKc+sP9wInAm2QeP76k0eHN0zRw6C1f3fz4Sb7elCE+qy
LZqA4nBqwdYugbbU5gl1SeogzymwS48n/hw4+aI1rGVjFaETxsYiKsJq4WM7lQNTAYQfBQPWPyAQ
B9J0SUrqpdS89HPDAfnpKgpgAgLp8oaEfe7i8WjI8oOxbj6VRSuckPYrVNJ8XgUQwfdGByJKXX7M
I0YlOLrbPPffBxUjMm4HL0qGD10BIecYUiaLhgBRbs7tga1QRs9xRLUj/OI6tAMFUXh5blVIy24c
nRp1h2occs9s8nYWWfVZhMUMKm4hNgouhDCWNf+YmN2RyIkbKnqStsNRrEtTVk28MC18ANth3MoI
D2tRuzXiM6Kz0zboDxLTd1M7WQahtSSG4RiWfzZqellicRWW5XHUoTM7SK+G1nRtAzs8PRrT9rrx
C89PIczPaPJZI+sKJTQGPxh0nqFBJRiMQx2US9IGHzqVHNcldrPWhwUb3eqRmU7KSjDEBsdSZKYb
6VImA8StVn2DUC2tmq5125wNuMkdHHEHV3jOtXBRixqJU5bJsrbdlhtytIYlq6NWRkJZYN9L0Iro
4FRF5OYtGyDaJ44J5nooDAnq1sc4ahZjb89SOzu2rWKOWePqPvb8FmxRJY6qwXDhFMlV2Shn6JNZ
otFmFPUmzaMDowZSavblgnblEluNCbKEMS/tfBH6EHsCM/aj9iDj9VylRS1NjiFaTR27QeCvBGg3
0RfoSiaIHeRKO3VqrFrz0M8DWYrkC1Gm16ZXsW6XRSU8PJRzTa1ZHrazklhu19PzqM2c3hpcUW8J
eeQyHK4YV5flSBYtTN8ozpzEimc++C7dwN9mt8z7QQ6kdvyuc6scfKqAGIUUhtulH9uqlSMdPa6q
A1Wdpv2pUV7UIZkHVeAGyFiNOAEtE1SQNEhPdTMs4cyuJuaL1k9AEx0d1PfzlqwLEHGyPANtsPT4
SI6ikB9RGI9pZOBQEgcCblmngdNan9s6ncUW+JOeH9lIeVW3icPPWQjsI0DXTVN4TbDxUey0SeZU
oDFU2eCoIJKqAJUpzTNPaXghAV9V0cfeOhrNG9zWK2b04NKMRg6irx2h0XFp3XaJ7TJSyVCF5wWJ
PB1V87pGUgwI5FhfJim/CYKbLs7PQk5lGkbA7tQMpCLHKEevbbAbVx+wn3v1QKUqL7GOnVFZC4Xw
wqK+1NZ1GyEgVsQBs3ca9c0CsWHG6u4y7IsVWKd8pSJYF13r6BTNc7M4akZzFTAQj3qdSdqLgzrw
ncHvHD/sPLv/XAAtg1frDekyLD6K+qhM8zkz1tvFlyWndd1BeIw9qAR0y+bS0BdGVkuOI8dG2WpM
rgJ/kI1/nreRo/thDjGVtILCIfpzSi4RDbw2bJeVnx00pTErUuHmeT6jcA+jgElGCk93as7izhN+
eVx32ikU8hAon1TZQGZ7iaxqxvrM7cbS1QVQoibBi6Fvr4feuLA6fgMv6yNQsBpErNAJfH2QUOTQ
HMiFX2hzbmHmRPCHYVUXUbzV4FTxKaJg6Uitejck9YLp6EyE/fVY1QRIVZI4Q9GdIEVv+1YfBl0H
rE1kM2WDHjIM5CBI603ftEp2Kmtdon1Px4XHm2pu0O6saVstRR17psFuRmIf8VIfl4oeJS07gA3f
EA/oK1vhc0KNZVRmX4Bn3Zr4Juyro1HrWd/lTqAMByf9sdWU64oZixAiVH9gsse3TRKCJUpWOcHH
Pa/dcUhBtm9WCeWLSNsrruylX7cwE+ulyJSrkA9GxD/xq8TBeeXEOD5NQTiOhyPEYw+R1K2rFbI2
dtIf0IEehQp0+Mr6xLrMDSDs1iFQXwvNSl463G4/pRV2hqafgSRxWKXjVQ6qVYQ/kr48QBbEJLVw
NdByWtyINHczkx0MTSsJVscdCFG9yRMJv3zice2ADHpArMaL2rIEASU4btSoQStOnASkJT1Wc0Wp
2xPQYXt8wwlovT31eFTPxxYeK9HFx7wprwiB15FWS2rgZZN16zQGFql9fEwqEyIDNRupDZUBEKP+
/2h+eujxd0H5tvTz5Wj+5SMgdt7onuBBypVDcg22RW+PzIUT/ED7eSR4cGA0sDuongEdimwj7weC
Z++DWirgEF4KRY1A5uDSY2YOWm2PbN1m00BLEr8V3lvAPZ8TPNAKhM2BmgLDNKkF2cGnBM8egszI
CLCNBjTGvsanVd9dFrQwnC6taq9WYeO0rYo+2CzzJSowWhRldhZSWjgiUO+NNjZkUbNTOiajbEY9
SKOrtKfrFiwT5DmC0l4Uuc6UrG3eXfm6McFF4hMUmcL1i7B2WJ1aTq/M+hRG6vQdqTw4YNp3wV0O
koM6+KW3fAUppJoFDmc1BFNsAO9viZvSNtTcEAw2A4Bt83UIbtiELFqUmVeGTpRkPrk1whgSSWbh
kb734qKnh+PgYwcX8VLFtRuPOvdyCK74kF1rmvQOM/xryG6B8Bi30SptIMOoM6pds4rTZJvxy2QK
ckEdqaN+pCedTiuP+eltovpZGTbdHBKMy4jVBygt3YFGH8y2iVxIs16BeH4e5n0v8ZCdiTie13le
OEGWrtK8PyxQTuWWAWngJg7W7Cqm5aHdk1lu5L0syy5yqkYfCsNYEKtA0vKFY4/GuTBTSKj2xm3Z
hZkMmFk5nQ7ieT52rkGNFe2qT33kr3OSzquU+RLyLMd9G3yMt4QgG+3TEfFCggJ8GJrRYVX6kBFI
L0hjQjrF5qfE6s85N0xAPHdzpI6oSjZ2GcxJFCw0oifCxyc4IGfhyBc1iU/RaJ3q3l/GMdukNHgf
M3Kc2vGh5tUFCE0fYPvM3LaLkzyzT8CGniR29j5I2uMhIJsySE9KbVqzTrNehkm3GSp4P4nvlaU6
t9Pxo9GN66gj4SwBOUE2RkAkT0HIsSFxeVGATHJK67GcsRYE/KADXT0Jqtzx4852ag7TNW76TLaF
/5khmBmEDsopTBQfDAWuQOaBtF+ga/DjnX0QsfJTZcUriD7mQ442vVGfMxvSEQIwdniPAnDr/Xmf
NswbEEy4KEugq5IBoMDq6vCoY+Y2V2mFwB7ScZt9gYSlnXGnAlH4oLSL3B1Fb8wVIvGS4MSax5jV
89rStWv1wQgMSn20cRG6RmMabqYgTOiZciFDWUiUoYOwrq9Go0udtArOhz47CAZ0mTVtLNsoA+ea
9J/8DtQf1BQBZMVBn2lso3fqbshnYdenblWxBbPaA2Smh3ToQTTOYHkhlrQz3uoPVuIDH+iDLxWY
ACduOnvhB9ZVSsnnNi0DmAt+Nacgp0EOMAmA8UC84Wc9XpG+hiXE+y8KJ7l8Ynt3RKY7zBYEvlyI
bZ0a2MJJXFoPhWhGvxo8IOflceZJ8MvxXR+/5Qn/RwsYz4ptHuqLvpadgJV/2dO9UBv76OYYNH/w
b1u12UKQShGQcADB4Yl/w/smguNq4RwvkKnNr0Uhj/4NCk+oZUPkhhkFEePRv/F9C0Rm0/6miP+O
f0NbdfpZ4QmcmYvg+D8bWRbsgRcT9+bbsTGYMYbwKATGHI6aOV2dQR698+HQC9liXayVOUZXWYNY
61WD3x/bPM5nKZRTAOHvaDvH4CGTGazWEepRVDQSB4ooguWTV/xLExoRjDicBYtMC9zxJEekEeOs
EUnh2SAt+BS4/I2OCJQ+iCtoeFRlzfWPO/wuKQVv5kmH3Hzu+A2+rfooocM0XFnqSwbxZ9RDRLei
+k4IBAlvt4r0Nd80BQFTSmDFwoNBp8+7AgUgYlEBXdFG5stgUc+ray0bF8/iY0h7L+rFjx9t+66+
7w/ok7n9Fw4+f95fG6CoNsui8PpZsMhnetHNwkUy+1k329t8182WO4FA9pVEPe+GsbSgbRpBfLTN
dw7ZOdD4OZxc+JPs4fdPgwlmFoGVBBV9QP6ed5OQUUUdH0uPotHlWQGOvgFxIpJ5PLp5ODgFbp0m
ZndZvZdR+37pPO8XOOhTZjgYhBtBYUK/gUdmxaw+Cs6GeNXKGz7PPbtzwjPey2jG3R+j9/1rtTAs
f9AvIfQ24dfn/eYsseqIEMhetIZewZIZP5mJrj5WhOSbH3e1rbSbQGhhCiybw5G+UO1MpjOzjroI
R7iCTOngGRLCYUNWh5ZDFnqB5vEx5BlO00V8EJzE8590vYXt+eyBqjgLsnfYZHDetzV5TLvPsALA
a8+a80+W1y/0gT2PF5VjuPcJ2hehBBF52hUzwfxBjLE11dZkBpWBGFnaNdpTZu6yYvgMAs1Pcs47
XuSzLiaTRQFHgOKIVnttyRNPJ+ZHbqeRBInkQx76H5BfEM+2xO1PXiJEaN89GZQUwiFFUNgKx0VO
8MNjAiwzShuvnYWn5LA46VehW96MDnXqHOQd+bPJiXfAts3JgpWGckqosp28yy1/FCluGoCNzCxL
jgvhRkeJp+aJU8/Ysilk74xOJWMZncTq0AIx9o6XvAjn1jtOnxq2H8P5lxjDsS6cTcYQGyQOjVE1
HmhdZ+JIedZBBhK8Z4PGKcWyvrI9/pk72WFyWjmJC3q1E3rNIj/yvR+//58NZIK6IJbSmQkDsZPG
DboTEZteVJQ/sUT/h7wvW44cV5b8lfmAwRhBcMMrl9yk1K5a9AJTVakIcCcBrl8/zrrTp6WURnn7
nJcxm5c2a1N3BgkGAoEId49zVlYneNWDkG1ZLfb6uriT3DgT0JI9smG7WNSZhf0gW8CG9HFLD+BO
2JQne7KpsIGA3usTnwIWwmJ73tYvapvv8weBD1pX4Xifb8YL/8zueR9q10AAl0K4w0my5lev37Cb
0bWcR9Mns7Vd+KY134ED6vXVP/9aKDWs2RVSIcs/WccOAjGkrcY+IcSL+ehtxr7YtLU54xQfriJ6
WtiQHPAaXOfevg2An6708xlegYrXU3pnJe2hfRQx7iB1ES0HGo37DqWyHX/4d17wX4bpSUqzjJYU
JJ36pDcVGsfltlM7lNn+MXbIBiAasGgbFxAcVOxkHXsx10U7ywHbb4rZJfsh9jyq9yzqomIKz2UZ
HwRvWOOQygT+A9yNk82eWpXopikfEqtBf0GbsK3Hf8fvX9s42cdAEjUoi8DGGNVfnIPZs8sVMoRi
TDR98bvQjZpo3GVn9vUHZ4YPPDqW0UNqCFbCWz8B/rV3DK+HhOOe2KQ3beCGLSBk2nFQKnZCYp3J
pFZF2XeB03eh943cFyqV746LafFrsnpmdrlseHjU0WJH0z7bIGBmEY+aZN4UKPdH8wXwjDtzVcbN
dgFk8vlzR/3jiSeHP46rvx9kXZpXIY3PuH4QIKlxiph9EWcbtS33dmzt/P0ZS+tme2dpdRt0gzkA
/SfuI3O/S3WDSnR1qXTIhrC5KZMsFjfdhXeJ4g/8Kg526L3YP8hNv3Pjz+1/FLtXxtFf5k88q+6G
KWfa7ZMc8J+ODnEngjBbrDOu9MEVA6Icr+yc7Mk0h/Pw0luPxClO03AKQhRMonw/xoDaWDv5cs57
6YfO9Mrk+vdX3zDl6MNnNUzKS+CrE4otUzohT4qQHeRuccI0Pnfyn7V5smVUlxPZiHU553CIeWgn
Gg2FSMYm9EJ/Dqen89njuU+4Hl6v3tNJKRCpAWx6QJ0u8wLU8QDE7e3njvLRagKs5lEKuJnD/ZNM
jleL6bXl94mbj0BuP2uwQz638OHivTZxsun6scm6TgU9kn2AcmIZ2S+Du6V3Tqj3/TWv0fcJg+SM
0dXxTvffa6Mnh6FN5OQTAy/J9mo9CW/VE0/c7fQljawQ1eR+958ZDE4OQY8NejD+upBIYeglQEFi
v+Ad2731gLLwLjVn1nVtRnz2iqchhuUDL3rgefGK2a/mV76br9aA5l2234JrFk1Xh2wHpNOu2uqv
WWTic2v80Tnyaon/YFheOahSrjUTsb7xtPbXZSjJcQm866A5+gvdFoNz5o0/2hGvDZ4EGyvVE0DU
+KbUHEZApZ30uXXyfyNyvjZyEl4AwwVmcYaRctkHYDaZoYtU9/WMt5z7dicBBUgEtrQe1k48Vd1x
eKA7ntDtZC41nKW+P+edH+5yDyc+Y6gN4tb9NpaUTqFy48BVAHQPJQhXU9H8O+v2ysTJuoneZp1s
ObJc764Vd406SvfmzKp96ACvbJysWgHwDGFarNdO8pOAf/bgREWcJiTyoz7mvwceddtzbv7R1RN4
sL8X7yQQB6CHkJbAqr0dYjlEzd5OumtXhTrKYvXSoWJBUJlp7/XD+Ku7yzfnahYf5RKvH+AkRgOh
VbO18J74Ykmclm3HgR8DV4YVyF118GuQHHBgfuaDnvOZk7BdAO1bewusKm6FC7gCnnMmSTpn4SRG
W9XclrLHwsrs2eJt5NjmP3sH+yQo6yLwCRN4BwGUWAp0GidfPvfJD10Stzq+VrpROjvJ82oQQhcw
DxGTSI7K4HXu/2q8M35/zsYaTF4FWqsvAK/yYUNYoNnoMBA5sL7fPn+Rj49pMHUgFwEMu7cKhLy2
UtupSw1LBxzTYyIjNKlQxkmcEKirsEpkwm/qM2fm+ovvzuhXFk88TLqd23gTLnSBBMZpQPvYvs6H
fUUC1N/P+No5Wye+NgW1PeUKTM3GvuznY+2kVzVBrchioesH0Zm1/KiwEPz9Zt6J34kU0PZW4M36
/FDcSAQpEEGuzBzXYzRf9zHDXQctkZZGgNN9bvtjZ/nXZzwtUnmKTqlw8RmL8lq2X9N+T4g8Y+Oj
tB93cEBk16IJJoiceD2xfEX83h0ScRTbcZsenLhLlgiAMtS9iujcXZyuv3fiKW/sneyARWm2CAl7
84GiJF5vly07ILcJSXzufvGn2PSZrZOzEkzDmSkDW6Ax5zvkcnET8Zjs6GatFjvxenMDbGhb4THy
iN3ippOAFptdASMWAYd59e9405u3X+Poq/2fuwNdfIonIiZybu0OJcdqPfUS44fs2EnUPUWo78mN
fPzclz5wY9xdbWCdMXsPozFPlkKXjvTSTpkk09mVMwSb0mljROznhlfntsz6WyfL/sbWyUvWWPKy
6aXBsgfb8o7nOFxxrif2/ahC9Q2AARASPn+9D7bKG5Pr31+t68pu8NMRJkWbh5Tf+m4Tsmk4Y+Wj
zfLGzEn+UNsib20DM8Om2jc37A/rzd7jjrxfHueLc6XyD+qALiboBWC9UTQ6bOtks/RkLpY0Had1
JW/FlslQJWU0HHjihfqy+7LuUrVJ9bkvuP7umy/I0BBwUeUEoB6I7NMDxDdta5dFBxDouNKJnbFq
fuhFjcCG+20SDKl7Nc3ZWIVcZ/K6cewuFq4SLLS1nDaUE3nmid65Lx4IDXDURL31hnsaCudxApOp
GEE0HIHHkFm4oIw3gaI5fPnckd5/4hNLJ0s+BUtvg9w+JoW2LljDdrKYNsQsoBdN+Pfmu6ZF3LLu
RZnhzqvH53HyYsuqNp8/x7tDDpvUA3ISghM4tNAteevQgwk8yeoBJfRlBnZEeltkJcfUWcBYbY81
K84s8PucAcVYrC6G/AXcQwH/ZAeVpTOTeZKrq42JE+WJPg5f4WsR39ab7qiu2zOlRPpuz55YPNlM
CD6WtJc/Fq1oiXXYPuo8FPGAmqkI5/tui4vouSuA5747gGAWNVPHtkGBWtsUb1e2Zx1AcaYAOYCz
wCBY9GBeB6Kzfsw9WcpN7qMnWzSBHXPW2yJU2vafqjp17gkbp+ug0MCMVujNhSMg0wa6CG5jbhtL
5sdet8WFlzrExuVi0tOBesRLN4Gv6IZlLkQUgBnov9u6m714HgbVx/3o+98lAOs74xP/m0+c+bGS
I0e1uAPaKlSFRmdMEPNlYrw58JwOSQZ49rVuldqhIsz36BKCwASEbg4adcPsXaul2mtK3Yi3U/sg
SlaA9cWCu2IEsC3Wc8++A9IxynDKZjWGknZ9DtJJEfyqZkD9RZ4tU1IVpQbvlSs3mVFiliEThXJC
vyrni6Wcx0vuy8E5DO7I5WYsC6sMZy2BB85z2gFq6FTB0diZd1VUoj+AaKsmIMVT9ezUpX2YvDyw
j5MIut8gaNrJbOzmMEKUYlOCBVysvGgb38Jx8qRSvANomuqUHEln0ys5NkDSj6UP1Pqo0j4e0oU/
E6P9XZ2CyA48e57aQKn09Acq5BKHveMs+b5Hn+1YSu6Csz6jDSWG0t9mbCo36WBnmwqvdoFF9E04
ANmnkU0uJTQ/HBDAQei7HQsvAn+7upvG2f5Jsgr4yj7tQtQYWBryxvnhGT5ENaCYlm8ejEcSVTU3
GXGnIsFYn/FyZn3zI/dLYyUekbKLxzaFLgGv5BakwSDy/PVl7E7vAjcA5hMYnwvfNuy2rXowJWzQ
Va6stAafI1/o8GWuZ6gmjJVXoZU3mqNfdfIx47kXScAze3DwlOUlY545bVjgAUTs5J5wQd+gDsCf
rtA7NyuzcidHf/4tZ51t2ypfGvyJWyAZyBTXc1M4PUbKygWSD3kA9vwMAZe4HefgSBZrfiTC5OVm
LYGkd1NWiCF2ofpRHkiWe3djmrsX0LBo2lA4bLwkeSXv0tq3YzZ4waYoR/WY6SW/L6izXKmgRB9Y
lNYQdnZdriuLo7YN6n4j+TiaUDbSigtHEVBkhnwXaE9890Q/RRaf652gBt3kfCJNE6qh86pQOpCg
iHVmumfZ5hZyTJMud0M36jFcBEDpsbtQCL3YVPgXFbi7WyPq/KIQnbp3goXuar3CG4vRqgFLrNOX
Tk6TiWy3sZ7k3PjbqXfrHRnacg/o0VzEvkRRpqs8K2mqLjsOSztHbpaSpxZKHibxQB2IvWUsdDx7
brWfjWp3Vj1DWqBqys2SztJE/jhaYBI0SFaH0XuytRKgPlb8mAom59DOQMBJGYUoTE39F6skCgoR
SwCgfUfTLpEdxQ22Fv6XAefopSa8vjDwnyysdKWWrd0ztGTcpt41bjZ/cUbQZzLL1ZtmruSx9dzi
HiS28skA1XEprA57rCsV2RWzypMh69DSZTb/pkTgHQpaq5upVoBCyrTYA59UponXuAGiURE8yCoH
0KunYKWUE73KiFXTKMuaHrIPZgDUmRihksGdU5pA2AMYYbf2hp+rtoxMmrZtqshBHvlgSonE0TK5
ujEOL3cZr14CKtJHUnbpVncyx7FhSHEvpgpyHXxAU2aC0sbVDNKsTNK0It/scfQAt8a2c6M8l127
TRenfBwq1+8ianW9BkpUdZdD6jTZRvaeGwuEnA0IYrUVtqCiPbtBld0tdPlpHFpu/qXdwwKwxUgz
vgicOSHAOHd/6/Y0zgDSGKQ6bm2SywsQuvIDOCSg5SDAgEpkHrtx+FoMDLztMquvOBXZ9EeMhy9Y
IISLn38J8TjB1Dwhzj28kd4JBq23snVJ1Ld0fREHZ0BbN5HuJhPOtLsYvKpJpKzN9VxDJ8azjRt2
UBFYRRSIU8NwBXZ0Xqf5RUdBeB5LUW3ZAAoM9LCa0LGDLiT1KnqyiugYgjhaBxnQSwExwL0qiM3U
fn9RDOaoLWU9lFYg98hZm+3IBfRbrOqi41Lhf9fWlrQzdjUghCEBJyM0eefF06K+oN3tFIAMLz7O
E06vh0WD+A4qo1lx1mAvyl7fcOFNWynNciOHsXtyMlps+GC837o1PIbEDFqgIwI2vtiLz2j6NXCJ
e0wDoJ8zjaA2ggasgfeGWhaDTlU3NnEN46ADAZ1b+40bG5XxyAFL7ZKSwoKqiPr+R8KFCpWDMNbm
Gt7VdICLyYNftCUQxMNT6RXIH3h5yKe1kK3pDaAcLDYBBz2HWNMS2otWu76vSNyX6r5webNNWRVc
aavmB+LIg5oXyyBuLNa2bH1ZhAWxnLtiJsE+G8rhxmpwK+31QGPtFj/9NLDDsbPNTgCBERXAdiR6
sLGS7XTjDwPIoH5wHaRWsYO/eLfp2NOdLsAGzS2NvDVzxlukXkVktcUM5ZeRyj01dhXVImWR0xER
4wTOImtGRYUHlbktWi4uvSbv0RvI65sstfOoLqv2ljmDf6A4JfcGckY7b+hfdNnnd7VlwCkEFYHJ
r21PNi5PeHfPHPmtdJl8dnvLAiepbzfQtYpnpfsIJWfynVQy35KsWY4GeOud7jV9AMwfRUva186t
gqBAWPbavxRMrOxCT/xusnklK9R21kaTmloJLH42Y50UMvcenHeb9mXI2TIVGw/xF/3xxhtjbjUr
aaBHPpND7KjKoemVASd9AN1fgCu0LFB78ZoutARQZlE6e+LegOUQgaji7rW3VGChzzoeGmgriVn4
+2YxTQx2crvhFqQAdB7UO9YO3pYtqQFJ0R92o+WpCw66Ktiydb23ekTucpnnvUNle2HlEA+ik1+C
w0TQ6V3Mo1f1R7E+z1xfLXJZnrRvVCJ8TQ+VL3noK5fFhOTNJfMN8vbJ1vAsQESpjb96/mzi1kAV
a+kBhw2crr9KoUwSATYnwraH2Jpdouy96BiID2AVGmgbgJzsohDdOqhQVmbXFdKN08YoXHF4tw+k
698Ia7ATy4bsFlS5SMzLLIgdIChDJYEStvwaik6TzDY2a0yodeBFc9q5+7HM1YGOjEO9QLc+nLy2
6sRTaklUz70mhkZGxjaEmhzJL07NTT8F/HJiAWgaSNjA6QXblj0q208Ptg8NoVAMTEYGqnXXQZuK
POr92bvD4+XgsOSTlaR0bnYEFbRHH5nv755WOKn6hrQX+aBETF3V/ujxBZ5xFEj85yiGba28G8G8
1fQx1TPf66Ua7W1Xjt59lw7gQPiq875YFvSqIotNBBzMftoqJ5sv6jrvf6oCr2obCu5dQM0PjbQr
bgsQna0WZB3HGelRQrzqoZFimcLct8unjrfi3s/r/ptife7HGZ5gDgH4II/+ArJQVwnShmDu4HPm
/mDd8LKUuzaDwoRi3L93u7x9CGpKbzOc2WrXQqzoeuraXoQdGat7atOlScoVRrn7nyPN8AaGsGRU
I4iN1c4KxqRsA3T7J1KeuVW+awusOiorMMvD1Bak+Ce32EnmnDVTNkFObYhS2w7n4Qwia0XHn5Yq
0ArD3C4LwG8oJLO31znLtE0rxTwm9u2YH8B+Bb+3elj1iOQGekT8md02NEJ0TfTevkAcX75/flP/
4B3fPMBJtasB9L1Kp2UEpfM+t++LqjhTdfqgFPDGwMmFdcpLJqoCBrTMGgih2VHeZs9GQbSlZgZN
cK89A6ZbeXOfLurJ1bzJRmywAIuqx1h0IUiyyXovB/t3LXefB0h8VHV5847rGryq39UtIrohMDht
prjCsfNDXvPIJMBrTVH1VEXnasNnX/GkYxF0TEPcDhZN7P+0k2WH8LGRd1ADjLHJ48995KNP6KHa
ALjrqjZET16vKabaVRUdExepU0QUk7FbCBkj7U+o3WwaHEdnvObDjfHa5skLSqRZs2pgc0H+nZR3
MtJbrw3b7Qp10Ui7ohxpckSjekP27Lvcfv7K9rl3Ptn7bt1AvmV9Z9Cst2uBx360nZD9KPLILUNw
62N05CNzrDfP/9VwKGO0ALbyCWJqVfiPAdxrfwOCvmvfHI2804pmPrjtkkMHNKn89JfjITs15/pS
H9Sz3pg4WXDfmSwmOeSM0pmEFbshvoiG+eHMsn4UbqBnBSkrTJUFIu3UlXjWOVBLxYtcGsDsywPd
FSZKk+DG+j5FfR32G3blbhH7wS5gN/NXd48Lozz2Z0L7B1vWx20CVSTMKwbk9o//vdqy4K2VqeS+
hUZOt/de1ta92ldX/R+wNG5u6RmHXmdAnQSlNwZPO8BAbIuaTDAo99nDeOghOoe2/X0ZOSDCOBvA
OqP5SeExfrZYhe/jhiblhqBcdmShsw3OHTzvYyQeBx8AtN/AQbH2xL//M/27D8IVmnQ4Q9G6WSlA
pxjW/6Yg3f8VIP+RPbqyKlZes7962tuAXBRuLnPNaeJfFw9/+hxRd2HtV95K9STP0Jve7xwERsv2
bODFUbE87by7S8a4YQVLTJVGrnOpF5P40Bf5fOt8UHD2V6b4HzEgVNVP0bKqtmYHmR7D1hHbZe//
KF9oGtp7ht1Ck/oaWlnZi313xur7ejOY62zNTpgPSDw/2bCtmwJ7IZBQr2gyO2IxMrqdu/U2uDDv
Prf1wToGwOVinjQw+CC+n3w0KSdH1aJ3QCaQ99q1N0qOX+aiPOP67yM7OgSAUnsUsRTq1idmSFPK
VjQKb6Tb0HQPajyiEhdO8tarzrzR+2gHU6D9I8AwDJc67U47RZYhTy2dxDHlJejxj9D3PQdGXzv4
b5td0PR24IBB4GFvrUKAr3MPOY+S8Mw4SW7uFKh06klBt8WhX8XyAE3keKR3IDr+G2sIUcK1IINx
Wu/a7kXKcS9NGYz2z80CZvPIk7wOwgZZ3Rx8/9wvPlpFCA+i9+uuHbTTNBzKbgA0VraTNIAP+ylU
9Dyy/9zEe9cD3wwaV/hakGF8x4zoezkN6GU4SdDMocXSKLVkvHRPn1v54EV8CymUDSlxfLTTKEgy
6HnpClYg1xND2CheEfefm1hT2xNv8MG5BU0FYhOIeyfbVeSDDoQFMdeB/yxGNOqrBW0W+9Ly6BlL
H70M+nu+C44lJg+fUlbQltFF5Qsnoam1YdB+9IsyP3NofvBZQK6kmEuNYwp79gTd0ZuypAvgnUkH
sWjoxRR0ippg/q/I+v8PzfvNuIXXNG9EOSSO2KEOPjlY8gBQvHKn95MGunqA7JR6/h/hM3oKdfV8
9sf+lrHjwN87HqatAbP6h+o9/mv2AKqsPlTuPPRmMX8PH/EvFjgGfGEGVACRWvTrccnG0/2lcuL/
LwAHIPWET/9/fvAfyNhhLNi7fYEcxwHjA/Rb1wUF6m2UHCzQW9SCDjxKVxp6yg6JvJFZu2DqR5SW
y0umIJ4cdBAaCWfBquvZtJAxK7o2nHuoOshZZKFcvAs5eV+91rbjlKRovTglpCWrtIrcqV/uofEp
Q5v35JLy6b7quiunq39WSNrDxWhyYI1/UajMuzF59eLz1L0oUDKPtRbPKORAhAKCx3R0yQFSnDLO
ICSeGX9PBRQjHL//rZiC3NkcVU5zMVGxDWSQhk1p8aQuPBJyRbZ2C/GxeVgiqwfYkFWeg+KWa0Je
dFDt7psDdMgE1KMgsTmVOZSgtBOoEMRN+tzpCiXxIFNxbkFFwxoZFI4UFDNstWwg8fd7smvIjyAB
gfgCsN561QaBWHYi6/bOlXmfNAb92bbJWCRTCqyetPVBChSvU+X7YQUp7R2O8xYC13O6cUpn26C3
GvZTexxzdw47p3jMVe4mxg5m9LI4hDFQ79mw0f0WaFz3WpFOt8s03/dDXm1LewaCosZzoRydiLQA
SAdC6VcAoQLZXxJ/6zf0F5+rFOL3jY7mZjbRNEAwTE/Mi2pZ3Joe8mh57e7FWEE/ZWhwc2tRD28d
6PoVhfjGoP9qrUKwPZ2OnbccLSjElnZ7teQKMiKreGw/jE3kFXOT6IlCpFPfo7OsY9vO0Zkq+rtq
rpxIkRFVCJFeZJAPQG9cAHUCuURiOyry2unXZPM9NAwAiOGuE0F4YwJNF923YhW/5S3nCTDTUdqX
u7k0QzisUrmNTLOLthAHB3qvkZ97L+5sXiCShgkGc/5Q5egV1U3+bVy6S7tCqzhFR5erbxV8MhwR
sNEVvzN6ubPb6r5y6yyeILITGQwQCi1VryBI0R7LIkPxvpmXTdCSbt9BayXGXsKjjSy/H2gLKkix
7GAeUkCNwyAyO7pgoqKPrTtMlWjxCeO58hhyrca+8+f8S+O62eWcNU/QTvMjjUecgq6Jh9Y9dC5m
VdAUt6+5GiSq9CON0tQDXHaiT76qt6kpht3AvC+O8a+9lN9lYrnmrtowE2xpM8W1kyVsxqr2LBmE
3vqCQywSFV/HjzLd/0B+uR8rxw9nDI/o2mbj9BrHC8cvz9tcCgafC+rY9FDpcgohIsIo+j2pdWMZ
JDj5GCBBgBzyhViW4YJZ0HYRZa+2lVjQEYbOmD0Mt0bXGJgBOSSIFeqI9hNUgaFLlpMJmTuqXpgL
INow80b3sRQQmpkMGxMPqmyxnUMnaUzxrEZ9Q2+Qx7WVsThV1bCblOft80nrF7+ed8iT+vuCuI9a
2kFEXQwrkEQ9APBQR8R036CPGwACDz37FDXFUVMeNst8RPd4Z6bqrjNzxEd/U/dqiFtqlTFGJxAA
NjCdZIFYcDJP6s6xoFJXNOhou2K4XThInFBgRDsWLVLQ9DHRYXrouuHKl+RAEMxXtfwZlfAF1RoX
Qm0kWGUUu+IcqeyD+92a3WAIM9CGEBZZD47XSe/fcB83PAIvcF1cD18xtyT5byF93udUb42d5FR/
I33c0A/rbf0IcYAbEu6HyAtp9Bbp84+Skk811ddf+n9PFH0lNX6eZPw9mu9vPRkg4v76H/9OKCBF
BuUOsGyBeHojK7MOM/qTEtqYEXk6zwjnOzDwiM+glf65KvyVUGDeJOQk1pnOYD+DlPyPVNGRprxL
KABSgGgbR5GBgf12klC0wGyOWT2id4nZQZGvGxNJin+4QpiwRqoTVk7mRNAtp8nkDnliWb0XuyXQ
uQAvRksFEUqPSWcjFhvtjWY8eCum1SjkGdqBohcfb4d+SLeLztGIXJWwM2AVQpzB6KNhckxmQ/hW
rFN33A6YiHESdmgyp7srKfCMvfToigT5RStMaLCq1N5YAhrqA8NwHVn+YNCyxkYWtzUnQ2wNvIe6
WgGRQrlvZ08ms1zcRAHfMS7NrkPLaSTVxqdkDU7NA29m1OoAPXEpOaYEIQOpHyrrVnnVDkATNb1z
BYzGZQmNRbR/jkU2W5vS94vEHaHLlUsHJa6ifaxY/ZRS92ZorWsG6FOMW8B+Sf0fdTUeKDVXDSRC
gdvaktQMsbCtm9a4F3VXk9Bqsz2BKGhQqMsypQ9cQtfWMyQ0Wt0yIXjY2nrXL6RCW73e+YasTUCI
qM3QsxOV+iJVCjZJb/oIcMQrABarqBrFnZ9DNdJQ5h1In5n4j25dn8lvS9HdBZLsLcWgSwax83lo
IIkP+BJa0G6zkVbw0xLAUvgt7Escmo3LQMp0ZblPewz58As6X9jQy2+gq5eHjV31m8l4h97jz1yn
N0CfVZu+ZWQbBNAvmx3I4AINrLzpt2mdF8fmP5qsjore3gJoddcXzl09iONQZpdBbl/7eQ8UV7sH
NzRsmHerjIyrgAHZwL9r9JChV/eNkmznlXbiefKoM35kqvtSNuZaaP8RLa4HLJ/egka7hOj/oqPW
ZDe8boDb7XBiWVDJzRQoxLamm8rFvJw+37vl9FyMQdLp/oDkbGNTOQG/BpavNV/6HA3GstDTTapo
9w2FF4jVZtODWIo7tU4BqZcm7tbBIIu1UDS/KEb2YGqILg3ghPDRdZwIxVyRSaLyP3uFH5J16Ahy
lkdtpkfaI7Uc17kkPgaULOukkmqdWQIxRnCj1jkm9TrRRK6zTUBUeph1wSOU2NOIaVLE1uyW0Uwt
1JpReUiKrrnBVXO85ROEnj0LHXOgYqAsbTZAecqNxbLbfp2yotd5Kz4GrxAMYJkqayswkEUAWtak
UI1aJ7V068wWwCiuMelGhtqlP+11rsuwTnhxZMvCzqdt6GfA6M/5HuUjJ86hPo2is3c5DiO8TgHZ
IqAZF44ElOKKtffA6XaQoJ7Bh7HzO0l9Fc145LDK5z1w0Hep6C/ZqG8CYLRYJR+U6K3Q4UMWKQdi
pyXmhOXFwZTt18zTmD7TuxgTRVT2YM3ldkTmESzdL86Ec8zm6ktG0ivq9ZeDU38dHPnMZn5oLHaT
e+lPwH2+A1N172hxWdmALHTSuuuUA1TCeNV540Vnp3eC1wmGfF2Qmt2rooU0n+7NllMo4go+HlrP
W0Le11et4HM4cvchCwBSbtvyZ67oFW6Mw7aF1hAzlg1gzRgAg4VpOUAS3ChvVXZlkHhwrgGIOqbt
BI/XiIjEZKiDcrGzG4wEshQRCTrzbaR0DVaPhauZV2GyV5eJDaSQMeoIKqxRO6YPc8GvMNas3DHl
O1EXtN+4mz4HjQUhG0HEZmoUoEQuPWKSFtJajH8C9scdIWMb7JZ6Gn9r3583eqQ0kaTYVg0ieisK
EeJebG0GjFkImwITLhyvAvQ9zbBRV9SS8Ok+GAZI3+aQ6cPsgXiU5SZrmzvoAklEX+FclDV0cO2+
ZoC5+gcMuIMgZ/WIKFHF0zjBiQoTM7HcLBzjvZz+KZirK+1bvyoJkCB6oICYUvPki+IycMpnQH2T
NJcvaHVf6sHdlY0DeWveVlEfAN7ozNeQHK0xpmo8NNxe1TzJ716WLeBd9UUGND22WwXNRnHrDcFR
UPZcNWIDrONhdjzIThdHX2Ct50Xio6uD3cIHjTHfB5Fe5TLdKsmBxBoJYvzyQxDnqSL9RdaYL32R
Y9wU1K1coPJrgfQREsQdqfe6Dx5t4rZh78vvpRdcNlrYcZcHv2vubavW36Wrlrbj/+K4QlRWn1hC
H3OHx1ZNrqGj+DQAUBYpNnxdQbW6gg5OKwEzXAbcPNIXQyA+HagcnH1agTeHwR27OqgO5Wg/1S2W
oBoGgHUz/rQY6LSb/83eme1IbmXr+VUOfE+BmzMvbMAkY47IjJyHG6Kyhs15nl/Lj+AX88fuLqkk
tVoWYBvwQV9JkCoyKiPIzbX+sdl0GLZyVVxzOz3Hjvk4GVa8SbTqlEjylVrOFCPsjF3UsMSklNEF
Xe2IQFUceUWEYvulS66jnms0CfLskBEamFk1x1No5P0NiWwMDjrb6rJQnmKqPFplxtNSiLoOMr18
MWOZHoouu5VNvXCQZNam761l169yH2S28WHUOof+NZom5obojjRGA1rPY+OrWa7/HaD7Pzel/jik
/refsxT/f27+obGTmZNx8I/zE4O47TAjlf9x8+lzDIqW/Qij/fz67wGK7k+Q6jCRQGRrNec/YDNy
g+le1vQ1rAc87W//6xfYzDQgY1ZnDYwQmPgvsBmIGvQJpU+gBToMmPGXwhN/T1rCOTtgdibeqzWc
6Dd7lg3K1FS0+216VR7tXOU8WtvEOl/QwiMokZwJh6+IMZ3mV0RYG5lVW8fpid2vkbqROL7YOyGa
TVbT/pVpCLnzhvTrontlhq82Y7G8hIZydEPkbfKwCB4m7WM8Vy+h7N4WA32hYn2oafKmDKg/G9ek
LSvxm6p5GiJlnybNfkpoA5jIAB4YXSyoiCEnOHYgASSdR1KyMQi04Qwaoh7HUr3qdnLbF6gHFLu6
wg2tElEerJrV32VDvHCz0cTgSH4OSMUbjNupVHS/rsXRyMjC6SirYzAeRlTNlYmsJHKmwKyWp44I
f6UjYCGVuCuV84juFGGhb/B5jWnjG0O7d5Gwx03+kFISqGNOMJdzmT9Eya05hts+FzgQOnOn5hl4
ydtoi8eydkAT3e1Sdueq5PlVu8uudo19PrXbQmOa0sxXN7XfnEHZqVo0YuV0913VHsrcuY3H4mSl
nyKikBz7C/HryZ0K/HQoMDzMDirsWI13NEkyoQzlmTXg0vcPa2gzSbsXIGXhlRq6wikNM99AmFqq
4d4cze3f7ox/nyB/njYOo/LHZ8j50388f5W/AuDZktfOMe7p7+GrVP5q0D0CeRrhkJT7wmV+h93V
n1yLjRd6xhHrffv98HB/IjGOpFZVNy1ynVY4/vuKTKUYjAGO3TUJXDWdv9b5a/5eYoAZzcL4B5+7
BgCtDNIPEovIUtO2KNmSChnnXJr4qkW61GSAGZumQWmqQ8AmcXtUuvpUtOW45Tlb0mc6XoekfIZw
eA0XowGoNmkjtEdjA5QlfDcWgTG7X2qjByDW1IsaigpErcn9pTLSXTYVJc9glq2sfECdiLDbsr0l
K7pjWTrxJhspPVGsal+KofAWK868Ml0e4nrtOGnGF5E6O6e0X1yzeaJ8ZjiWw3Sdsu5En644t83o
7JvGYdE0RX2KO4EJ19TvGaPrbV7PT4uTfR2YR2Rb73rR78O5f7UBm71qbqXvuoO1MSZaDkNTEcEk
jfdRMaTfc5DctYaYgylX72sdS1ShWdHepqIwAPKeOC1K3PCudYQS43RakLzayUgHmBG2m8qdKjTb
+brTT8SsNHUGJysAInP7lGQGPcO4qDCet4w4Ao/wQMeUpstH+nGbz1lcXnt6eX3J0u5VJKf0avqx
JHbF2N4Z9JbkKJtYh7zBot0jnxp8CsnMEe/YpVfbxSA4ZJFkmzF7vps5fulo9d7NGeo0/ERiabeJ
OaJa17vYg46MNrns0xuS4F8idTlkeQVMqBpfjEK/aPN0aLvojrHTnybZ0vigPJa2bm6XOX+KFtpu
Eq29q4YID1cZ1zs9zTdjrZ/niFabOt7b/bQvrfa0QMFEGuvHS5hgMKM7q9PGfdFnj0sjtn2TU6Qc
GwM+juGsyORpmeI3WxSXzsm+9FO0mwHvnbjc6FF+Cp3lsGTGc2HO14W9zVSTo+LoHfn15alKs0NL
cbLXqzFlskUNLEAs+co5bTItv7rg+biPuvfcsUo6NLdTSA+IIo4DPI6j5BP9qsXZXPJH0y4DWej7
tEYjzPWzTIKSmXJbzchAc8xEBShy2STPdb/oN243tyeqiay9sOuLtGvqYYrs69yqC1pi2oZlsedu
388DTrxR1R6HhAGQrUPSDKPdzjllxIOu3kc92zPXiaWNRPZZ7rWhCNZHMvQUd8kzVXUbOCaWAvT0
nUUKeDvaARJjYJJanrVI6zZZOqubzDZfp4QipdZo92o7WR5QOA3fwrhH0HZW6/BTE/Ef+iXdhrIk
Yyb+ZMr8S+6m+4XI+KyGcyc1QNzS4PaV63j0urls/Ny1GAUUd2umsw2g5tATN3YTfagu3TZV/Bg2
wtk4dXqNKa6GdXAomVMpAwBU6Qv70wjIkiVRvxW9CqASKunBVbudlXX2XulAZswVo8k6FZVtiveG
bt271O5ZnIF0yhXbadZJfVnxnrHVUm8BAnImeWT/vte08MWmnZroc9CidsWNrBVBSlT5gHYcV4Kb
3JCiC3mz4k09PbUTANSyIlF6b8XkMJR7WCBuO+AqW9oumvP4brApWXKAtPJCf7SBuCDXT6kbHYoV
+4LoPGn6fG3TKQkqBSWLaVzkIPey1vZ5yYQVMu40RZsGwPy3EQibnedrWPtTtkJv1grCLRPOXyst
493C874AqcMDeS5B7qxFJT/NGG403BO+sTitlznuRVu9idU4+QMI4DA4uE7Saqs01WkAI4zACrGJ
Qd71tLznmITKGaxzBRalSiUjMvC7pJo5AbvkYwSFbDv4LbECk2brsgMX1RfNHMUpH2gyrOq2uZ9W
SFNUM8rKFeYc0Hp56pC3vg4GOiyky/IEAB3BaOKPK1TK5HnXgZ0a3EOcRVEWuCu4auGY2Q6zpUFL
zoZvug2MlJiKbaVyOHWTot3qbpHtUVSUm56sbxgdWcN7jltnKD+MLgHlRX/JGVcvu7Gi85vaCAZA
tT/T+4FjXwfzJET8kNUpyvZ53lh2dZfU6bdKVTZlQnNAB5TVw5AEHX3w+RAd6Dw8djOS7iR97xu1
4okkD4pwtopubgqlpKksnT46dd5nuhZ7c1lTGuZkXh6797NZjLijutWpSa7H2Jpy27EXbAvp5J5Y
Zn0TLuFHlU+un7Xz16LOafjTWguoNIk6z+4FEF9cXzMjSfcWbQjX1FkkDQQ5rc4TYb3Le5SSV1aO
VGA2gw34wRxd6slpnNrCb5PSDibV6Lh0srWho0q8NSfTnwosFIVZ39ky/Lt25t9z4p/OiTYT2h/P
icGn5NPH//wfxY8r5j8GxfWF3+kUwV6Ihs8hG4iRb50Hv8+J4idihNFICrY79kaLKe6XUZEJkQPf
JXVjFWGw9H4fFd2foFnQF7GzMpOq9l9ZM3mz35EpVBkyra4iEH6usU6SP0yKejuOhbQzbeOk8ijm
6agCjhvhcqPg+n4bL4X8bGjJ18hR/FI1PCagTYUNM6puOu0atoTK45wEltplgDWp2gdKe1GS7nGE
n1ny+LahyIY+e+yMnkXDplN+zh0WVchVmgSrZhdZdhCpD7TLB9Ea4agtQUWBVLZ2Wk9P9TTv4+XJ
SnvuJhsgDvdx/TW1AKcNogZC5WQXhLBH9Tax6xs1xIoDwK47EYV0sZ8u764Qb4RhbPBaeADgQan3
W61qAuoggyLndyuRWlBIQ1pPMMY2+oj4Grn9cYDvZ0rfGPZj0ztnWmL2M/IIymh3RqJ8aHl4iHvU
0zl4T6Lte42/HLT1jMdCyW9VI9olE0aqssE+k3uTxABeysDEWtnoN2PeAjHLDZ1xukaUkxsHQwl1
teRHYybGHuB0wGdNlACjmENawIA3JdtH9JWp6rDXWVMxwTPEz4cea+XahScU/igd2lO5ieaZRp86
CJPwPitBIbOjDcy4QgAJDPpMUkGR8SBuSx5RU4A1nNa1ZTPa7iGe+elm5PdLvfh5WL0OlPWwRGNx
m5dTLOfPGeL3NOPkAWP7qlvpbTl0QVWRvDCrt5QmQkept5M23xVY3+v0a2/21L7SVKeoxwKdypI8
FQnm8CHf49z2C4bekvgjLbI8vVIOZoG3WSbHdfUewnE7aTXdMUwMExnbhXJTMF+p1SWk79Dtk3u3
1oOhF+wDcj/EfHJoMxK85zplQEVYHwq+7aS7a8rlkCx42Ai5HSnDnd2GrrdjVDzFKAExtr8a0b6D
HNDncxMeMPL6FkbdmdIdN1SQYKRBbT5UjPGjgYM+1T1CCI5uTwLxWIAqy01K+LBCNk1jllSPZXs9
/IA59xNHWQ32R7sL35SczElcGyhtg4qaMdsBn8Qj5yazbxFFn1af5loNeiF21EOctEQc9Kg8xmn8
wASynUz90hEV29ivtUIfkR0e6+TbbLfHEY2Bbl0osvRoq7xLEG/koX5TFWrmLZpzVvPZIzbds0S8
589zqYFzugAsTCMT7tYlpfeCDlAMiFGkXGHHXpxpDFp3fjAzQfPl4jt1F4jWDGIreo1AgGKeP1q1
S2z6JMr5eVDru0XUgEPjZg7pMNLg5m3VU4XmCwvXiHPs+mgrKnHTkHthrD+xioF2mqAwp00XPRnN
177pNyw74Fid3yuhb2qSoazZZ+74YOrLWz/P3GOTcl8ry1OTNbdDzZHUWE+g9qlH2dGXenAGrx6n
Rw0/HcEc/R6j+zHtePQCOcP4vsmCn4GOZKfX2UeSRYHQksWP45gjSiBF1g9J2zz2BY2kqHrn3vZy
DQ1LM/nthM5n5pip4p3m1sQIpBvFvhTwZlqrneXSHIwYKCnk03fjbLOENuQMNXZKluwcYBzc1IEO
zUjnl6/nck/T0oE6zq2eGi9TTAlyoZ4ULPO9M5zjbgzsEQ1IT5RBsnxkbXQY6+kpV4qn1K4DtXW8
bqhgwprWy1U7IL48MOf8XqJlKcrWN4W+W5y7Zni1lHFD52owoGNLjOKoRXTXNZYvKvPZTWlfhEQa
1ibGeD4NkIQ8rLYlfEmVhJT7NOPnSaFiWqf0eyPscA6qoj5XOjP3OHxBijbBNvaRlzbzrmjzwFay
S18JBW+soP+bGtNlmd4lZiI/ckAYide4zp3wVMlX2U+c9jWzar4rAcpsCJp5Ku8LE70PXF8BTOdM
F45RwkhSAxyzo6URQjoR6QaNAufcE9kMEEs2r1N9pQ/3MgbDz7XG9v9mA5ahFW4W27G56cr5Ixp7
XLj2cZrIJLbnDU+si5wpth4zMplSg9Mle5WRc1uO/S7F6GjbC6RufHKSNABj8C3oWeiGaO0Je26a
92ys0WKp7OLqk5Na10rul2SgDHZF7dptXsot+RJBgYWxXuwDtAGW9+4O2+3jpGWPeFI4H5tA1nu9
Mz7nQ38tqqeOSzSmADemldRUxT4stH1Iw0hkNDfTlL+uajSlxELbFnd4rHdU1Xs6XaRJ93lCcD7z
dBINDJ8a+UnO5s2uXclXle1/RDWoGG+k2Gxi3fAHuM8wnnaNQldnlwa6W16zON8sfbwfiTJxm9Jf
8uTWqAa6V51NS6SNU69ZC9370raQsXL1SO8daZxw83haiv3qVjfuDPtTb/Oop5+xpTyTmoJ9xXeQ
WvR69z2Vc3TMRZGPgtprIEkXHNlytPjrPekco0Zuberla0LlJ5HL1DZCgPfWPqe+UdTapU7d40R9
nKfbcscleSyX8THvuPPnePlEWOt9qBWll0vn0IXDvligzrNm15cd17W8WnLgo6wq5pXK9bXB2YRJ
Ti+7tam6MEDqftSsKcDpy/PE8CPSbXC0A/4eK10ek8jeDWLeTjWiUrv1ZZQd4mWu/Ugdz72gvIQA
S0V7k325naxsgwLtfokoxYzI+o/dowpTukTvY/E6jPpJT2DNwha95JO0tWMsr0tTBKJCaM+aqiAt
pXnVq7tpI6IUsjTfx0Xhu5LgVu2ZimBI6Gwbuh+te1z0k9K4Z9mlh6zqqDOGx42zQ6EgVbSus2n7
YahuR4DyJuwv1UThLOpJ0z6o3cSVzjNNiblHmjsxo5kb0i10ma866YseL4epVuG52LJk4jPF8gwk
i00+i25411OaYkp3L0J6BaDv1BSpoRXeDTEIhfq1Etqula63yHuXXHlldvyCvJAkvjp9dOCO+awY
+sGweICUjxHNnUJE/swVhlCXzxw2dPW56++mG+1ZVANXy8551eyrTFxdBsqSxrtZd31bJwtWBWmB
5EZJ2XgOgt5aTht3Xd/a+DG3OvZJEmjIyWONOhJHc1HScuOGfHdI51Hu78AkgrhYtrk0j9DIL8Os
3TRZ96hYIpjJppwTeYqz7NIp0tOz4TIl6SWr450jh/u/jsv/zNf9Zyxvt5GI//Fa9d+X/p9h7+uL
vq9U6k/I3DFFWQIoXdBh9uNOxQoGaYezELkMf+bHnQpJO90tKtTdajbhVd93KucnjSr31RWJgs3E
KfJXlirjn2gkV2UaWxvGNPwgv/WMSo08kIy0jPWesrYzEMTG7Vsqa4hr6cfubMchs6KFGVuQAbSz
ZnO6bQr0UN0kDlkak7drj/25T7lZQotrOK0+68r4IfT0rLjxJ1tyCjg2KTSZvtXlfE/gyoF10fGa
2P3qqmHEJtKA947t7dLXHzV1opzDC4RYa90lmXu1tOqmbMce2S9joj5ZtE7a411sK8PNFOZfExnl
jKhzzVlIMJjTDAfSzE5aU93kbvlo9s1doseXIhmlJ5OFdKEw3k92cTBU+ukL1XxsnSqoZPgwuQ4V
8IuKm9hFbSfmOECdnBMN5nSHqB2O8RLKoKB5HUiwZwdVasau0jlbJmc4IWHOPqXbfTuJ4QEZLJxE
AqFOuAO3ea2pXuqEI62KhUO/JEhJ0iz1vrTD0MuN5tbObKqInCTaNIrtbmFKPqP/z7ZxOHVHxa6j
fbHWL6MXlN7oxKwFotBvUNpW7xoSKKw8YXdvTvM1k1Aoab/cgKpFwVTmd26kj0GvGO5pTBbbc4hl
8guLvBrDRc1gN8gk+pQlBlVgW5GTE83byoxuhm7UvFhRzgbR/n7UhG9Vj8RKrkvWQlhTYGUIkExR
fpHSvbDlsljU2rtu989uQ/F51RZHQ9Sovp2tSDiKozJrAjrow8C1QjUY2+6F9J5to2p3ZUHz/KDY
N/UIeUhGsYV4xpA7hF/PvdrXhKNUtlfOgmCNWFN9lYwVD1b6Ok5RhclbXlkxaTqVw9ZS2g/Ezr0f
EaviJbqIA6XmwjKQZvRzfm41ejktuoG83nAyECpOex6kUSrXhcmILu6sByHlqMFcO0sABht5grZ7
FnNIXqVoGU1EyXa6QltWPQ9BFTajT/zIpaoJFjNXKAzRp+K7uXMeFufRGOvKr6h/3dkriqaSzXTK
GwMD9YqzzcUsjkCgqAVzYLh6xeMUgDltRejKFavrV9RuWvE7sSJ5JOEhDV3RvTBT7sMV77P4YPMV
AZykum+N5aNcscHEtjYhYGEDn9ut6GG95O8tcCIyvmeCyN6GFWtcVtSRIXpXA0OmwJE2sGScGTOJ
Gem+ZLmrFosucYfE6Cxsz9WKaioKDMuSzQS5KHHlD7GT7qNBy8kY0r4IjdnMzGkfBXxZNmmTdAe6
RVj/m2TbEKbhhZyMXmg6se+Uy62Zzc2+13VjWyvF7LWl0wRW19WI35zFl24ldpiwuWEq81MzhR+y
BlaoF5mD6s75QS/DT/W0BIT6PKqq/VE7eKPbMh72LufHLZVmX5aShJg5RIdTRDcaYUKnpsrYXlqq
VRasYp21dNwN8jNFWru+4hOtiNhhcrLzXVc5mGgqpmN8bA0GDLDlUdFIkRKo0twI/Z1c4hszc5an
RWCLHyyDgWoqy01pQATYYyQ2kJ9PBAWwBtY0IpPYRUiBKeEzO04VKQ9Wn2zHemZhMbVjOFHbnYTD
TmbhYzYMhzwvET51b4qtfl0wunEr0w0MxkJ6kEnuThZtzJCYmj5lOykXkgl7+FFkFxnZP4S3gGmE
xdHUmFVact78vC34N2IP/bkI59dwVrQNrbiZp+b217R3H6SLOrhMNOLxS5VvSirDATPnXSKLL5bi
PJqpkgCb411QbHwvNHU4vtLayyeT2Bs/USfwnYyfp43wpkpqv7sxY3g5IWnNHCU5572kbmUU5Olk
Kqej0d4C6pnbmiulhdPy+jArsESAqbRzc25rndxEjd/DNm4blc42d7XiDBP8hU3ImIySOwdG0h9X
486saVh4VjNPpMUSi4z40tMJt+tXy4+CKfUmTCXpRZQ1B47FENonbbfVOjffyXSmN175wP05XuzV
TWSH9uu8+ova1WnUrp6jZHUfEUDzNKx+JK1qL+XqUCpdbZesnqVpdS/lq49JiXA0ZQSqcsh27bHT
JpLBVDC8TkIIaxknjtlh7vlhBrn+3cf5H0WfX6kW7dr/+l9+Lzqn7w3z6Fr6pmo803+Nk/7fy1L5
5S1/k6XyR0Ejkq6rPw8a+SepDL/+BdcP4Acg+JcgFaCe7e+DVP43CnVWaPnXhtlfv+Ma2/DDO/42
K4aE9O0/smL4Gim3/NPkltVe/q/ecP3/P7yh2v2/Sfz5+Rs1f+Nc+MPEn39TNX9M1SDKYWL/16LA
/lPTff2Rpvn5Rb8oAfkxuNAdcqcE3hL4m+8sjYpqB7e9qhuEdTjaWrHzC0uD5cZizVDFKgpc94Dv
GwWeF4PXIFfEMbPyNX9po9B/Z/kmf53z3iBiWae4WV3vpR8uXa1ourhNaEmO1O5EgLbpmdQJnuyy
eSrTMfGMJUJauygKULq75pf2uzXGx3PGXgl0u3gUhf2QGVgywlh5t+uO5dwFKUjABa3ajT2o0gJu
Rb8xrLnYDAVRd7kC8uOWZKQV6bFwZYlmpunuZa2r29ZFzh2r/T1eVUS6MOFeCjQWLBbrtVW05GNW
RB1q/THtw22sIf6ZnHQEFIoYA7JZBHG0vKRT855adGZWCkJhjVgal4TuAV2ua9bXpHZfFYteWEvR
92rn7ouhPlYzv+OiKXdDz8Q5WgpsttgOSv3Sh9G7No3bJEpPPFICzVGYnvq9nrjPNuWYbWFu9aE+
TEvyCHJ3dJRhl8fgEUVifJvnD7Cjr7PZHGORw2q55VdtYtAQU2Q8G8oU614rZPxkgNcHhmLVewyA
l8oeyGrVSVBt0ofI4vNCU6Kd7LWHnZFT2VIpo0ID0dJOF5y8mIOLyM+untKeKnc0XPkqtPlmrjXv
ijk8a+hVtlNBf3wmgFw1WuHnoj+yMO3jtS6+W4vjh7VCHpknHuAll56yFswrNM03WUzEec8oLU39
EQ7+SMrpfWGRiMmg8KbRV5+XY+UB0JZBb+TvcqDUXrXzmZKD/NgjlCYpTLd98gTbHVMWLmGhJwfV
mZRd41ZFUBShddRXfFVxuXDKpVzA2UmuZbONYRKcbWqhBelKQg4F1m2pttQUGNlzwW/pu2oifcqo
cZgq7b2p6MQrDt0Ogd3Jzgwc3O4x6rBkOs2sQyNZOARUkRyTWC9B4ZBSj1X4zniSe52NX1IjbMEn
hJWtGacYqn+mXKtFXjGIzDpGshzPkWO1W7fLlWMjG8OLzR7Ft0OdWjUAXpm9s5usRNuMGXgqAsDa
L0nYC8oYhHKYkm/pTNNy0aRboUJ0ut10kW7znNn1yJLB8ld3x16pXvJOuyVU8CpV943bZTct+iYf
xAG4+JSMfDqzGrMzhfZmMfsv5uxwuaTO5BsR32zW3JA0nXl0rr25ZnZV86k7mF1111ZF69d69nkQ
2lthpk9kwRSrdRapPF2iftfniBDIRfVtMhFPUF2TpzZloMn8OFtdvbb+LZ4x5S9DzQfTERnO/LmV
M/+c4GmKhqTl+cTecalmTBtkmZzzJj72YxaIgQrmBGBsEu1xrq0vDKQHha2A+NStykmjDtOlV9yn
uYdsq8Yd0bT7pFAvsBb7uiwe3Tk+wwxCpRGShmp2gFoZeuIZ7U71e5kFvYpkJ8yJxu53Ux2e3bja
CqbZnOlTa5u9xng/duEVT9VtSLKjZ1YwmqK5ItveGRiKNUX5hMgeWBJxlovezkashaTKF4i3EkRc
Sq6vQ/xtN7EamcgU+9l+V03SYBs1MCh+vp2SGN0+4jBnVYmlyMWIsIw3lfJerSIyY5WT9Qb0VauM
uHDlYdaiJRjd+pts5XEQ7c6c3NcEcaS7tF/7kvy+yBl2/Qjy0s9gr6IcX3NERkWZDsHiwNGp+Z0Y
tZEtXigbq0DqMqmJe9tVzTVppw6alcK0xp6Xi5Yvx37Int1MeWkd7VuSyKMJtLE40SnOMwD+cthN
OdhHkoY3GBUOZVXg0qIJuDEXSMF0M0E7lZZ9r7btRajzg94OH12ZPOaLepPWcN2qU3lzrh5kNFG8
JPCp21QJ69TGlAk0ZghZPWkPiqEdTcPdKjYZ0EtKu2sf7UTjepM9fDgCSTbxDWbv7rQGdpRj50uy
hM9GJB+sZPksbOZxBanStogHLthxLSsx+TynmdW5qu8aDT7YUTDHx81OKbovbtERrl9y0Zapfqdy
1cPUq+NTnpM5aiuWSy53YfpW1LaBGXffGqeF6jchwfuufqd61L4OBhCapSC1IfOouDj9mN4oTasE
uGJcXEicpPE8updCb16bKukfe2oYFGd8j5XhWc7zzRi5sCeN7+rTbTgI5HBtlew5DG3fmYrXv473
/ku/8X9GJwfRMoLx949hYFTY92X+6ddBKMxtf3/d97nN+YkINeBeUmp+Z+IQDHLETTG8/RoHRmtN
CD6hTQZZQIYwGOi+T23OT6x4YMsumqm/i7r/QvTJPylhwUCNjsfRGN0Q8/xmpZoV3UZ/qNYbU250
Kovai7zLqiPEO6OYFxF65c37t+DPMiN/t+ZQUPHj2/5mr0r1BYO0vfC2AltXXvnK1JN5HPPQWoIi
mqFYRp/Egz/ZkPXf7XOYxbFRYbBWmVT5569nVFIJjDbW9XpDPDRUS36oG+0Ulco2whmH65njmAAU
g4AGcrcfXXoByk5/qGMtCXB4HPLkoxTuo6NYxwZAT2Tabd+HL4mEPFvQc4zynPJkcKS5VzPiRZfq
bkg/Z/rsJ6W5JTHe9ivNZQ34+Zr7J2s/2Yi/XRpXCzzG9fVLtNA5/mZp1GxnSXs7bTYuSGpQwfWS
+MDnJ+VV5C6RqnG3d5Ls0apOjaVf+zL54E0OIdS9i0GmG3dFciONpwHorYrsmkfcciyrb83AMwYf
+wMShItVuQhPb2O0GClhKq2FFZlBMKY6NN9bNdIdRO5HF6P3MhUb5M93hqPiOe5ujbg1GDBxOA6f
s2bYJgmVUDPQpInmSp4pE3gap69VZ16ykvOSfI1ZahMC9DEQi3amtOJVhA+lcyyQfWaoxVtUr/qL
aXxLi/3gUuTb3PF7eQWy3ig2t64BoqrdJQbgTWqeZ9Xda+5pbSNI93Z2nSCFjeHLIuMXbAPnrhhH
L4uK6zC7waBkz91gnJG24nif7ibDfCOjZqslTQB8fAVOg8lWjxanMIOO+j7GSAaM+RSDBC6CgWIg
BsIR5zEUXiozePmvCooXzD0b9hzfKu1Ho5zuBtMO0khsLdQRwFbnubSCRhRbFDIbgZme9I8CSUt7
MloncFvt0CnjbonsQDO7HfMRBcYIFyZzX87WzmjmJ20siEhRNsDeH2Gdv5LNHmQw26ne7ZiQ8KPz
1HesOwMMrZzs534E8JoqEnKSY9tS09hEDJrhxlCch7afjykWgz4jRl2bN0jBPYs4k4TgcKrGAzjj
OzK/fWe8x6b+RUOnoM/VJWW+Fh1GQs05YHraSiieOh39rNIDuytuWz07V1YY5HGz1RW8uE7hj2jq
ert/iV18rMJ6q4YG4V2xk0nkIQTkMZr6slYzf4ysw0KKfcYXUM+oWazyuIwoQ0rmjF57juwHtoQg
xUmmxLQ0xTqGMIFsS67bgYjuNVA8ad+4pB1xhZ/Ruh9bkPFZB8/U39VqflWogh/JQ1dLIk9KIvvL
Fk9wYxwdezylQjy7yEDi1N23JHlbUoUJC/cMMp6oO28MO3K3h51u6TvVDI95mvjV8lnRERj04a6l
Xld+q1u8AQnZSgW36uzuEic/hoD3Sh8H9ioiT2hNTJX+CmmUeRMihzDkNtYL9twQvi2+a7Vi0y95
QLzCvm/TU19l52LKD8z6fiyUYA0pTwFuIZYoeyuesAbdpm62bagCMNTpU1Ha+wknmBIr93YobnNN
uRAnhDJyfEV3cAV49mst3JkVnIOYDp1NUjlxDmM0P8zDg7KSJxnERNMGRBRtNAUoeiBm/3+xdybZ
jSPblp3KmwBioTagkR0QrEmJVC11sCSXhLquMaffyDH8ieWGRyVXeLi/yN/LfM1YyxUgCNDM7r3n
7ENv2QNzkwuFm0M5KB8i5uwVVeeYqitrequKLxBbnEa/0RiVqDN8KAzXQMRTHPaKUV+YBSYCNCI1
JofBMA+z/UweolVK1othXsQe4UTPfYHFJg1WySQ5fh6stDAFucWRzi/x9EfvOfWIKMqNJPsrX9cW
2hSuoFc4erCP0DvGerNvQ0SdNul/jXZDV8FNjVcwPPA3UteqbmLAnGV3bY3XOAhvp5CcQGviV6kt
IuRpXd9eiijYjtkl9R9yH82JGQVUuUpnoVhMrb5BErCRenQFlbRPJ2lRJTvftDZaAdepLpYRBb02
5IjzJEITkKClqxI3cp4ZawyQCFQUdEux6oCmdEfmT6nNeEDOeCbqWSniY2ZES7Np14VJLFHtX3qD
vcYWtauUbt2NYtXPFkfMDBHlKWMqV1fTNfRpVGuPRdy7uU0znglkkrSLqhpXOBUPqs7PkOAhE+3L
1MVHa6odQcXV9PI8gjlj01gSGmX14b0v+ZuGN603gVMU2hfVQLLK+Gw9FOqlQWJANZgLQyOGwPBv
NT1YCMl2/3MQvRmLt//1993D3/XaPzyKLpP//q/n+l+n8L//93eVCfzx78oE5RcN/s2MR8KlKSNN
+LOPqIDVwzNsa79JEziW/dlHpBNuq+BKOSsyBvnQR5wPq6qNfByInsw/+md9RP0vZ0MNso8gpg3p
GNfEZ/hNHzEsjVSJI7phTWIc7LQO3baNfERmHc2PuJUXKTJGfFlip7ZKuhYaITeA5l7YCXzXml17
QWRfKVY3LMIEbXYQHTqr3cQjXqxSCdwkFbc4PR7G2upXJCopjpCm4Bx3PXgzgnMcX6ntpZyZYi2F
5k4uCha1WA1dJTdfrTJ4imN0fySu4NaaYnVN0Fs7S0+zJVF36q4JgpPWIxo28pqpdyqe2KviTeG1
thOkBjpHZdCf2nIK3MqzT4HPONJUL2iJ3jS9AobP9y8mCBRO1EbI1sd4jRfQzWv/iBjCJs3CpJSs
jReVYagDR4sVTb1Uknbb+Ai1zTEqXSsO5NtO14+SBxvDNrO10imOBWR6o8fNq+H1MQKHAZ+dIl0V
2K3TVnlPpuRgRwjuYCavO5sNKE78iqCT7ilofSZzkdYvqmBe3ZvpC9SXk2U2d6asS3uaBMyD4yE9
ZgmjvaKx3xOgelelHd96SX+ImX47eJZO+TjaG9DLKUlJlsZ3PHkLs01gJyrBdS+KR168kvgc8lpG
XwYtlIBATceBtqqVLNIcUXrXIiIOQ3ExmMoXP6XuDUom/UWm4MCxlF3rY5bL05eSlJm1Wcn2CusT
h8k4OUUcOKU6fJajmbnH0DJPALCoJooJCRVu1mXaNkOHRS5KNrdL88ANsrJfQK540epBJ5sODdoU
FcU26C1xZUF/WZqjIM+kRaBW1/m9rvuPXZMTI4RqohJ5uDTpsDaWck56nJK9eqh6bTUaBXZvBAem
9NAoJvloCplh8VLj0Cbk/DHIg6tsqi+VJnwCcAqISMiHSWv2RS99UX3zNjSiVZ5EslM3+ZOoizcm
mWsoObjVTOWhBFzi1+kbFtRtllXXqsg7psbAJW3/HHverZWM8SI0pBWBcEu9nbYq539z1vMjMBGO
UvFdVgZKQDvpbmWPDZse/PMEX2XR9TlZRXDfkF8cQsW8jmcCzyTtlTLdhRglTL9c51p2jGodrSsu
rKAHZpeo1TEigizDHeqMokOs4gF0UUfdFZg6WkO/HMsABXl8kfX22QoDZJCqxQx9tjrVaGjTzEbT
Bv6KIX7odJ3v9l51sLPhQUc84BhStOuscEWs8HKyvKsc878yltBIxDKj0yi66cmLym3sE8LjBcfC
y1eq3F6HQYbMjpJNa97t3NJQ4oRH2xqu0oYzhtbpuPH4E7OVNvXo3Xr8hFTLuMWyuMNuuSdDbZuH
bOL4TtS4uq+0lspxuBDWcGnPUTkRmsxk0p/JF1pFcxdc+yM2h3z72AmqeI1pDWlrKRV4IpL3HnUx
fgsJWUB4GGw6PBn2urBPVolZ3CcWDIW6nUf2/O6BHaUQqiSsHZh9iXFrm4IYI6YrSWN9KTT9qfbL
vTKQu1Nm+XGY2qtqav6I3tFL2ucIXPq+PI6UuGrmd47MWX7tNSjrRx/aF51AmXlO2UIehCmIhKf6
Sr2UL6t63ESz1KbKtcPXoJ64kV7TNj3mFZiE0ozObSN3nMCBTjU4XB1LgmHPdrcw/eJYysOVH4zr
AHzWiIJKMhJMtG3h0iq+tgc5cIo22imR+lb58mPWjyix5OfESNy/Bvvw/3oA+3wbtMlFhB6nFd6J
TLFXWt+XbW88ZnX4WpMvjfOOyColT2pOWOojo47HljOm56Pg1UzzaIn0XR3NA3leaMaQIdFDJOuJ
WZzT+SP8h77ZGDoFqBEfFWsmSFm9U1RiowPO4pCGmmBMNkOZU0cP2Y0+BwfJVn2ht/S6JRMlrr39
miGELAFqpTLSK0aHgEwLPYHiISzPXgorauapxAOTLMKOtOhWVLRQBYZY12/RefAbpYUYouIOGtr8
Y6Bmj3JREwukU7R8zRwqhHQ7Au7cFUOTMeAhUT4hEffc6ZLQ4cBZYtYy/ZFF1E88LwWjtlvESB/0
pGLOpiQhtsx5aVUzE3/qRMLgMNM6WT2cpMjDB6ZT5cLq5O5gSOqLXg54lGbwkV2K56GjIQ1YroZW
xUxN93WO3IbW/Brm8o+Gyf9P61DnXs4fzaC/IJmXyb+u38KX/OPc+Lfj4vyHf3YgheBYB0hGVjX9
q+D0t8kxHBnt67mOotySUaMy1P3zxCfzb9GcGnP4kPXNgc9gpDwf+EhQUGzlH2FkGER/p31lGrRA
xUxX181PPciJhj190KlahrL9pcyyQ2GpGxJSX1USV1cJom5mFcl9FST2NlKMeJEpynROPLY7qUNF
hIHkZFjjQ5jGlKbYFRcVtBmXCwUrQ+qrrQhoY3pjp5w8nNfrMMdpIBF26uB0uben9sD93xi4jkly
gDaL6K0Jc+mi9xOGfGktw2GCWqz53plz435iL8CktI5i/bIIhn2ejV9KQ43dLsiYGnlAD/oYC1cv
6T0eoxis4YSPTLTS2ZOMfRZIOOVJ6NuHZntjhLUET8+oZ+sLZN0aaxvjXO5xkMyb0M+iZR4iyfOH
ggIw7VdmNppIIctnNTbOci74l0HSOebgZUevYr0BlKc7U2HZ1KSl75Y13ZsyCa/TUVuRAHow6xDo
IQW+YwRkEHepvJrwTaETwCENjVCzXK9Hpmu3GlaAgmJVsdNwoUYhIbLpRpa6lRJjoEpMhnmauqh0
2oilFt95IP7woEiuWZrrmN5SNOMVE60HHVwST9hlAc0eSnwib0kjMrrd4NvWfmgNiZ4RxvPQB4dT
Y3c+5LqG/zqkYcD2VDIa8wYGzHPSat0n5aFEiuqUlhiZ0ZH8J4YApMcIS6gjdxWq9cR8eriUQvta
qAx15WYCN216qCTl4rHQ+U5DxdgyDPT3AQeHpUI3EviX0q+KJkf7GzFBhWdAp0QvmeGWd5Yc+ush
8Q59aEVL3pqZWVRpDtgu1cktD5pdgSFK5zC3bUo1cT2dqJwcgSJKyCFdhE06XuRqK0NrprPVcy1m
dwk8NTbtJLJ20lC+TEZxM1nxmxRMXyrDaFd5br+ZPbSgRBpWgVVeytrwHljtvaVIwX1tJ6Xb60r4
XhlpdkjUiZZC2cdXQ69vNZNI1VYfLowWFkIukAbEvYelS8ubpULirSuNotgCXUkXaUXguRa/E1TC
D62O7gtkio6cmIfcpt6Xy7cSiYKRxCTPcnp0oqTcYXfgtVU4p6saxtc5nIOjZ3Pb8Ha7mMpf6N/j
xE8SmgUeSPXaRr8qM65dZ2o/MAAOz4Oa0oiYeu9U68BF0kIaXH8yvmBda1E1GttJGyc3L+CRsG1W
xxYzo8OMXKzSJj5oRmlgQFPOhgKdrR2GQ023zy1wSaRdfEBM8TQWhewIMfDYpyiB0d3Rk4jJZcqU
vaR0e7vQTw35VH4IkaTsG560f6dJhbYsRnQbcVTTu6Qgk2tp0wME4HeAMiIilVjBShfXOhIUdV/X
8bUVo2A0hrXsm7vMDx4KT34vhqF1J03Yi8KM9CVS5ndFT+/DyqBq02Hz5ZPy3Ja2cIahNzemprW0
UqQLOepeZDinKGjXZqe++KJ6940Sw3C4TQKTD8iQvjdU9KEQXlkbsSMZ0psEc3GBp8AkNSmxBaPx
HPqjnJPvEJU161kXuVnCN9hoirT5T0/m3+vJzPnrf787zyzj/F9unpKR970tev7r37do+xeDUA5L
t3ULAzzjvT+bMvIvKLcw5hsGo0Uc+Mysft+irV8EvRhTnuNdNIHf/uOYUJdZfm3GiGyeeEz+yZTw
Ozu0DsZY1+hgCJ3F49uWjD2QqsmnqJdoEh5IHN80O7rXm+rfSMsjdOGvxwFbZqedLwbZTvt0HFA7
IWlWJNVLE2g8WgpqJpnJBAKArdTGD+h94QmNMf81h6KDskhhi+LK0s2B3JS+7HdKaa8CRdnVdnFn
T4jIG50JDog1SCGYEar9FIQ9wbRxc11nCT/QmGhqbd4lrAplr2XMpuOaGYKP5iWKcNwXt30UXtP0
eByIePMM+zz55lfv4EpvjfUYGNtANa71Uns1NWUHgYY9sROHqSztZaml5oqkn6dSYaIisLNsEQJt
rWna6bJ+DVXmKjc8xKSwK9upe/Jz4w3MzEbVRrH054D7zixvWL98p2zrjdlVB5R1Fx00n7Bs7+Xa
d5Ms2HSWcV9lyZz/yqm9V+RkL9JKvpcxdLq4Sy+UpPCWMU69XZhEt/gjia2srCupLm6NHDKv74Nv
8iOk7kVtIm9B5yEZ0TpR/Ts/7egvdIcsMU+G0leOLyGAwzsX2OVDrsXHIZiWoGf3mmiTVVGz+w7x
uauYpUKej9Vhb/vZjvVsRPgsk5wcSIBIjX5Neuoj89hDnvCNVWm6rkiQlRvIw4BeazN6UIrinNXt
XSrLuygGTFAbRwiHrM9SfdtMxjU9qwRymPqQAMmDNtJ4aMuYTGF+nURBPp+Xg26QT1lqPHueOMqR
dzFFzUpoBcc2+kP6lF5GFO0OfdFdrQXnntb2qJVskT2+fURlToE6xLEL+y7Omf2V3RbIT7TMqgIP
uISYjTNH7WBDONHTv7XU9NqWIjZKVbnH+rzC8n/fBMWdr4E68KRhU9gxs4j+FujYmtHquxbF29rz
Hy0ZCGvH5pvHecb2r2LjyAgjaLECoUZR74a6xICqbwJp8hmZR1t/is51Dy1oqKZ9UhLfDYgm9Zut
NffKIk0fnYmBquMzO7ALWmCyACgAsqdhA3XbiBEDtJb3PIUNVqvtk54bB7RtezvEjVW2TOim2rwS
ISaMIBvcqNSu9A65IPYd8BH+1MN6hpJoIJBZGSntk6knTcGaiWSlSup9DtzCCRW0lJ7VdyBtQtkd
1LnrpTb71EKnmPrSI8kS4aKX4Tchbsw4HHOMFZr0JjNJRt1YMUY2mSkSsFEk/i1VKFbibgQq1Cy7
hCeZ6c9cEZRjV57xLV1EtrTnzUb0XwdPE4MlhLMrddAvpmzlQ0iw6wPzxNdekFWvz2rCHt6cZkbo
hmojXXpW7DGdTPKF3SaHfGg1CoXAXg+GWjhtbtwTp7JJEpSXdsRApdI6e4XD60VlQrwQcjVszCBY
hSykrpxMO2H6bwa529DbBe8Vae+hQncjiqiLvTHsloNap0vcAu9ffWJoEX1aFHLucJDfAU6/7tEM
OLI67DQpWDVjUjjMvfAnKxsOIVelJ9+1cKSA/UYnRc53haldJsI3lmC3Xr1OfdAETO4q0K4btSSr
Uof4TN79bSAnKrQm7yXywl0fDGerqR8Kc1Z/GunoRoOybtL+CcMifVCfXnak0F+gCbWebHWJn+Lk
Tel9WWp3eaIy3s4kEyYFbU5TwJdT+kYHv66RTmFGnNPBt4xoC9fCHq8GtZLgchbNuoyKfQaNEiEn
Nz0zKuXEW3tAK9UxqgAHRM9jqqzLGW8ZNfJjjlW36aP71IufmxbFg+nBk9PNfsPx/gFyHqgogYtH
jYOceAuUh3Xc3gdKdC+q+rHV1JEWh4Jmri5GV6tHbWFKaboEFYqTemb4jlmUUG/Q6g5rJpO1kaOn
EMcQWlVa5y8NURZRVpZYpILocTKLAsSCWi3CLK22UWypvUO5Ft7bo5qsp0brD5U2hAcrUcQxzbsX
k4H3y39OX//e6WtuFPz96WvzzOHr+AwD7nvdEf70z6MXmQqKhpcfPZCMOOOPoxfdEcTPzLx+Ndx+
AmVi7FU4XWE2lOeT2cejF+0RnLpEuMkzNUn5J2cvzmp/PQ+RZiLP2ZFEUxFo/e3hK/XCSq4scmhi
AeJgnN1+RorOxjGt/qIM5QGzYPneR8FNWrSrSgV9Qa73FovulzCGB9fNr3TByLbxgvckqFRHqqp7
GnpvipR2TiSSlyloLrsi2THo7tjRpGNTaZvIlJsl9eXeYqajYnmPx6dMl84mXnaMfCV61Ea5DTLs
95a8i5X6NUn9Y5kzqmuTvebB4JuMjcQCNzIob6xog8FyIQ/JWgHKk+YtAZXmrgyntaB+aqijhNAQ
URhLlfqqq4TboiIFloOKo9ANNj3D6Vp7XJRzeTbFvbbUqNhydaKDSg1XU8t51HSiGPYtNZ7oCmPh
2cPtOJd/kkEWT2nTzLGoDTNqxJJasZmLxo7q0ZzLyGzUzgqZPQujUB+MljPVFBAbHw9Ncuwz1Gl6
HxTwoaxrgDxbtPbSsre8OxyggyuPBkXsXM4qCV1ZjQo3n0vdWaO8bubyt5cJ19HnkngUMjJiqmRD
0C5Jov62IcfGSRNAgNVcVNtWItGgRegfESSlfy29RbepqcX1LNxM1ObKrE5pqNbHuWzHFveupuLC
mAt6by7tM8yUy8BHRh/NhX82twD0uRkgNbQFKlk69vQJaCDHV4EqmG7MTYRhbic0c2PBnlsMTFfu
FXoOCjY9zLcVa504TgoBUVEhody3fDfWxvMUlDce4CRGCxd6PV62vA+uJCW3UpNRfFfmvvKVcy6r
B/DvL4FiMTAbgFv2KSt1Bxlx09TS80SIFJEQw9ozMWxXpQyqVd1XnsYaPctggma0VyKfo8JEgtqj
mW7KQtpHFi+DADNl90O0MZoqWpNn7y/ijEc11t4rM2B27vGqGtv+YE0KkfW6dD0WnbJv5bpcZmY3
yxCJTGG4R36V7qZtYzppENxNFoMhq9hGvUxygHav4CrM1PquG6bS8bIJPGCL6MhT6OUjskiHgW4l
IEG5Aoo/jXQ19MG6hOpwj8NkoSbBXvetZRHA+vBk8Pr+0Z7kl8GQDpGvnkkJuOkH473U80s17XYI
+o9mwLClyOI7SckuwU9sWzM5qXm/pUF0EbbAfupsy1Bj1UbjpkRUFSj5Asghinh7OYXxRkIQ5Afh
quj7FaHc58bK17GXLSsvuCBdYDdG+FDtfqPVE4kVJFSk+WnIlDcrNDYhPxAR90uP2AeAqATL9Tem
gT6zKqFsGA9Z21x4zBhxoC6qRuV1LMiwGcSVbsVbH+F+WffbEZRu2pP+Ar6l8WEoyRO1WXOo5Zph
Oqdp+KmYlkFYRmuZsWQTqm9h7r9FnXeW0+xeAwVl5tm68tW1N2Qn4YWI/GiGTv0imsrLtqHcgqBS
zBjLvN7qdruXO2MdkvQAD3UV2/1rYo7bItU3Y6Hs5LgxrxMD+Yo7BRyPc3+885rsKQ76BlqON+dA
eNO9ZCm3puVNS2kSJ3DuGFnC8C0Tdb4OaCmOowLvpbX22mDRSPWJWWVATtxl3wEAQR+aPfQabuRO
I7IBfT01prUxRPzaCDRgVSbdFJY4q6F86CtxJLTgRq5BLFp2W6zLDihs7L14cg3V1Gjf9AmlEASo
3inr7DRl/jkTpYLRZjgRy8HUuN/0o2kQ/gNUJ4lpsqb1pUG7EagwvqPS6xZVXD5LVYKEvqNZrHpE
nXRBcN+F5KHUzTKo7csqGDe6Lp0G4rexr96zTriZmJ5yZPTNMEIOxaM01Bch+Q1LrQKaTIX5YpWc
+togu+tDnf6g0CAPNfZzGcbrXjNcA3qKE4AIiqL8FrTbWqqaFNWfvI5oTWm9eYd36Ilf3prNDAzz
WN9Cyzzig3gj6+WaNE8NTBCirDqtXhulQfCnhkQdVjX52DFpLxB/ljDXN/RNsXVlKL6am0nz6Psb
AsaudjNFqEGVsMOCI0F+nhosVp0XKatAQqNo92HkBvoA55cBBWNXNpw+gOWuNv3PYslmTfM31k5E
4DJTGEQgFikByifNc46BKiRKkZqlFPGSNsA188GYoVr9kEfF2dYspJ669frh0PMddfCsWP98WSEQ
XSkGg575BPHt8cEee0+W0hHD+7rZgp5dhet0q7ryRmx/fCWVidAPr/SpS2SVflMHCVfqaC/HC7i9
G8sV0YIW6JIAFIQhzkJ1xj2/sE1zkboUEugz73/8KTh3/ehDfD4tSaIbVKIlMbA3PtWwdNNp1uWP
LzGLxD89SPRTHASwOc5S/E8PUvfBYpD51S57M1pjgXIkm5jD4fzjq3x9MD+4zAyX+einDGLseDX4
BBK9yVXizFWcMjeZ3JnN73RL2bU2oeKoL9KJ7rz744t/58z58RbF/C1/8HK2AJU7Mvzma4NUclCy
Izr6le2PE8R/y0+/3slHu/pPvkbxSeeVV90QazVf48Dgqw0q5FAWKDn5J5r/7/zsPt7KfLz/eCtN
pteVX3ArwN+Gjb0EJbMLNulP3on5w/7gYc3T0o9XKbKOOEaJm6HD1V0vxegUP4ny/t7XReeRES1O
Dej8n16HsQqLkNlfu0ynLT7QRdNRdlY/+fWo31stPl7l04MPW6k1a99ul3m6JBLyNd68NJckVa7N
Q/lgXQLxvdhFG9WRN9n6N23n374Q3/sOP1770/phql6XTapol/4ECvTLhe2vJPX44xf7e2/Dh2vM
ENyPzwk5lMLwkPBbeDsc0pQr3eFQddn/5Hv8K6oAitPH63x6H0ytq7tGcC+Nixnj0AWOt524GDrw
m2rRb/zG+Z/d2KdfUxga8shoiNHZAMo0eBulaxRFmzZ/lpJxm9DL/fH1fvI6ik8PS/brIWhMXkel
2SkAbjPzoUTj8X9xEXNOr9DZOxlmfPu0vFbVqqDkbewJUJquivAYGKcfXwKxwl9/uezHf1zj0xeX
WGOVmxNvBEI/x1xTPSfJbWqtu4WnLSD0tjfNrf0Y/+QF+dlVP+0hqZ6EcQMncakY1LIlQ38wrz++
s+/uxx/v7NMjshIjkkrJY01ad25AybRVl9WlETrUOivz0and4G6RLcvr+qZ/ra7iVbT+8Sf48U1C
GPj28cnZWKbko5IP1F4JjCO62vzkHr97uvnzHjWoaN/8nquIhTIp+R5VqszGXI4yZhQlPCXFe4Es
t8Km06rNTpeqn1xZ/PC10T47yVAu99E4L5Sy2DfBBUOaKDgrx1L9yfb1k/eTUde3d6gz4mFcwZeI
29R2pNCpbvRF4vpLAq0XGKXfO3sRLH/84L7747boOqkERdEU+7RKyi1faSwktv927TNu0423OH34
n13j0wqZc2CdNItrKMggs+gyFq+F+ZMf93cfEkZJAyyGKVTt0/oRGJVRmEPQLS3oiAF4tCQ4Nfo6
IxIgzbY/vp/vvuwfrjV/lg9HpgqDUTTioaGXcDLDGL2F+euS+4/Ebv+fmXB/F7OxPP59p3dZF89g
LZ+b7zV6+cvfGr3EIckW1lyIh+TkfYu5l3+B0zi7aTGlmgy6ebi/z9jtX4QC4Z7uMK3cX8fvv1tx
Ec/JpCVZ4AF+nc7/k0av9VXn9s0ZUmP9Mi0ZlzBGC/tz6eINIiLJlwWsKCzYXCwtdbsdbYpZYtgz
ZYRILR98sLQqrEEwIm6flTeDFBy6VE1QT8Hm9aKNPJrHcCKDJMYNaRPXzXvYmRG81JEk1VM/IOue
zFXTWrBlCzxXw5qzAyDXt9q2L33NI/xbXsp+uAH5sQZT6phM+LKoW8RkqSZISYccQSdEeErx6zi5
loCUS4RVIrDdYkl0irpZjFJxk/hPqWBGzq6d2pDm0LH7IrjADUpzrVpoAQiTKFIdo8XFH0cdvcRd
VUKfrOJTT0dnwscHeY2OMV4mxV8U2ATRvhjMFvEsbQB0oL1VShgW2CSawakxiQSlyZ3o0NW1newP
vgMJH5Zgj0wV6DGptVmBEI1QTV9DvdUm1zq5Q6Ohu2DeMNxhc5rOeFKJ2/gSGtalHQ9PTRPch7g8
m8RfJ4DrIHlASNPpgyD2Q/6rA6PIggphnHlTSeE5SJJdNUkuyDQ3MLKt1KUvqeeBQwv1y4wRU0yV
kAs+Fp0j5ooLxcoOVvGujdaSBs7RGBgGp8Zy7gNLCeKtKFzgLp2Z/TWKKXSAZCW43nQO9OY68cxF
PK80oxI/Qq3bkQ17Yfjo78wRwsPQgcf1XK+y91PqLQr8bvD9LhRjXBAouWgEe0jVO7EYaP1qCzyI
16UBCqMM9yjhwH+SsCLumsjbEiG174WGq85exfEN+O9FZes3U+WvRUHAiuFdlZMWu74cEcareqgJ
kuohlAkcGOIcZD0wZc2ukPd96UKUSuG9nu5EzPhskh99TXjOVAF07FMJp0nbLXsk7SrBwmk7ygv8
16cyKqGBk7hpykd0zpiJiZIBMWMZWECbRTNaTjkDVBpmEpPZdk5SegsvEG8dX3mSE/9ZxS3YTLGY
KnzlgZS+T6a8hzm0soR1LrXqqPRIOgj7fDKzwk0IsBrD5jSpwyqy8UEXKd64XFsOskeOX7ebIvU5
GJV7Og4wCQnVUwqXBrBS1PhavIVeepea0BZWTAUg5S8WSJUIhkfQlS7EC8T0ZbJKkUWOagG5aAtp
fh1ghgfdchEY1lZRTYww1amPAc8h3grnOAdkmWFzp7XSnKWFa/Ak+xFNeezrWbBSzWHhg2mJi5ck
fCb+6NApxkU7tOgxrIWwr7z2hbgww78nqFoS1tvAd2aSVmDU0VEiFVRthkWuAJK3c1wb17y42Fzr
bYL7byxfK/ush/KW+KEhlBcGAgT+f1ETbHyL5KPustTDlSerbtjCobGeNM3cW0ThAj+81JN2NuKe
8+FKC9ttCQkbEsFp0LBApcGdKWTattAGWm1jTCecnwcAhptgQqYXnlQ/3yCjYVKNoFzwphdnuLnL
miaaq5rl2RbG2Vcq+pPxPg3qCkFqvUN6sc6J5MJw2q+kHgq45u37FijhYDMvKAvjqKHU700VlWp+
IRJ/5Y3BpRTrNwMDhUVlSHtZuUcQ855I0VoZyJ7megQWYHGCN5pEw0Xa2E4OkDqb8Lm3mvLoy+1T
IjfnSC4PXoHAVs4rGdmoBovQyKeroWI5CHK9gw+fiDWdMkH+qqhWdQDeFJo9zq1plF3Zt7cSsuF0
IkIzNFM3pAdeW7Dl1TRYZlp5TZT6spJvyq5C85sujPRdLzGFS+pDPRYXCkt8JcID8JQLLXyYQn/p
q+FR4euPS34qWbsIgfOOhDvFk3jNOwONv1gquXjCEHqZwkggAHo4djKSw9F+mKro6OfxQoPdWurv
vtqeasisDNTc1L4MZA+FSizdhPE+gNxgJNhWyVWKJzQxccRPLcxRTDImCKptNZy6ImWa4K2jWlkb
RKuniAVa881OIX7G6jZg9fXC3i1ViTngdFmKAY3BsxrdD/YZUsQ6j46Gjrm4JCopDB+ksTwaQl3k
LLtTIl/kUEmtQl8GWrIIWCaSmDSY0EMGeTOquZsqbpu8qnhbyWq4LmAZm4pJ6JzsgjfFW4R229j2
tXhLfX1Xmxx/Y8qkIlkp2UM62meZHCM5qFZSYbkolEjqBYdeO+UQLxAWLWyp3kjegfg9OtZ8xYVx
ro3rJCBfm5xjq3c7PzkjBESloBLCYJ5iROw+g0bRvGHRd7jjlWQXLtNRPj1tb+W69dSTgs2oZ6uz
c/u+yIdwgZTrFaE3DQzFihZEArv9SOcpUFVs4AMOLn8XhOa69hrV1aT3DLtjHdE0ksoc7HhTvxdK
HbIECXM9euLSU2jXprWr+PpNEGCD5knbcX/nqchpe1YJ9TFGCB4Ted1DII1sQBnkgnA6Iq2QaG15
p/u8UZ12C0N1FUkMJYgHGGuJhaQKnrQkehSp8tTinhJE84G+ReVTAdWvCJ1KTN+1ew+wWtuQ5hgu
m7y9mmppj2/Pxal6Cqx0YfsgH9IVNcODZ3f3qvJG8BgkoNR8JJ+AJrpGR2daQFCdfZeOFrXPXgrO
IgyflKJZwJVfK/lbBVXEHyW38g1nqr+SYd0U+zh4AnzrHVHLK1u68aMLwpBZBmM3UEwmvwc1B/Lu
2wh+scgxVDK62bPGOsIRJAevVlCHRdjaya7R5zD4LnE1WP05y1aG+M6IgaWp1s7zdtgOlzrpehpa
5uJqbN8khcqHw87/Ye/MkuNGti07lTsBXEMP+E+ZFRCIhgz2jUj+wNii7wFHM5saS02sFpRP70qU
Uqpb9j7q431ko2SSYEQA7n7O2XvtStmZLuerCL8Rb1vR30yDzn7YBoQIejpunzYzIaFVm9F+cat6
F8V3XWV6OXqikO2THfiQhjWem5OJcIxEEFEAbt4tGw8krJ/ld/34xuLUpIQHIeBK5FaQXxAnAPdZ
h3jcmUYBO7uwpmJ1ERLXcwRSDrsqDQSvIdQ+wuaLnT2BkUGZFKGSRFPNMzMxojGSL0p7OUdkzoKI
YALGFwg0Q1JnEV5TCTbjblMRuMBDzzmohZmKx2LR/Rm1NbFgXg+KwTbJ8ZGXGC9McnVLZ5MO+ONI
fnAZE5tS93Tel1Q9T2hlNGrGiP3WGO4mneQA9yZkuSVRHt5q7Imw9JMm5Xhzs+icEeY78nsYUu2V
9IAYnfloijTuSinxEHKUxRbIe0sUhW35LhuLfO2I4mxG+vr1hWnsEEsU8Gsr48w1T3qaQnYPECG6
Qx1HACa/t3y3owKLIGST2oKXDAXOeMF5utdGMjGXl7gSsCImPyQZcQqNoIlvHBFtVPmo5CbQmDBQ
rMlLOCKaEMbrPtkuzN6XKWi4mzNhX0aK+95UT9KE8ZG4ASQYb0GTkWZdMHPwpk0GGEIDU6AS45Od
z9q1y/bvpyyhBYfoUnOQVzQq0kvtxU2gEEDYK3qClfvyfnEqTMFI7zpdf+xtcYKblqUMRMSQ7qsG
CHhGqsiEXKuo7wBbH4YOsplWn5MWuqurbheaJC4u7gWIwWGTpXlJdlxxaWcJFD8OFbWleGKCewOq
zanOOVqS61yeayMjWwuCL71/ad2EJDw57RsAx11nXYec40bnxUmjgPwZBBeclqaPqau3q68aVPTK
RLhVuaWTdztHXjHr15okPHI05Em2KHccAYC9fCB3aP67Bp//oLaiGuawRnG88gLQm+NN/F01ftlW
Milfk+d/HMq39/qdv61/+r42/+VP/Fala//UNQ2+BenlQK50ja7lf5jVHP2fqkZwAmdDgbjKXGXo
36p0GARCQwFv647qrHjU7+VYGkwCF6SAYepIiP4tt9pfPaNPVfoPb8anzm1CwT04lEOBhvnnNB9Z
810O2HjE1MtlxpNh5WHoxxDfKcpgGaVxaJA4N+8YxO8MZFxwDMAmTViU8Tcpg3lQ1tgEeIEp0lmZ
KIFSiNPGBFdUT1iK3F0cplslmi/mTLkeW3ExGvb9mPVyT/4s9lnzKV79qwj0UQnUS+wDxEa4bsn0
ANDvZHapfTq9eIAk55BaSiZQmWYgEYp7OKWntTOf4yrFUFUvuDvb1iasJHH7VUqFsIj/rb6D5Udq
EDWVNaV4c5NwRs5RGJvRUJYTW0nNyyF3yPfVwgzJrP2WEXScJ52N657yuo7Jte3D9G0gi7aXM8dD
YFhGiufVle6rHZsP7jI9mhFSa69MhuU0DvW7MY+gGrW6cjtP1qPIEg3AZkI8X6vqJ6nI77RJeU1M
9o6s5iKjGvllRiIMsRvAjvgvCaqEg2XU7mlRc6aMlKXdwCCYbyVaG1IFVGKJnMVzovoUY8YDLKHq
xQBkAjkmUa1tFtI7GSgVSf+FeignDLuznb7MthFeOEQpXuWE2J6NS792L7WX2jYr6hXzEBUdMn7c
/KlrX7ZRkh0JuQbsWQ5ES0TpJQEG/dFa/bDV6oztYofAAYlbNjbN50JTR99anbQ2ltpMNHKNXgfI
tfptyY4mgxooOT5gqSKwxpcrKxZSFT/Vxlpdu83q39VXJ2+pY1QocVNucll/LJGz3l95E+hN1F0y
u3qaC94VQzGQAiiUX16UEXQ0lujQ3BzpVF/y4+q+aNF1y+ey0TmEJM4bE6aS5g/+tVGfxTnmvoul
Fzd21NeYwWFvkH1sXBkKYb2DCUCD2CMsgNq7oYXdblFGh7CHMdvN2D09CKdYMbJpze5x7oVV7nSs
DHFUkvamzs+y7C/FgAGfOK5D7sprtc6J1kCT4tfWlF8NWkmtSg5Sg2iQLodmJc3LUCzz82BV7dto
JPnO6I3iJlJUZ6dm7XiWGK3cuKOg8kvKK9cOh0OHVlLftWjGbgppQwFR1Yt4ztMPuu7hNiKPjzC0
vKuO2ahbxB3bpzQqVoFa2uq7uZ7ZsAuBMs6q8x0ytcssNeROpOWql3ECGzM+4Y1ziO8NsgXCcZXY
Zt5ttMEnmupIKLXCPf+63v7X9YnXn/Ra4WJLImi1/+Nrfg8z+9Ve/MMfICMk/Xw1vLfz9TuE1/6b
h2j9P/9vv/iP968/5Q+bzH80eteU+L9v9GKo+sfJ8PyrNNP1G7/tICoUGzYCyzKFwRF1nZh820G0
FVWDqUh19L/auf/aQQQ2Kxc/HqE8/OOTlwrvNOZkE3w2O5Cj/zt9Xpq6n0dHhgGS24TRbyMgYa75
46RAczFJkAq+BEkfXw5zeowyCiN6t9MLXbrW12Sa9x4OqPyh1Lr2EjAJ6ZpQOTCC0MIxxmVj6z1n
7YQnxWmgTMRTiVbdHY9zUqMjVW3akiBQvbAaMVAsRDySqxAHZpbBVCkbfBzx7KkESjgNy3Esky+6
0nxkUlL6YrAoEGFmK/6pNZtN1ISvIlJukmk+Ja/9ULowgZMuIUmDMAtzERBz14ALPXPuSpXgtsoi
0YSYvCpYljAPSk1XPPgE4a0S1lfuDMxNr5SnyHWR4VfYTIws7g7sqPOmWxM35jV7w8mc2CvlMni5
qR0Xq72bCgPKWk6NFxPeoTiDPDYDy8kya9VmCbsb2Fbn6hr3gVHlTS975SCSMjxr11CQrA5fSkkF
6zjRCxAaAr1bg9CToT825Ios+I2qki4OYhHWpiFVIH2PjSdKEBtWQ3paiqJo2ztWuxfklihrgAme
GJK6CNvGIJrhuVqtNC0xFkmSvkamclvmNR2MNRHFdFG1CbzW8Eu+zIJ2tlizpAnhyffDmi8N4I5g
lzVzGjTNspGkrYDUwnw0LTk7BC37IIYyTqS0hRgypF3erz3Pcs2h7FZPh5YXhteAR/SJJePNN6kl
xCAv+gb/ltTL5FBMuLTlYC87Q1WsIG6bBbRlfmEnUXYojIqKumk2cY4NO4/S3istGzKvQZZGwjCF
TL5iOF9Ua6TFA/pcG6HVmYV+W4uergHOfl/DC32pk2nn607b0twyzlQls33ISbR1lRzm2ag8LORF
ecmaVcbr606Uocy2YzQhFy7C52xdInmjY6TP+KqT1Nq1jvKUgO0ZivRSGeD4zLIX22KpbDwh5XPY
5CTHg2MGvOtNObdDvBKBRFr0nmE3u3iQb+XqhKq+8oPCGY0rk1RQ4/U+qmiwhxqXnJz6MQFAhHUN
DMbKJFKEZgTJyikiC13slVpcpivDSNO6xz4qsvsKxBHecukZVVmcOYAHAruSyqk7tvc2aXnluHxp
VlZSv1KT+oKTjdr2T4yg2MtbcdeI9hpPfLqxHeVmbOybVLZ4ZuLiTNFZGKxGd/06St/d0iVidBx3
kUIbpkUOwwxouUuGkGYzSXikrQyHIlcv+hUENYhzkAlHu8dnxpKCJa0EhG2mCWxGCKCoWXHAwKfM
4AEVETSEaVzvxfw2BkCV6NOZ08rzoYOdkDYcKzWbVE4Rof9ULAhWISgrbSB+vdW7igdfvSRH/iI3
y2hXz0sZdNY40MCEiJWubKxs7YCyxT6qYLO0fEo2rpoTKQNSa/nK1kLeGnQrbytdyVv2yuBi2qZ5
GCjp2U7mQy3FXbUSu1LQXQ7oFbuNjwgM93VH3Gmv2Ncdkk+vXLlfNgAw24AEpq1MsB44WGGHgAkz
eGGhoA/TrwyxuiqTDX6uo4jLmvRAl7q+VvkYUhdaXdWQAuuK9N41p4Vej7hDOcbdVJXZBv0qZvI1
UF7XXN40IhW9TkE1znhBHBDqkW6Or6pQlJXkrXwIfSATiYRnr/iazmiWR42PdldwKtlk9CQZr5+q
vZ79JRf4r9v7v9/6/8d/olP+4bfV+MZcs319f/sHzsXkNS7YuLvP2X7/Hx8d2OZ/d3SA0/y//9f3
Vei3Iwff950VCMcnYDyLHRrEyb9ODliBuPccnXvCXjPIv689GQNza/EFfPn8m05F+G1C7P7zawnr
Itpbfy545W9HqP8QSHL6+lt93C9gzaatC4NAdYGT/2dn9JKBHE1yBLZbGHPH+mI6jTd1sPO6LVMc
CBYUoZ7zB6HL6i//Sdpo8tp5zbw8oNM/HldSBW6cslSrQCq8cs/YuE5QSc+B2Jax5x6IxgicJ8cv
jtll62cbddOiRxn24EiC7z6xXwhGtVV28kPpjaju+9/kk8SiXqjyyeFEygkeWI0QvwLTaGV30zWk
BZDPIeV13yo0PAf8IdH17y//p/fhU+Ff6GHL7sLVBzIKXP1mISg2YyL7+6v86kPmRVoacB3+Yawx
L9/rSOoS22dswMBgKRwDY6PPu+qdSc0hu8VS7FUAoG7YNE+dv1BKf3t3rR/jT2+uq6sWo3tLVz9/
zO2MDm4mpRkU6iHRT7FK2PFu6P6qTf72Kr/8DC1OvhzBDeRFn5XFPCI5I+IRt1DhH0Rg46XmyFj4
V7F8HPZX/w9vJk80+h/qfqGqnyVwxmTFToaUAoxX+BRdq0Fz0tyFG0BsVe4vJ2TCHtgDxr24/f2V
/055RCMLxQlLw4+foh27kzBjvG8kLDIljM4rJfUS1WCMTKTN9IfPTltLhs8fHkotwJ1/Xe5TSRFG
KYPzEKFT5WwM8yC9CpfZxbAxfOZ9tt9oPia6379CUn1+uqilW/QDVZZD2nKfI0TDOc3HVkECChGA
lPtwgLkHqLYG/8vCsLw3GrOyboX04NDCTFvPeOlcMLoJFQijJL0IwTLcpXO7EWG7GZT3OCWoB8Mz
hxQ7XyUUFvZv3c8JKXQVBxUXygwzOkztsYnpLoHgbfvNXILdfiJOvhUghJdrQ6xQtPew/ii6xoO1
41UW85n+HUvMXiN2HXsSDX/iVJxzgGsnEFGhuBvgAtXblMCGaBB+VGBa0DHImFrg1kzSqxGsTUai
abIwZJiUfV3L66J/sToSbyTNm9C8tuHA0+N21KBUojeNvBcHztRo+oLAeQ40d0Vt3BprhmG0IOig
h3TAnnhiWB0ZHupOsRmeqrxXuDmJ8OSE/Fgr9qbUQgKMI19fRgxQjFzjV4bmCC3ydNOROlxb2MmG
R+IJN8RkRp5UPhS8WGEk77riulbJ9kic3ZwzjrINNomIWMCxdTcprvU0XPEH2UYjBxM6F2Cl6qae
h5uW+U/Pq+0pksrmQRETUULNtsPuDDzOy2fwGHp9rQhzx033ZtqLXyJLj0o6PmA6iAn3WMT2Te6e
zI4OobTfZA1NnFHiC7/o+mZP6IFnjUR/9sV2Wd8mnIldWgcRzhxarAROTqd90vlhZ5KAlFOqJXts
TWdmjuClbn2XZKlc3ljT+Pg1Iwc6FS/kziLBfZCS0eGwUSg+Cf7ZpT3owRaUkUnYuT3Xr306MU9s
37QK1RCfgO47XXRd6/l2tIcDmEvg9oirOGKXmKlKxvyRfV7gNfVi+NAAQ9EI60uDEfxCScszI+Vu
aGtfJ09dk8052Em/w5MKbsdPAGTrhX6Zt8zi5igJ8mQ+Yyh+Wa5RoFMV2OlNls5Ebq9BJnA98m4X
tQi2+F6b+Z8+mLtMn7c6YzqIlKfpmsoaKe/uFF+5o/thiJAEpk0CINCokUjhlEqa8yG/nYxyZ0Eq
0IlS6KLASU8VYA5xBYtrYMwlZ6+EAhESFL3Ytr9qWMQKpjLPRk3xUvysSF78jv9UoVSvgCIUKEuS
5SWv0YFpnNTnDHJnt4F2sCEOdJu00xGvYgDGFjHQc6g5Hs1UX4uRWU15MOKGlQkxLOG+UMhnYQeE
HHE1I0JqM4OO5aNsH+bifsiWE+QHgXAo9vsCbnzqhwxtl7rbL+t4j5G3qV03ThQMFo8pYdhxYR8X
paAximgnTTduE17l8Ry48sNYIGyPuteoF9UUbSp4AWafcBRWNnSWcbU9ZrID/86wU5wZksAy+6CF
B2kofj0BV+2us+7GLF9XTHuRwFeEoURlA5cMvuprzFgt6gFxKllgZZ1vZ+KCVEZflCwxsP7VIvMt
RtALPxi1laflnY9l8qapacXq67gyPHF7cZyWVWUFtUQnHqa9s9FP9Mlzh+yrGAuP1Vws5SlqJ7+Z
PlxwmyXJMmlj+yYJiJZ7XkzdGUHz3iTvhyL0SJrx0uQuDcHL3a7Qc7cidpPQTNOFtWveJPmNnd8n
Y72xnGHPmAK0P4g3Jcc0Lo9akQdN1aIUgzHuZDeDaj1EcX2ZTio5azxcBZSKepUJXaid43X48SLk
Nor+IXBAzmnpt4wcpKK99fOwr5ZdYsyA/fHTKeRAVFqgMcgOOb2F/XYZ9CAHziFBuDWSXVF/bjrG
ut1VWb6JvuCX00kxfU8L+gDWndC2AuGRYhcrvq5cMyoAadSbjPlzOx8HtXotnLoAKdZ9LKybLZE7
VlQDsq3O4nkJepts1eE8c5pgHtrDZNv7dBW0OS8WpNexh+ATPSI383OC5BU6FB0zaofPJNM1DgvO
qanSeI+Y5iIlnp5tO9sUoOVDQw8Klol2fiGe6jIy0ID3zFpbF61Eq5N24HoFAVsdAGMxidfJig6p
WJ4TZszwwgaAO+xGfNB2TJABJaRCyJXt3A1K96Xi3rWwaibd8lCU7q7VUQ60McW33u372VBJ7DJO
EbO8T5p6R/r73ZK3r3VDedBn+EGtyYdWnHjGXOwlSwOix/OyIj+rx08ceUUR7yJIrIMhrlLHPCs6
sSviYgPk0Atby58KJtq5sykZaljvA+u9Q5nbD1va9OtD5Ef2lwoFatgEOQNiqqZDWZ8mjoWFu9s0
zbnCHKt4spr8PlbrAxMSxAKoCts34H/Qpa/As66d97OqPks0QCHCegyTJ9W6G+TeiC6smFUpbo62
+5YiWzFqZgq2dl/ieiuVMbBHZ1sNyUfVMOIWBiZvOmQUBcKdQXXTOUzm7dRG0GhiehfuvkpIZGKy
7JQPi37boGOZzJPEQP1B2MHQoKdDOtTYxXnDkCsn1ZZ93vEtAFGZmpNwQcIbzb6oLxlK52eNy8lD
0/ySzmPMPa6unbHLjnCETgXO3F5wJmNLmPZqMpxNkYm4z3ow9WZjlnZAI3Az5+WdnU4EbhEa3BGD
lkevTgIdLu6aq7ZjrhUjyWPB7t3ovkyHS+HYF9BtDtYq8QjJCBiWnWhWO3fu0ZP1hNURodNcQuSG
9tcMnj1gb27LDTPDI/Qjj5h12ltlEDE5tN/oUQYhm7mTPMLH8k12rSJiNRyjIE2iU0Eq+ZJZLToZ
7dD2y+Mc3SYSwBKSDz0Se5N+lMYiOncl2pAY3eRlqOubqrpVjBctOag20An1aplxTvP8TxobQQsh
QUZ7t7Du3X6G3bObZHGEAhAwOrJ51se9CwFX9tORxhFwhvBZ1bKj1ZYnSTF/gcq1t5XyRDUJlLMQ
+k2s+GseSdjt07VVrBFaEY+7Wn0iumvfZPaeTijvS/KauQ0CWgRpLUcSpUwu4zS/NBLUuR2DumG5
rRPlvLAV3I4VpO3Cq8MkSGEzMzDYk0HPrmV4gAvIeUfO0NswLuV5tETXkLmvXIUFHC21R0V3Zq6L
ZP80xteSfL2UtbSHUOSelc2zMdD65pZpkOykZu1p3HfNqJ23OjtijIfU5pAMOv6oOua2G83rsqzf
K/QZzPK8JezfDHJ8LEVmu5SbUqbhc43IK2iaW728dvLmw4k5jUI8vC+M8cXM8IeOE0CcvL+0bdSY
dfpUI05z6UjCrwYZDRt8rlB/Vc5bnzrnIe4Fzu1ttatMJJpaorlIYMSe/GTftkhCLGpEPMbpZFjb
UVh3VZtdV2Z2KpeeuWRf3nLa2HOs3PULK/oUem3kNAxYqzs0moiRR8+OAEoQr8KNFric6lpAb2jd
gC3TUWcHHNnH1Br7NnNFotfwpwCbr02/ce3utdLiLlDiJHBCEvkqJUOeJT74VU9tpq22rHaTiE+a
qjhr9QhTeAie2drm6X2vaRdLIvxCKZ8LZbgKu2WC2ukGTUtdsPAJ0fW220env6h6xzfRJ6IULLs1
cac+tKthHLqZSfu0T/sdf0FauCVWYGsn+cGS7a7o5JaspLNhAm0Nu1VrGZ8vIRLFa1G6gQsRijMv
g8eCMBwVIVq37UnFbAn7aWg+gpXsvTC0GW9QuQxvTvKqqPnGBbE5zvEmcwkIYU2fKo7GFk+c+Ji7
7LJ2qsvF1gn7649zPexY5rwSyJrsgMT2ZeG5DVkh7Bpd96BG9VNVR68Djdsiq86NCPIpfVKxRp3m
K9uF5qRfWhADZMMKZpXXWSm2Rt6fAJ8m3bSQxiZRvhQW2aWGuhuqGR0dhq66ue8cnbNPx27cKgfS
Jv5S/ZC62U7qlZmOgWtrRGNbp7lJi2hyvVG7B5HiWaXwm/BD691NF2UPqkuUHcOSfJ5ue21+B1h3
VGCI8oFvq0yc9GaD/rWv9tFgXw0jPigBOsDvm/q8rvPnuu+Am42onzNro03WdV+Ub9UCitUeYYsM
bJpZAT4XIRon0Y9lcf1eU0JPV+fkVNqSPBkt4+BVdve/L5N/7hpRJDMuMNGsqFjwP1XmqiHdzqoL
GejzxcIpZn5a8r9cTv/d8/1jJorNu/33PV/i+f5n3j9H7fMn/ZGGppf27vrd3zq/pOrpOmojh4aG
LqA3/efM2KaHa9BttWi5svB+FST9S3VEVbwSsOkRqBoWs+87v2umH50uMpZtB9nRv9P5XfP+PvV3
NEJbiGrWAHivTZcf20mhSJVZTWG5tJYOx2dc0PouNHayPM+uur6ob6Mchh6dGuUgWan8VsxfRqUH
oEtWsF+RUeopaS221erckAPH/lRUl/OEPB7Jh3Fp4jE0PMqK08gZFj9VtCpYC2cOgXCPkHo3B7Qw
zdFRoGszVQmq0aIKLpQi21oJ6iHo3HR0VnzOUiKIrs1GD8xOty+EYjaBZjTGcUWwMeS2/9CgXvuu
P/a+NIOhiwUfg66B8dWK/Z3xDuayYw8uVhIRH7uQWqt67RMDg5/7yDeetcXw8t1ddPnXj/4eXPAL
0ynfaH3lhcH4QhL346chIw04XEMzZNpG+24H6mQb77Ntt//9dX5eOrgMljMBexW1gPlp6bDtvLZk
jl7TsZk7z8W1Y6SIlvTT31+Gc/gv3kFQqzYIWqRt1mfj2dxx+7ecpoJQ1OCmQjB/aVYd9KW8ihTg
x9x6yFoZUE6qyLx+7mlM1OOdNcxnyixe8eoghe4xU0XN3dj2d5C5b6n+GRGH062j98ZVajVQFi25
CmCJi1uTFylfqPlq8ZjozgHILX3tzHyTc3nQFiT7mrWvFyqxHDqT3XNc0IuTCrX8yUBzkNSM0xB/
Vmu1192gn4lG2Ee90cKNDbXjwEybbgUz6nKj52NPuJ11ItMZzXljaX4+zRTQgtm0qdbRF12Etd9n
ZrZXXahLVtimVxUN8ntXX24WwtYJDLKunZ7mRKrop8wgiLOL6vAmdubZN8d2OYIGSi4i07xRFOeQ
djbHbHX+iGx0EIw7g14dzZ1djuCALJMd1c5gRvXioki7gu4Ag3yjM/22znhOzfk2HZScpqNpHnFO
yLPQjXYCjiKM00m7qNvFwpWu74o6RZwd0Q9Rpf3UapM8Rx6l7815mU7VuOE5rHsyJ8XkZ6K412Jz
v+YH4TVHXkHKteHPpkvvUtUQg8vBurOift7MoniNGA684t02fLIxhqsyM20UVRrBhI1yyPuIQkrj
I1jo4AlyIZtxdgnDWFbN+SqTwtmAewj+/YQlAUWXEd3IXFA4SQskVWuJo2I63bFO6XMMy/DQTsIF
Umqo56g36cctinafJ1p7nsPfQ1CMQMybKvmlyTiI6FO7r0R5n9bul7QDDRYiP9zFK1CewzfyNRDz
fZwhm+YEucHUhBq5q7ZJbO0WUGvKiqgnZ/qe+PK1wNd8qerYCeHZp4OxM63loNFJnBwsarmSAw6S
sCgKwhOQFjsbAR8fz/JOgkYacWoIAnVQNnKUs1ao/gBdHwT/toa2X6/Y/XQF8M81gnklRAIoWrim
1grqL1Zk/7LC+wvUcu5YPlsr1l9dAf9xX58Uk1S3Q5alRA7N9q1gqg6IlWgAxaFi66CVeaagtdjW
Cfq72qG2IllA6cRVLug3L2vogCmREk5rEEFhcr4d13AC26RcKskr6Ht5inflYnK6nYzDPd3pU518
A7MNcZAs66y75adaVUkCcUQ6AaQWgqh5D30taXAWohbxhaifisV6MGR+oHbvfVuCkY2dsdwaSntC
2s2xjUS/MUpQJbyH8EpGeTVLzBQYmWJPBy1XF0MSiMLcVXI6GnX4GC/5RTrNnMcUjYaDc2PxY6rW
yPycWDDGGKR3jhSQcT08AKg9J+8qoiJrcthJhEk7+WIwX0FrqHZ3TIRonlXVdtZpQ5GV2O/YjOpA
ssluJiO9kI48acyJCUGYEyke8zTlEFCCvuFo6SZtgzQ+flXnaINehhzM4ajrc+gPkSiOS6k0ZzFe
ikDvtU3sMgVVrZ2jJ4SOKnvkRNCx8X/hAeqal2lKiUly0uI2Sggwz6a2xPGkyIeeAJ2Dk2pq8HVR
/+8z4Z/PhJyd/v5MeFaV/ftrm3R98gstgM33flMRav8keNtBkcOhi5Ocw+78LxUhc1JNsCNzUly/
8O08KP4J8xqEqGutB8WvX/qmBADwjpZcoEs0QZujL/x3zoPGzwdC8OjriUcFSq27AGl/PIKosePW
iB81YGIRwq4G7HcPu3YvUUt5pI4OrFpFdaZM5Zm5zDgklntL5I9ziYVlolIcyHhF00yPRonwZsn9
XGo7BhJfeOSvtGjeOmZCP5zsNK+ak6PA41uocss5F1qbEZitE/sNSMWNo9ADHul7+Sap9qpTX6Bf
eEN9ftrj+41MGnHxot6qPXappXfpPGkPszLdw2abD2ZBK0XX5V1kVc+x4bZwwJnxWQOe6jyEwDYa
mXbrzlG+Q78j2VvVxo+Z4dB6Sg7osukjppZEClkqT2aJElJPsXdmI+1b14prBG2lHuDebs5VK0Z9
BjV11PRrPY5uGyZWGxXdD8OieidW49JsfHG04mHoo103q6dmHm/rOTrrlPjQ2lT/FWFylbyQc4NT
SbN2hZ5ig5HHKZW3DKdOHDcJmtAO8rR7cgfrpJPE37axeabY3U5Huji68anOnEmdov3QoMIyuEaA
9HGH/ZGU11DZshq9T2r2RbGz5l1LaXJY9PFwexXvMjXvqUVOhiK56Vu+MjbatbPkeLvtLsDuylKv
KhyqBiCXMY6rOe9OuqR3noqadm5XiWMPATmo6rR85vd87KrJuC4UVPBG0WkbSbbL+dymKMUMBgka
rcPOyl87gwkYdgy0/fOUYzYjwGvM+8bX9Pqsk7q9mRpsnaZ6NQm8z3YV7tUeryHuDhrmadReR+Og
7bucPn9u5+NJy+69TVJzvNJbt/fdWMsw5s/aVZ2rl0k6EHIooqMqo+c5Xk7mdiZco0De3e4cTV6Y
cNY3czNca6X9ZiXWziS02ZMhj0HTL291O94RW8ofBJ/SoqzTUvVm4U41uogxeDPfy3ShjVbsJ6VD
2bnoD1rb7UZV7Kqu+zAV86w3xTtjpJ1mFSoGuLK5UqP8Q4QhXG37ZnHkvWvV0ApL5xz+YE1mXHve
64SKZ86DbMsXGNkf+dRsmGGfQFJheENbFvv7pVYvFm33ifEp6WFG/KUZlC3HIs6ihoV4HhjllS4h
mDagCuJJKTBFJZfaHF8ZdPZX8SLRWxE1Tmaq3NaAnWSS4XCb9J2tYGHuo2PTQK2NmDM77Uk6RUFV
paftYK7BmC+tbh8kSdPOUt7LHik6VubzeMR7p5RxtrMSbdjY3CuYSkAGx2EJa7Ue52tXLKc14ceU
kfsMzydN18vIpdFpK8wrwxJ2fs8zgbPYfUlbcKv1NByUUeL4qO+QFYnLvsD3TZYik7K8S2Ev6vdG
Jp+SAkPHUtC+1a1TkwpH9kRpJkvj1yPCeiwZTMHTgiNuT99raAg3KRkaWw1OQ1MNz8gKvRrj0D1S
sx77UMbM/7tXrdOPBTmAIonuG6l9meoCwuV0qA3JqCF+NsIayAA86M2UYbsx7bUfjPLXT101CpLU
fqNDO26iVi5bPbKibRKRwGnW0V1fgSeQrnPqJsZ13w2YMovyMreie6eebqZ2XHEPyA9cqRAzN+KO
yxjwWilkA8R/3UXDs+zP1Yr/15vmBKIbY0KbdORuQXcwz8d66QZMk1OxzZOpuRGjIYjZlihkMLJ+
t+/9qor9qbykq2Gyc5iajrCd89ePW0hSqbO5mIUB4y/cLQfnpQDI7OkHY0cic1BdoHVM3/XrP1z1
p04Gex9FOgI7E1UOGocfr0oyMLStsDEDC3WT7qMl3rd7aweQ5Ozfrp+5FGBvQQYKM3n3qxTpu8bA
GkqUVOFgBiKLbzpLpwwY7+e8+IOk6SepjyE4JFhrka6Zuvs1z/a7yyh1ETdhnfCKkJv07W0ynnV2
SEDmlV3+oSPwU6G+XkqsRjdDRY/zuVA3mW9zZxYmY2wOoNlyF6Jf+f0H9KtX45qO7mq0HehafjpY
sMIXI8QsLtFtCRloqWA93av/kqn+rQzsl1dxoa07NuQcS//U2sAVow0FzSJ0Hc9Y1uhosQhWuEVx
Ss/u4+9f0q/eNZSB3OqrehKZ1I+3nMj0TvalbtJUkJTuS7DYyuH3l/j5WRIoI+kR8hzhM7TWr393
DwxDPEncCCZ1O8YKA18rBqil/cMj+4sX4qjcAgLzCCfQz71kJeUh7kquIvA8VADjrEwGv38hP6kA
jTXSjz41RhjdRrH64wsJEUS4oSrMQIpX5DqBUpIgZerH/8PeeSRHjqVbeiu1AaRd4EJOeuAO14JO
0iknMKqA1hq7eQt4o15Cbaw/ZL1IEVWV1Wn2Bt1lb5SWGUkP0um49xfnfEdQav7x3/SPfhjoBFC5
cGZyFswfkd+8ZV4q6ySD77NSfbGWmv9mJViEf/47/lQX9IvG+UcpMx/WX0xQ/+sPuVr/D4ue+f38
82bn8vX5VWVvyVf9D3odgy/9tdchp0DyW+ABsRlpcSj/2uvQAHF+0mzM+ZCSW+J7t8PMHHMV+Qaq
zhqUudev02/rJwaWJmeUSaQjF/yfckz9PE/93YSX2Tw3lUEyliXhMP/wdFlNWWopEir25tO41MDK
ELkzVfHVUaPnqubcqAP9KS8814jEjZoi8Wh9EDsldGw2XOaiNLNlmYds9Um+q1QP7X7gf+g1AmYr
dsB2oHS6KXStcilLnVWk2PfZ5Jg49htr61fpR+sQjKA6SvAvzsGf+7QffzSaOJ5nLisLc9nvn4LB
RgWjpG2/SmpxkIXcAp8G0T8tunrg34uXWk1c4ERfYdPdmXn/xkbXFSJb/+Zz8X9XDNCdGvos/EV7
rEl+l799GpMpLNGr1bzF/mpal3ftpjnqywzJzY5gJowy+Kr2/bb9Fz8/HzNe+Ic3AIIyxS+LEphG
P943LIBTmN1JT0Ax2TV6gA1Ns/ptrYVfhVXuwmRWVczXAswYhJOt7FbICq/CyQ9xX1yY2ba0v95j
VXub4YWS7DCE9oxsQYig2ccs9+6p0cLHXHh3DDDDRVLYGpqvVvMWYa2Rzs7a0G3wYJNj7NnrIc2B
qSQ1CzsZYhgTBkpNz9rZZbX2vNAADFV9KPrgPyZVYtCpRHC0jLpz+VUGS5KaRpdJMChxkmJq7DSE
M10DAp/w4rSs0yG5d2r+YHrdrWEih8zjelhMQ3hHC8+g27BqtGCRsqhUkbpIQnxoa+0GcsRaTsMy
6JK7mhSJchpPQ63SlvmsPH0rvmtEYK8qq3nmW8yXVKRXzSB5qxyKclWHhnO183Ebx3b9pXahtesN
JDYFVl239lLHDZvwufPR8JfwFcK0Ndyxkf0q82omf2ZvPMQRzwwbKrq1xvA2ViedhYlQb0kEDtmg
fXhvjN0+9yZ7zac53EDNCuegjPomsvzwwMykW0oL+v7sfUVnITb5bPbyKJTw2xG9QSu9cYLqKZTK
DndT7npYaJPZS+sp7cU3cdeWs892mh23BHRqG/GzDRdL20EYhF+VoaGvuy5EEPizZ7eb7bsw2qJv
RHmKmwxvb+XTnGFur8xHIQLs6eRpovQT7ZulesdIr4g4mdiF+0kNkEXvzpxJa3uycUT78aFsUWKp
JhEdXkfDE07DtgISxE5aRQbJUws/YZ0Oxqb2jW1VZashMtdTWZ1MvzrGSb9uggA3kNoQJwc9zsJP
1yg3mkXqlO3g4zTbAgt4v0ky9aJG9WPes/TxxI1AhodyAWprH+4yNXtnmImMXIv2QFCGTemV+NTt
mMX+2DMkDSSTBvycaXVl3/Pu6KNg7ZAyky/Rto2txmAzSlq30+PHSYEH5/uPlVN697jC2mcrV7Pb
TjTRQVNEdHEa5ulTodrodzrnKApUIFwTJzYJT34c3lVGuta1yF4HWOEzNK2kiZELk3cIkAlgMM4E
BhTorLtya+KYGI2sPQ9Epx1jqxN0xCaD0UZBjY+ltVQHudT9PtuKCYxUEghjOwbl2p5BAn3aKu7Q
oymiON4PabIfoPau2Dh4j42wkh2hZfnGSpw53SMJiMoItT0xIegnm4SghnI4VEqf3RcEcEBQTRQH
taKQYAJGUzz0g2DU0XakSDnBE5N9lkywiP74iP37eoe9LWjJWVqD3Mb4od0agtiRxRANsAnJ3dPo
Z7v/bt/37yqeX+qifwfvF8XjPy+Dtl8V5q+3+i+nsHp7f0v+UTHEC3wvhsRP2IwMqnldWKgEfmMC
s8RPOpNd+lf7byQRfsffiyHmuybyAdLQ7HmTqnHP/Tr6RVrAn+AdQ7/P2vjPjH65lP/uxqT5Y0lr
2ihKpPojEFid0nAa43jEzMlQsmgnnA+AGnt5GG1vYdntQiOsLp6KZZfarGDJVCH+TuVBjBMMwqzn
wsBzLf7fosKxyLa/s4plMPZbAxm5ocFhy9KDyghN4heQCJRitV/0BfpvC4TncOytu1TdG+2TrjxZ
03tToyEa7msdXelNF7+WLQFQgCDKq4mmy0xISLYeWHwu+vaaoYSlTV7r/nzKuHbsL0L9ajcCZTTx
Jn4Dn/JbCbjZ1pVNmvuICVAoFsaOJfkW4KVL6JJbd5dEGdFTI3HtDlH0UlZfDYebrQLZ9C5TsMvz
dNejTPdjZanIjyxBaB9meEMD1qwpnnGYp9r71KGTNF7ldNZy/7HOp1M+PTjidmxeJ7VeJ/GLiCCF
ksQ3y++dVl3wo7UO1xaXmEOtoKbtHoakVz1aOXPp4RAOu1IQeZ++dgCqKuUtLR9i7C0I573sGdXF
nsNh6TsPOsZyIs118uJC9ptkf8+hJGtAicAm/HOPRLxnNjSirS5BzIEqHBw8rJ2rhO2iskgehKLG
8mmR6bh7yKoM2md8XQtiY8rEIrxQW1cCBqd1cSBTt/UE69XcSg183kAuCgu9MFZncuRuQKu7VP10
T6wT29b4KWS3ZSjWW+Jj+a1YCoS3NtRMXSKlnqIrN/g79d2NNOLPjsCVCIv4oFhLZQKuGLfqxvGH
q8Ga3Zo8iJewYRnHbVQbnxUmk6gwjoZ8rNrqUXEm9HtwP7WYuMkAk4iEW7uDZeu2ab9njrjEP3OT
RIKwMUKMZLwaVFhqUbTUw+TW4MbDPrCwEZ4Rb05Il8mwme6gzrEUBOvAUE5pyvdM0ova7KbIcmvT
3nip2I0lEprGx6ybrgkEuJQT7LWGiES/WuaZv8i4wiq22wpMWGHXOxYesMi44L34mHjTvpLmMpvF
nVJdoj9WqzuBXt8eFgwWz8RALJCuGcbImpJcphKDsk0yjo32hht+zGHrdrAzM1aUQ+dWCSMJS7Jk
bY+pl9z5zQOX/dLztTVkBeRpzAPRWTKHTDd6IM5F9B5NzrqSPPleuc1ta68iPwbqsIyy5iDqcdHi
zswoIRmaLhp2KFUm8SfBFV1qovhEbXEX8OnzRbFvTQSdXbpqBSUHBFF9QonpJyxo+NwZ4NvUAOJY
zhsZ6U8tYVsdDvxcYVzMbezJbDEmxirUqnMbCwafDfGcDVshCDxGA5zVmDGtVTCd1Mk/whkuF9lM
c5VgXaG2QSMg+nLmvVLJFct8ABNHBT3F44uJmCf3dqP62LOIr5V3uzFZ18OQddr0OGZscXSZP48z
mRTxaLkwR8SIWud/FriMMk27RqickvjqKx7LfLlG7H0oJmWnWY8d51EJ27aHcVvNrNtQvx9h3/Ja
x0xnP694S0TwSw0bUDqzckvbzSpnqcDQ1aHMdEP3FFfRE3N3FO/eLge4y5hrPwHgTWYSbwqSt5mq
+za/TW14rh7Db3oL+xwSSJrh6vCoFY2ZfZga0BPjXT/C3gP+G5tfQZYeTXw8NWhgf/A2rF5WKfza
KdGoFNnWTXb0niCe6aLUReEKeiHaYza7xfBwjaR/Lvv0AtjgXAMpjoFUFJ63DoAX10CMaZtfGYPh
b8AA1N7nE2lx7Mra2x6yQcLcajQlHjGukDK6D6gxWzTZbAMWNteIBZyynPolZqfNNIOVNQjLyB5X
PsTlmJYgxUuF2nSRZMWu7IueujilfkXza5qYIJ8mCM6znhc5yXIEStcDf2WJdTEsDnTqUcJRGxaE
iopMvYHTDiAaUHQecBiOHCZDfeg4gTTzMbTfY/+1NLJrXiOdoTqvEMV7cPAiM36IjTs1vM89M1z0
sP0KcIoRUoMUfPVYFUjM8bpwDEzgrRVW+vlk3wnFukmKrwAIttX1GxUodjFZSxtIdgfcsisu2I1d
xrybqIRVyvx6ozbdpsJ/l/jwoDlcvVagUcmXgq+p228T+BaUsLuJEBVN307WGx0Y8uOnhB8ht6a9
P3WgDwrmGRpvwrdYcTaJRx1c0Y9xxo1ogRWUWMpgHICEXCsx3g3pAOKDN5BAug0zPH+VGXfTUIpF
qE27OcQ0C+aUskBzS5NumdDWUMEQDj8JTOwKzAw733Qr8vQzaZD4KvpWymLbTYicwmppjM/BzIWN
/Y0k0DiW4YXWvGbNaZ97j21yCkbl5yLsTw3n/n8duzFC/uf15uNb0n1Vn1//qM7kC3+tM20LtB5b
EH2G2f1GcmqhPXBUxzYFcxGb4RoDr1/rTMuwTEPwH4HyYRf4bZ05g/ogx8/0I11Qgv4AF/gj2IDx
czjC7yczEnaRw1yIoSCiwR9m9CmJzZ6GSo8lgIqfZDpNpLkt26x9r/BCsiyb3MmaYFXai7D/Gsf2
6KN5F9m0iRWIw4Xh2uG1TvECp4H3qU762kzCJer1rB+vU0/4eWetalW9DWosVU0SHwB5oIrptjg1
rj147N6y91ZarvKk3ITdV26mm770d0munVqWwFLh/k3GZR6XFy+JdsEUrQ0cK71ZuZ3X8N2h0EzV
YwKznIb/3AbKmjS0xWCCBzajlUR6p8+mQr1aWEFHteM1m1mZFQty9IxhX+jphSnDkzH622qMDsBc
JBo9KM+gf4OiO8IrWmksTWMrO5XM4/FcXJ2oBbjeb6pi2IYCVaFHQ5yjtZcBly7hhWAyB1I9IW+5
AYWorChnHShxznOHzTfwPmzkWqyz1nV6SJX7NOM4zMAtxKBchLoVUXTAP4x7RF2KjPu3cnZ+Ie8H
qow6H1eKk69mX6df8c8Agl/aHea8qApobx2S6ecNd1GEz0KtNg3i+iq0CGm9rREVSIweTYkNGKCR
0JqNh7SqFPLilJS/hAnFfnZSEnvVVoQn+48eh2vSf4sM7SSm+lgpkdtzag2Se2esjoPWM77TuHsw
dtvaNs7FvSjbzyFHoc82Wcebw7qDjXS2gv874kQK1lEKUN4wNpGZWm9lIzFoZDhjgok4HswkCi1E
+xyPOCl7VJaGTk2T7gP80CYt/JRcwelt0ZKuRK7tW7V3c37CpuCqYjzo6b7b1ExsaFgq57XTkErg
XctFj+NGWRk9nODqrDMUTgiVHg1vT0AZLl1jH7eZW7QAzLX4TnTKPquDQ6wwmI36DfEEu5Bhcy7L
+8irCPIOHuISVviQHPIeFyPk1xEXPIaYM1YA7ork7E2aWyvPlb1nt7vV0Ut7YUpmp7cYreq2q9/L
BjNvWJ8Cm4SGXtkofcMHKlyrpb/1dW2bd7c99X0zdezZo30M4ntMjbWoxNIh1gqu0tavvbM+Ppu9
dybUclngntOHZJei3c5GJllct+S0Hs2Ifb4FIYjNOxL3vUAbkAfOLlamrYoyhArMRWS+wZv0MObx
tataGsuEMXrTnIu8ew88RoNgd5eq6s2u85MapjQz/hpTyhZB4FZvs1XH424M5sGQKcmc1W1ji2U/
NK9lLre9lZ5MaBBpAYR5BJxHJK3fY0ds+E2kg/1JjC4tSjfo66IAVZwN0wuDfLfjoRg6777kzZWq
s8l4fwZ9CilJMPRbOUbpcCVr4TCrIxdLl91NWMn30u4PueUd6tg+eRDMOMu9PLowyzuME+w/stgJ
9rVWrYWXpZQTuP6soDYO9EOTdjsau5QDzdhGfXxFenCjpwM6UdyMSvlZdORtNHeJkp9kED+MCIQn
vUS1aoCKZsQlHydEpchFjig8L1U1HjQyb+r5NzYMC+JJ+CuK06DFW60dnmdkhD5mmOBtneLfoH9F
/tEV61LtHh10VF24A4i7tsfnRjZnG6lVZIV8Kf01eskw5v0vrCMUroVZUF20zbJwjDXf1UJWKQTD
cS8hXtsazAi0WyQUrMuyZeqcYa4eNllysL3iBE+gBdeteFRhfPOlEb+nKhk6wKMrrNsDh4BZog0y
0lcBKtgxz3YM/5kDKjcXQqhuItcgN12DJhK/8FJnn0DgCk2bs4CvtGzHjj6V2BwuAQ3fVZB4a71M
35z43shV11TWKXGuaJMWNeLpPgejQV2jjxfNjuBLPTg5OcfDDWScY86aR2bhScho66OGUqnznfGF
nFwOoY661jrL4aVLs40ZvGT6rcS1aiYPRUOSNKORtkaFYF/0ctg4dbyu+mRZws9SDBzDQfSkMLrt
/QvoKQU8guRd9fDBWt2LwKhv0Q3Z1caQH419TEdjMfDcZOjotPrO0Y/+iE88+0LrmRrTkkkuZVud
3/cGpHTdcWv5MAOrA+N+FPDZ9bdE2ljSqLvi4iWXAMuBlffcpMw2D7BFd2yAVpAWNnYxrHR/aPlo
2PnO122JuyzemoHleiGIKlGUl9Aa0C81RyS3r4wN3kjC9pAaM3eeCZUO70YQkOZaKNnDDJIFkUEd
OWCtdxHtATAPSFSFKtim7ZX+MIMbmDOx8KdFk7bbuCnWrOxOzlC+YCZf9Ygfl1FnXgOFMUBl8F2G
LxhUzor9P6ir5l+hmBF0zsaleST4z8vPmZK5rFC4/vV//5NhJ1/+axHKxNLQv0Mvf8vKFD8B6CGL
wAKeQ805L4W/F6H2T6QUmUw6EfL8DWv1y7DT/mn2UQlqUKaT6Kj/FG1Z/iOwjQp1k/GeJRDc/riX
HK0RWkwZERLqO7prtRW43QH9PblIRCAzkyDJ0VTerTqEwWqxCR7jGQmTGv4hJ07ycRxS5pBNqT7X
XnFDhsZRGGW5NnTiJlIPNnk9gNTXZLTP58coDzXEhaL5qPPwUDpkLiUaTK0hJVeJ0JHe725jL9xH
qv8RigRKrxk8dNpEsmiUimUdyPs86R0X0x+OWLN41T0zXiOCugnibC+z4NLlDsSFXD7i2rhD+bjV
8TwaZHsudCVYx/m0zzPT4Rnr71Eb7bWc6WPOHnAR1+GwSGXxbdS4oRT4/SumdcxMCRyg5MJSPNT6
h5mxf8wi7zMWwx5PP1aVIFh3DcsqqXHY2uP0XkvIL0UfcBvEUzxv47ZdbjxFNjsRU7HSvW7wupQp
xzB2KN/Ax8AfgbpbRe1zqtpPlKloPi2s6bEq3zCLXpRYOQo87gKcQ+REr0E1zzrG4Bgpyrnpyttx
xP1rZ/obwtG1yq8Tiu/WH1WD1Xv4QDrIyTPtHe4OAa4UPb7Sh9/aHLsE6E+qAgGffiQ+eVnHzr3P
i1MVolD06nGiyTAYT+jTY5Hr2TlLbOoakzToMQeoCLR0WZMYtXR6ws3raLy2Qa9sdbOJ2VF62NiS
ntJ6EIyjevTNTQh8ZAwQriqK+VpoWsmNIaAXd+fOr76pmEmIa7Dv+tgr9r4z6kdbBOOD1RvNSo2V
s2H67I+y10aN6MV7BT+13t1WQ/bRjiQNtYPxFIf6azEABHLGayMoccJM2ZV1vgXMSZeT3eC422Zz
rlLW79MJMkSNm1upulecJi9ske/sssMSZWxT3mo2lsSCdOKqFxkgyOS+7f2zJZrrmGkMPsW6DO1d
NNSfbPjdXPWufdXOeJRdantHp7RfmlFsEXpi6dDI7raN4RBX1sWzkz2LDIqEwHvllFAYLHSrLlbv
C6HfmwUVex0Dv273gTM2bpTlH6NNJFCXhzf6GH52ZN43kfnU0BR1UMadeWAvk/Y99am+Qp/EFL+6
TSZGM55mvWUZBEgE2xBu6w5+ZUe2in0YdQzZc8rCqNbfqk5sTV99z6KU4RSB0oN1IqLgKSdyKImS
vZkZJ3OSp6gpV9LJLkbOKlWvzmGrooLHoGYNQKsLezpHJHoB51HOM1ZSBs0l7KZ0VSo5TUQEs4V8
iauRyy94EjAyJpzUqNRxRFKz1M6E/TFRDkmBbT5IUN+b/NClYm8tC+F9m1UfVHUDpKqSwqGUkDiS
/tiLkvAD36A2gBPUW2PuVsAmQciqW8QqGJAcryRaIthL6QCH7/yXQWuzZd21LK0dfGt6/RGZ2a2j
sL1pyCw/SiEYzmk1KRcx8Qhe0z4QyURye6JFi1rVXxIjfoVFQEeRdO8jzFuGWswhRwJTulReA7x2
CbGncJw69hOWdeu1lXOyMab8TbP4p8Y8v+wa/600WCa1jD1fi398F6PCqvK/fH795fT2kVd//c/6
t3OhX17jvy5kOJMocBDIMm/5eSyESuu/pFj8EZg1DYOJNDGGciv+7kLGmKxDuEO8M6cb/joVQqXl
4Ey2WTlTPqjcoH9iKoSF5Mfto8Y3ZmnYXufKAMo2f/4b2R63iMgxQzJR1ARj1fDZ1tt4Y1PJQ2Hm
hilHcW+G2ovjs9urG9wYypgezKQ90RBDzmnray6Gac60yslna77wBmI0G/RLlvCKUOsf1QGWkJIN
G19NTtKDdqLUr1Mhv8a83HIifhur6dOMgl3rxG+jmd8ObfBN6ki0vfJe5DW5h6oCEyY1TnnCbDsI
IfeUPqdLxHOw0aKc+JMo4ZnF8q0vrYIlg+47XwB3sRoK8qBwvF4nrpJVGpiPuh3u9LA80hWGrM2M
9yYoNuQ1YBXs3rmQzpaUZD2gTiA4z6GQntS3Zt52RBU0l6KJn2I1+6YqhFIx1SNdwWdRh/3xpNfQ
qgWzF0d0eA+8ZVUnl8hIVkWmb7HOrp02OVS5v23i4mDk7AQcFP/UAQcV88Y04JQpG7hMlYbvr6Ad
ASLWi4sfBQdptQ1jGrlNUo+RDeK1yIj2ImhuZBa9E+PQgTiavtDavXosGQAPlR9WkkO7kSCY4xzQ
XT3LnNpdqUE786JmrTvevZ7yg3gV2qhGOzckM4NZDsYPTVfqtZx3TQPyNXyBbKA6XpsOgZgaj/OK
WXQxrS21VNcTiOuVxdTC1UJsSiLS48VkGVdTMWCGzQ6YqbmGMxsu6PdFCXWH+7DRvBVudGcZIZWf
Yxe/tWqD8Sh2ms/CmtKlOuGLBx197UbrS5f+SYz1Q6lzr8dKuCn1/jWw5UMU5AddMaB3NekyS8Qm
jvKHxpdgZUD7UAe7VRhvwsZ5C3U21UMIpSWtikenVMxlEUTvekWnFI1TsOrqFpaS8zg4E/Q3kuCs
6TVqDNAm5smbQvZdyqUOxi2O6hunblYTAyijaE5Oij/An2kv6uAU6yEevtU9dwGhT/ztgXwJc5Ds
IqqeKqd9a2sYNEoqwJ1iLi27sQFGVD6C8IbwrOT9RZ06dRONWowsSHNQxpjPU+zDNgzoaT0sRzoj
3kM6FT3KNs+Nevlk2KxwCFooveqpzZIvtU/OZtIci7beav2I/Sqjy6396xTCruwtTBsUrG+s676F
nuZmhheSjqHc9p12j21qDxRkJ4NBsPYJkqXOVKfAp+NWpiAyTjL9LLLsRsJmZ8xhSHUPCuCzKAQY
FmNFtOidp4CPycPhmgf62hqR2TUd8blZ9uBhV/uI6X+3zGIwzViVMeJM79kFDpXaMPsbLthI0twF
aAfjExfuHpTWNs9JczS6mMq9Scd0KYAH1ol4GtPEdo1e9KvYM9yGuYcVGVeSnlbWEJ4suyQCEpLL
rAGrvepUCOclqtsXdSysbcu41B7MDtvNGFAiDqe2SFkjwlNKU6zxLKCChVp650B3QA+VQCnVNlvn
NU6ebvSqnZb59XacINQNJgM8Gd1rSZCvhFED2RtjFkMSaK5qHsHv31iwt3Yt/CWo1E4QbDUP0QRQ
e8KrIk9s/psXMf++uiFurz+4vP/6H9lH8DX95e4t/et/Vl/Tby/u7604r/Dr1Q05VyDxIS9mvp75
o+8qanpphO6ogGZYCKLp31zd5E6Ys9AeoZFjc7nyR9+FQ7TZaGJJA2ZuQ/oZkrE/c3XLvxMOob4V
bIcsgQAVQfcPPgiF0AEsTciotWkORIyrTwZ6eDn1mTDamiWfcfW1HpWNzwiMeU/8oRaepJpUL0U5
HYHYK2tSdy6NMkr4SvkEvYh4l1F4720D6Mc3km4tB2+W+KSYQquW4KOK8B8vL3Y82E/t1BzxzyQL
0/FO2diGbmzSb1eWc9XzPOZ0GMEE+cXVHCNIgUzYEqvJT5PJkZn7vraoWjphFLdAkfgFALBC1JRN
1XPhkF+pTCoIIUaJS/7OZxDKSHJ7xZUp8B0n8z+TFFlnQH3dFyPhjf20FP1w6bX0xlf9DbGJtjsU
8i1tLRs4ioKdb/aiDlx9XjRdOQaT1dR0Hz7tC2FL2pMpw7VZCxI+G+XeI5MVgqQr+4qItfDQlvVh
rLz32hbr0AwupT/6y0bgxieA9xKnKE1Se+k34qyZykNnZG8dou5O7xiyxe1zNPbOSem0R7PSQREE
jFPzMrPdYE4HUGrgB8J+7JkZJy2RPsBK9oaiMqzXQ45BLB6Xpilfa2b5ixIgJNSp8lvDUmdoCoJY
RbptIiCStmI6aJXSyM1T0dOFexnDX+NWy4maN6a+YdfdfE5lvUlMLrayhHwATYNUUjd0/C8R1yRn
Vt3Oahr6DpaEFgNFl84YCKlunFEDL43Av48n77GoKaiMkF7QhiOme5tCMTeij2a2aHVgbc4rDfba
0zXwn2m0QBYC+s96TPNo7xuc1xY818jeZQ6SHyUyV20MtEME23EsGma4xV5lNcQK5oDX510T4z1O
4VNhWnfUIku/j1alMe2juL0pClyNPHW7OPbO1NJMOvJuM+oAq7LW2xZjds4H9PeFwaCjSx4xEu6J
PyCX2QOCijqefunEJ124RllcIKM4N1Lx06USWsE6zRFT2aP+iXB6nxZm40L92HJDvVaecrUEqAOK
Hqb0WGRR6JDEemtG2W1SOduMIbSnqw9KhuOARKaiHl/Yc90n5JqOUcQbHEKzk27hd68lWjZLZAcr
nHVt9V03BJsgjT5tNTsJ5q2Kklz4AC8ahRVlyb4gJSbDGVglDdpaKYyzBobRlqG6hR/mv2jFzvNS
dATyXurdfWHWByXst4UabYfAdvVJJQQwXQ2JVWwaW3ZHRWtvfaTNS1nGD3kwGGunVq5qpVekXwG/
bZSLF/U7ndab/ukzTvlEJJSumWzelKGWS1UWzNDGuzoAIuRJxSFOIkQIxUXqKln+SIgJI5T6Qwu8
x6CMHrH5NquqRM4b428FWTut9Sy/7xw57FgYAyIJBlbJPgayweoePFlfHLzEZll8WhAsQoMnpZ98
qJx8hjODRaIN3wf273SGRoueSZ/zrDMtX4KXvkuifmBaP17sKliVjX610EmNstorkNgiG380Dx/U
jKVshxtHxBuq/jurakGSFUwNK45Ug0213qw69rJo6w6hBi149NYt4NLd5KmvzDRZ1ilrzUwfsFcx
k0D9H0cqCVXBF83QpzYUwep/rvl/kSo1d9fMqf/wkn8jnurNz/9yl3/SnPvt76/5X17h+8Bc/QlV
sJjn4n/TZXy/4dWfDBW7E+QHRxWIe353w89XOy4oxyA8Sp2FHt9v+PnyR+OBaVAnPMI2/pRPypp1
IT+YaWggmeYzLado4EV/35xjqSwtwDxihYBpk3r5bU/mjp9g6tCz9CbETiQLIONR/eZn6hZy7skv
JwOsofmh2/lbpA6bYghWsnQQ66JWdEbztlaGLQUDH3xolTaNlVVsZdDOK7F1mrKQlB1wb4tQHWfT
a92apfEhJo6qD+VxkMXGmJ4y9IVGRPY1wcdKw4ocEiylw1qkT61ZzLFEpHsnyD7PSC0R7LVgyhTu
GlqYMX+Mg+A0gTEKJ2eFYZsuwK1HnnT7ZcS5UxVELXNV9eSu28ga/NRaNX29bnkX7OEU64SFtg+o
cNYmFbw6Acso1MNYM0nwe0aryZ0G1BEN5amDXuz7qGI94z1WT2Mx8DxfWUKTfws8WnB195eU6sZP
on3q09W1+yFyjlNJpI42HXgtN8C/M8EdnTPCbem53pCvOUsXfDUhd0cr+FQ5bgbzI5rCDRlZq9y0
kdCGbjvejuwZB5R1hWOC5e0Ofpvuhv7ZMV+TtFmhbATD5m1hKbhppqN34CewkZoQIOmQ/Og1/N+G
tYmgJFWNd5tqu64B2tblTGE43EiEB6RpKMFTDhtLD27sPFvmUfnCYJMGydwh6tjD/1po404KlJe9
uZNpvu60YR3GQFIzdckTsPDxqtV5sCli81JaysPAkNRiNu1nKxVNGfBhpNEMVSBysxbeBxgdnNhm
t2rfJtlVAtecdNaslcV9zpy/qFZqfZuKq+GjBGlxLBkHcGKuaTJdMk3XM8kUiU+WRgGC8cmMmqPK
LInvP0B3M2o3FGkwhFv0RupGy7r3sl0nUwk96OI3RJXQ7OvFrH7uoVKPr3B4TiFa2Vq9SrN0E3t0
+c6XWonZmWUPCVNrGZZbOTMxzOazM78VhGCymjqOerwWKppjr14VPYCQgHTjIT56WXBipnJx1Hl9
Teqx4LvNi2UMNEiU1h0TJ9ax/FYbBK1wUWsp1gr662G4WHr7mobZehCPUT0nNNTrGF5d1c8ds8vi
aaGI56aXvL+7vIM3ga+4br4ZCETN8AWm5EJ059J8NrqX0dHcuJFHmd0xlXGj+kV0b5WvreY8Xt3D
YDuj7rFyB8Vz0A5bQwufQPE2rqIGjyOBzCM0rokAyDjoz1HKtiMhGN7X9jkskiW6h6XVtAc/zdZE
SrlNFqI8j6yvNCTO1AoZaRur0UJI0oiFggTfD2+LUD3Wpu4aZuasghhkc9K4lf5/2DuP5Ta27Qy/
iurOW9U5DK6rTKCRCOYoTrrAoM4599t46KHLj3BezF+ThA5FUufqCKoyy2UMTpBIhI3uvdf61x9g
OLcioFc6wyqH2F9fmukpRZjablT+JSPaEpNsLUvBlQtxVIwYOBdO44xM1pu4c77ULTZ1JlpJ7gkd
5oc+FAdKlB+iDVoH2IQZ5iDeuNgoTCxm426PJw3s8YaZOcXxfscMvcEiJaWQC5UvBhP2ziJWulA3
A5N3XzvLvVEvcaEylXeN0g6Y0iNRFPcS5vaKpO6pLphes3bcU8w6Zj1TfpkstNpcS+mdVcwV9tqS
29FsvhBOQyeCgIAgl1I/H5x6rpfRVWEUdgGtoB+uyprwg8hoJ6mhjqz1grh0Eu5hkZ2oonuQYiSN
pRCpriEW0mKw7lvWzu+ti4z8hnbQMLxVZtZoD1GOXBE4nosoi6dWlhoLOh5QsYJyWevxZtPhipCX
N8Vzzi7HSxjqNBsOAaCYfXdaucyE6jwwBCaA7RFF8E0kY1ChVpiJ5B31F1JFpQQbUmA/iVK9rjR5
JTbpuRz2qyYd+L3R5CLC7aJTe8iyiEhk51jABp9pqk1e18oaPTECly85VJzLwSTgALdiqwi5J4zE
NgAeYbszBhX2pJKZHGI5IYng3jqLocK/T0imNVaUcQQ/UEMD0EDp8StwSnHRd0ctwkoXBz0sHqZq
g8dyTh5sVZ4JebzqkAh4MNNbosyrgpmfea+J57HWEcCIK28PL6/p8VOuYEVIh13uzkpzJevetDRY
+4TvHrZSnuEumaGJHPMOh5QxcHM5MrM44fqmRPWQXeSVcNVhDVeSiaeiR6mMHmldf2Z07dTKo6vI
s46jIZuZnjkR6XA1IK2BSjy2vtQpjBED0/QCI8lO2hP7jutUX6eJCLTky4c+3iYw3U+IYY/Fh0ET
8eS+xLT5i1UhS5HZB8Nq5oX+WdDFqyytZwBvxDQl+zCEUV1scrngeGQY6tGj6s04Chy7xSnVrz30
A1oH40st1quQrEifE8Ggi1KjRamlK6ia4G0og1xyJFALmDXCGt1b4SpDjz/eS9wR2llckb3gIKiL
RA4KdIHkMQnSUu7XHd7ZirfQW+XaYx4ouxddh/dJBTsJV1KsoRu1PGy0DhTxJFbqWdBmS4wuIJEB
zIHagx/PvUaAF4islqAZELNTS4euNhzE4oCnu3WIQxS4QAWLOkOD284ky5p1brBSk2SJ1msZlxqt
QbBXQNMJyWgYwmhB5oYtyOcphLiqGlaJTjhdXi2z8IGeAXfg9sTPjwoA572+J+eOSzlrIJU6/pHi
OveofXt0B/merzmLRiov/X7Yb0Iu0h5vdt7Hde3BMYDTiLSqWaiFuTSlwe5UbZJX3dQs02kchctu
iGcEmjPKQ8WQU4DwXknvswKHJKtsyhwBde3Ij1T2PPEkZDdvmF7ipGqDVI5J0gwxZxp2EOBP9mNc
Jwy7WD+x4K1lSE0LTim1IYeEYF2lvKijLwkpOZhhTU3eRYSoiOEDXx9MXD9d0jDtDe7XGBkIaPcq
RU1virdRHpyCBExVrO8MkkqF5iArMKxsyVfRNoLztcJDMSPfANVVIWew/nlGlR6rTW2JkVCnUTHK
6qzD7tIVrkXlxI11wi3gFBVsnd5B4ZiLCCpUj6G/2q684KIhu0Ud1C8K01cf532zgdsH+Isr9apE
z9nZeufAd5KPkrpYai6cCszK3UpaOMZZngNS5P1E0dgftN7QKZxEu+mHm05wLhvDp7neeGl1VA7e
SuQKgkiMuaFXbFQpP++hIGJNMTULdZ3Jw1RTh5NAiFa1SBKw3xMvZmjpeV+ah+LgACVANg2qG5M0
y8IrMO9pyntNuvI5R2BkBNQD5IqmsTEvdMi4FmwGJURRbmkHgQPMUFvlGdZrNsoakVxACwBLXChm
shbMxm6NYmnkRK56zWogshDCVrOpZAi4knX2/83hv2gOnxHcv24P8QssH/74r7T4dJjWD+9JR8ff
3zaHSEfpDIFycWeBy/QdAKyN0l8E/LgRwemnM9uSqegBGbMqgLyY+T2aumy7Q/OzAYWZGTOtnKHw
H38H/6UFfNsdwuCly8RJw8K++BX+q0pW2TVZ0toC2ZwzSQjPTMc5rQXoNCV5V1Kp2n1Qk8caLVxB
mSt9uyQtaqFCfily5cHxzH1MYunVAvoAbFtvmrJfJxRgo/0GpzXOYw5mneT0NDMa5AV29hCqq7XT
OreZ2iCCqkU0Q9JtgapHqs67Kl25IXwFqQ7XZi6fR/pDoyerVCsPiYuCupLO/Tie9kE7iRUs4goS
NeAwMwZtUewY97ToC2coDwgVO8gg/g91hs9TM/Eqk+SdcCKDFhNgP3XaW6NGijYcqGMBZVzrKEUL
Pd+XgGAg1zIcvg79e/REyGdv1O5QDu4jXG1dgqMCHXmD8jg/hq+q3nEQUakJs6S7FInw9sSpJw0T
H26S0VozubkZiHwYOmOZZ1+l5sAHcFXKwxLKKVVAn8Iha08zh3kxRor6A5aH09TaqCBSZdbNIyjp
CU2yQyhEcF0F+TQmRFWua9vJbhqln2JegRxWXgR8X5CJJsSOQ/rnfM5uQnzzLKvY0wg8tyxeqloJ
tUOG0ypxlgHs7xa5DywyWwLZqlxCFNvqCz2vjQEcbt4oMASQ+RYidolHoBr12PLj1y3UK5y0J2MI
AYzSQz1ooBf1+4Nf2Wh07TIfznwD2i16jNIQGNhaK8bXe5nhziy3meBmMDVTBe6XdYD9437bFYcO
0BxVuu1jsdfrsl1XN65oQDQdjgLOznp0o9TPVEjf6OEQjXmzYrS8Ii4kFKtZilCqZWyRmUTcQTEu
owhzbHhEAIjjq3bDmSL2XI1s+yQPNBrUMbmZ1OodPSmiyWqmZ8Y0EnD5IK6hy/GMLIl6hlXgCnZB
7SAjoaoBKRXv3MmNKyo3GuqOIgtvTIoRB5gXbAGt/xwbpnWDRYegBvvwdy/JxblqKyabAj8+xDdu
ml4KCV6WWnJCJK6dlF9dxJ0S6CDCoEXZiBM/07+WejAHMD728mQJtIiZ5UOZb7KRvKgfwss8NgSU
WWgxhC6GNIBXjOmuPaKdLOE25Xsh4JcLY0A7se6DWyfcTxDz1YaCIrny9xKfZB2zmbWezMUAGi5g
/Lss48YD23DJbDLgLsjzDAJBpaF/FG9dKjjHjE9xzaEJPkMGNI87rK1IeAuE+gpmwF7f4m7IzNJ0
4qlm1hunUZDFNmcKSOdeig6n8KuTWkbAV6loWfwDUCmo4dlh71ST1NSP2oHhqSuhfMTCh9bOT9L9
FlH7pBt42hhN0pxUuXlITIzoyP5EIrerF1mDOiHX2CQxm6FptUw6UvaadiPGyD/cwdoPmNijjVoV
BV9b4+jnaVpAiOrNw8xkbqOrlDNldNPnsLmgSF22ce5id6jP2zA4GdwBf8NuFUlYkokqBEkooZ2X
Iw8KuhNNSQ9lPztCJoy4sVilUrzQaulGClhGvNKVCXOIngYGeIPEYM9B++Jn3lnfa1NcrblR+bi6
zv+JDcbmEndL1Ug3tVbtp5itCRY+34OLANrHZIUgnqSCTICGkiB2A26ll7prWYcbqSHWDlJphU8c
LVwIxoTqShQPOv0iGYU5irWuIVYO/spUHnIQAtmdxV67EIp8HnjavWEKK8MNllmXzbzAsZvui07t
mgcM/bqMGKQMfKTJFjmdOsqmbtOazTCtgmime82F4FOvFa25EE3/2oi8w0LJ57XQfdX8DOtycSLL
2bofrGMzbeye8TtXVX2Cad26U80NMjLBbgJ8N0JS8dpY3x9c2bcLHbJQXFn0ITqNqS8ZS43MuSA7
lSOE9bkFZ7RZl31Adk+6NsuWOJ3S5lyxIwGHZc2bS016Snt+1MrdjYhtpOGbsGP6akHegN1b6obj
DptTybxBq7U3hrFbcnUF2ajGezMc+jvdjJBoaQed7wJOJuqRxuZvVcM1GQlzxOQ2BqPr0kTvkzhQ
/0iSVLp7L2YHq+QbiDtr18clIRO6FTwHRD4ErWs+oeS1ukq9/Lhriyfb/r/Fq/tL+eT/2an9GKb6
46n9o8Pzp+NoU23emdePv/vnvJ6pOnA9A/EtLr9F8ynkGOLjTDgWZGMp9125JkrAP6O3mSLyjz/R
fPOzZowWWpIkPSk3/069pphvqXaaLFGs0Z1o4lsBJhzyPtRFTmpl4HptSu0gDBVOT3kVl/Vllhcn
ZRJfE4d2KCrVJR6Us6RO5mrNWS4r+VrQk3NhYFCZpOWVw5lddWow0T29B3xMV4Hc7buAXQYxQ0Uf
n+RlR0NEuhssugMrIMRUCQ+qvLrGaGouOAoeWVR6RRmf1f2o3cSVPU7PoiqdVQPxgtzPyNT8Yqlq
+NNa6uhqIRUXak2FiQHzBDH5tZOBZBIwVM+sPj8cGnpKPS7Eq0YSI3R2xEqFok7J5TNyVcl/ZZWv
dUyKVkoWRbfySHUSces6LgOLnD94UOihq8kAM2pQxka57AnsarqNBHvKxExBMxK0exa6pxaaVeaH
+UxwYV4NAnJCMWYvjbXcmhCygThIYttr5HLDmBpArpdmfdcDNynmGQbabIro/eHoYTki4k4mlUjP
huMhbaWpmLgnNM7Hfkd8U6sJGqTpCO+ErJEXRiIco4Vba3qsI+AThmUdlRelIZ6HkNWdtDxBGBDY
qhHe57q5IE46nbRKPOsU5NYW3+B118jRmqwv1dbdHl6k5wGS+QmcyWGA5+V3kBGMMp3rvv9QFyh3
KKWOMXcZbDw2LwxnuIpb9H/4JonW1BNCYJVYvoj0/LQOIXw7TYbkUczEoyD0umnTps0pU5xskZlG
RGXmhNO068PlQBIVMxUO4K5LILBJ1HaSEHCiuqDLvVtUp/Chm2kVRTPLA12DwLQ3WAxoOk2n40hM
qNb0/zGzBKBjzGeslK/azKuHujNvvAGat5wYZ2mmXPdJ30/lDG2erg0LmUg4FHwjLGji4uxCyNhT
QNuSRI9WBe4Oe57u3lTcBag4DAYNGVqNiOrPN4WjUh5mvmLcOnLOtNzfJ/TmdmjVKQYW5HRaZ31Q
iXN98GYJhA54reqeqxgP+sj1gKd3XjnFLCycr/5IB6k7epDYlTe9X5pTQXTnqR4eiQj5sK8iW5E/
9Ef2dpL4U42kxyJxR+JJwZcEFyWp4mtnJKcYaVdMJKk17MFFyjpSWESQejiW0FoIgzkNx/ozM7Df
yQFLMydID+SRC5MPoR1DjqmYIkMHhS8jDMb50BDz5VtU+gakGgJ3sHuxijXRcVeOnizdEv5NNzJx
pJY0V3Vk53BvNTO50PspYk7SqVN803WVyMZ6JPbIMHwcwRfQAuKpDPfHwxcCFXF45420oCIN6Cba
a4HAQGSojYPvgCNjQ5QS0ph3Ey0bBtyb5XOT8Q8AmYqexhyEie+4zlSOa3eN7vDcHOUYsPngNY4S
jc6JuCCMUn7QEXLUSfyVIZhsU2HhiUbY3UErC9dl74tEcLTNypN6adojzgWVFYK16IM/WaUszYJG
P4y4ZvAkq2exxjTLdweYj1LhzROv7mdKjyNF0pqnvuzCdq2bcmKgwqRmWxdyfTNWgxOjTm/QBTd7
TYcdY4lPeI05IElPXLgW2HuK3iUNDwSBuUGoqD1XclzivF5M4eDcKSnynwEwTOgpKIVw6QroIope
W7RlflGZ6mXldBWDDhPsSCMJ1dKVY8uMcI0vYQKacbYxy4DhQbiULcDepJrjlH4hSUT/eNiyDtmc
mRptN04Tmbzya+UqEg1YHcOVKQQoquX4rKqlC5g2x6kRHIWBO4tGVi88VgfnDQUqjFktAQlWZmZd
poJAy+hVlJXYJe6JIc5tyDvt1NPX5JWspJhiqor6C9+qrJmuZHcN9wTeeoe1ah0EmrEZAvG4aesb
fF7lWWykN4LanvZuJxN/IgYTnvHaDCjXy0E7C4Ty4v9xq5/DrUaO/4+roFEEuErLP/5zFB4c3aXv
1ULjM/yJXIEv6ViAbiuel9xFDM300Z7UVEeeIoqELXQFQMX/jx4VFmkU6Ate1kLgSdAhVUgNMsqE
v8VswHvtDXYlI2AwRo2DSQLaazOKhPkOLaDa2Gpb4Lbo22kHm9mliQudiYyJA27/zP3hUQMeqS0x
hWE6U9V8FIMTHVAi75KhMTMJzIWZ7niHDIfmmWHgJ3Whgj9o2WSMdu7oOYsYUY3D4HZATPjFlFAv
0IAaPIdTnRnll7oqpp4n26EL/S48Jv0TW0UU+ymzIOa0F156m6tYy0TJJHM3BJ7ZPsWJaTg4EjnA
yCi6UgjDciLvx2J2oNXyXGubScLZ3RsQ1N0uQ4nen3f4IutmswhUGXsLnDd85oiYb9E8IUaHKqwt
JOKxVbZaJpCSk9iJellUCsp8qA8EWSYxdOHhLPZ8lEbanhtmJ25zp4LIlQ0GHdVo1jHGzBIyDMdP
YmcYkf4+ZzgdWhxK+lzI8N9kCmTgDeEwvbOaeej1GLORAVvrU4XxRyW4l2CKUxJz9hQxnBHn20vY
cpX5kVesjHBYCHV8LivzDIZHOQDnI/4yg0NQiAnxsshICOBFpEGA0gxp/RRPISzBSuzHSddWw3Oc
w2YKGoiC1NvcuSb0ab+v8H/KZLiKsE5kvjU1bFcOejQDXRrUHAxtsHSk8WRE6CgHEtRUD9pLGnYn
Co12azIGYwNXKCJlQtG1IpqZKb4C3kaHqqEUG0U+M3NCC9y7yitmFuw1qdPPwvKyUQjdaDad1MIU
oeZVV33ikg/GQAniBrFJttDgjIBcPsZSikE2VnPRQhDPcrgsnMInUn6decK+gNFH1gRTTi5y5pMD
xmy8lRrVmzijkLD73qK7zZYCZLTRjig3GFNe0Oce+LhQEd0i6jU2fB4HODZbjNdkn6Q241hqsZUk
2NpCIUjSH/NYhHZ+OHHD1K7LaCnlFMjiMHc1dW/wS9w7eqakhBj75w2egYZqYaJEB+s0DHtK+G00
3lAKW3kt17dhUkyo/F3TY27qLySZOrzG9stdGIS05EgaW187NpmwNcgcayyUMlHeNGa9DitnPXgB
nBVjIllk2EKU1ZViPhiX0siOQe2xFox6TmlNqLy1imQDCkNhV7g9YwuwIj0Dwj4mEffQm/cSMZn3
HqvfuzM8JWaYRmNXkiNVxef0kl7qyDcr3y7pyQd6c8sw5yRN3Qtjz07vXtHDC/TyPj39QG/PFOZa
p9fXQ/2oH5t/BxQgjY/0Np2KVnPXABDE4aUDXODQhkXAB0WINrQir1vPqQaT9soc0QZpTKsAfkC3
eyQDRwzAEtqAjRwwRQpcYQFb0GitQ99fdVW1jvBNhbmAxP90dCwJAD1cA/TD0TQA3RERUbLWx8FG
349GsGRETWpXDFkWQB8TPUBl2b0eAqyUJ8OItFhALgPQi+OSndq7tlrrdlsEeI0Eyf7ovSBE5F5V
t1mM8SF+i0gV7LQBf1e9hYuLRQ6MWpflNNOvdLxc81rHdwFwOD3p/eAEITb+gmRDwAltof6K3dcE
4WQEkjbSReUi31PV0d8hIhA6WabUuiqMBvieSFhTFyK54Z+UfWSLeXGsF8mVJDFbrbLUtqB5wA/J
IHKkZ3FLNB3Yrps1ZNu3wNbyMlbweOC+MFnmQijpPlG6qIvcIWAem7TAKqGnkd9mVbZl+TbStePa
tQ48y53QZU4ax0NDBcsF26zDQDTnodavTV/C97g58ZscoQ8tIlG7mcRB0vsHlnUYIAKJJJwf5GhF
APQ0xTVNUsQG/zsNIkJLwzvg+ECzh2GX1yh27OAyOGYm4RmT+5dDdYuedd625Toq1HklX/jZbZZf
EW6ypPqf6/I6lW+begNmvy9Y6vGgs/VDAQhxqlAz5CAtEbUhhPl6UvbKdAAyzCLVHpcZLBu908R1
BrZFyVYUPNBaUKoOjTZ0IyUpppzMy77o1rkM+SP0uwMhr648tLJGKp2icoWiSgPhpGwYqdAeQISa
dCIsXb2bJKQlVoqBB6526KIEl0N2Alr6dmkw8nbanuuElE0Mnq3GJxjtVM2lMybRObEtuJ+iXRll
qCqMXwBAbCpNbhwsQRxRnss90dTuXitdyXhMD7pznQ9fhdQ5TON1hqdU3n3lpGNiraDA0b/qgXws
yJbtJxUOcKARgrZU8Xr0xS+JUexrHS4ioLseshii2+ayft314p5KGW0Z8owU82OY0RnGa7Cde3cl
lEea1EC3kI71OCJGupsPOso4Dl5FC050ouparKOEIb1qVQKgcTwdDH2ZVMOkk7M93eRIlctLI/JX
JbWy4UAOi+FAZnaFOXjmZyvCZ4wG06EIckdUs6cTW9OWxURNEaVL0Z3Q6yt5CMBLjcPAo7I3mAnL
vrKIUYiBqc/k2toXO9ASeaGHwyQKnAmDhDnjm5kcwGob9KU5RJD9mquwuQgaaBYYV3YQw/S2xoMv
Pk7leF4bZ2J92pgyCsoMcTaOVnKD42FGBGSyMgvLnwRc0nkuM7BDRqxGeKe6M2QjeJEz7Mk7poC9
d2wFJbq0amGG7MvFBSzWhSJBtobbIivV8QCPVG2a8xTNXBZJ+47AXVtThonxTNHFqQ+1BwcZu2qM
iWFeR7myZDA2CUnwq3L/SLHY6/IH9CDTwiWq3N33gbDKAkRF3c/KdJXISAqAC4JGOskz8dzX9ZWH
vWZSh7PBdfYFrG1bnLRE4r+Dkb+fx/OMOHAlvK87NhNIoq181+LbJPjlmRtCs8BtzJGZMeU4DU7/
fifyv6tzfoaOpyCfNqTmqj+pH4r+9KGso+qb9dv4t8cpd8w586Zf+aGtBOn9J/r08PikTy3MXVon
1fgOXD9NXoKxOpPx73qXx3f0+Hb/6gnAdP2qvn/45z8kZNJEL2NdgnFzhCnr858LBkorUTZHuJSZ
B48nefaLpfnRh//rz/W0in/9M9+99c091M2pj8LZv6tefvZn2oHxGsT+wRK8ep4XS4A6zNB1Cx9A
mOXj49VKSJ8JJyCMkFPp8UFLxZp/wJV43cj+wkqoGhonMIunT8p3/uqaMBSZLvXRlIaFenrBD7QS
tNecHq9NzH9lHcijtkYFwuPj1TpgIIAoANAcisrjg3b9Y14RrxUbv7ISIBOSrLDRfHcpSJ9ZAZIm
VP1piT7cpQA1CG8HA40mKg78HOSRRfQze+VfbRR86ahITZb11WLw56NH0587yMe8Hp42cQaa7kP6
7dx5e1z8eAlw59fgPhFs9mYJxkQt7glsU8cHnKmPtQQMGDHA+g2HBRwyeVQYPV33ry4F3fxswTAj
Yen5UvhwWwPrYGGOv+u9YH1GhD2Ks0c51vh4dT0w+NUUaADopx4fH+7QHPcHjH8N6HugsbKlKTuv
iflZJd9YVBCiPT64B15tEyY4rgX/8Nux8rHukS2Tky9z150StaCOC8vz6fD2ABUVDTM8VuPx8bQ1
f6BCYrsST9vYThsmhFTYESRWPz1eXRMicdY6KZ7MCx4fTxfhB1yJ33B6UkcQb6dzGI+PtzungakD
JqnPZfaHqyi218TTVrbTNSHLUF4oMZ9W4tXdQeuFp4TMAfN8ln7Yu2PnhsPCzoO5lyizpi+3Sips
E08sdo+PeD+gF/4N1aRFBhIlEw3Lj64C7pRR0fx8lXzY++E3FJWmSmwjE6n390jps65qSMK398OH
q6medwZt53PT+GwhXqAoeb7zX1dViONh7JII+ryHfriqarsSO5+b2N8aBmNq9r6XG8MISymkHBrb
a+HDrQAQhEYc764VlPWZyhmoRXp9CYif8fAVyayAzTg+nu6+j1cwjIDibkXkeDjwUcEm31wDtHKc
j9se7MPuB09vbLdKQeSA0L6Vj9+vBMckzpkIoYznnfOjVgpvjLZ/BYjCKZMmbcz/4/GqemRfgCtM
Q/dRT0kcSXa8HYCpRZ2Ge0x1/m5LlBDLUUVJNPYfs4VgS3zH3/VXLgGdYEgLXPbx8aq9Hm8GGOao
A/mR8fHhjoZtA/EbLgULzIK68f1WiptBlST4vNt66iMW0Y/++0/71U4bJI77qo4r76ubgv0A/MlA
rf20X3y4nXG8KQBJdt0V6CIok0aD3VcLII2h8pwb8lMp8gELhJ2x2BGMHotlQmmeHm+WYFyAkTn5
dA181FLpjQ7nF7ZGoG1mMThjPj7ebo1wTplhgrg9Pj7qKanvXDTCpGUVaKxfFY2cDsy4ob3irbS9
WD4k+PqGjvwLF4MG4iiiTf922X9XLwAv0WPCRX4+Hj5s+bwzsPAIyI8Z0n9yGF6uxIgyAdYbHJVP
K/U3Koaf2E+/UUUmnh/dP5JE/IfyPS7Jj35gS5N4+/fPFInl/T//AQfku58bKSNPL/0nheTfvpvo
PXIXXvzllsvw+DLPv/78+d6+8nevtf1Q2z9c+A/Fprjz+se/6J/f5eEmhmoCk/7nDAJfEF++e9sv
jsp/8TqffjIqYMdXOoYWVKVvJZLfIIA/1/if//iVj/JEe+ElDjd3MH++T1znVZ64Dru+ynqDZ+MY
7P6SXfNtXLrrs0/rTVE9vHrqpwnkrk/9r/JBd/x6xws2/YRnr5+46csPsAW52J92/QiP8pJ68x2p
a/v01Ia/5el/Rr2y+1L9RFTWri/yszbiu77Ohpvhj//Yrv64x26/Eo7KXb+SxUMx3mvlpwO/2Pwg
V4wqaNeXOWYjbvzvbunth6A43P3Z7x8K9qOHcvtcL1cJgGLXF/gJ8fmO3/LTKzzmu/nb9/viQ+i/
4eb+Sc+jXT/IBrvdzafzwk/8+839p7Pn2+S9D0Xdv+s3w2lx+eC+d2GNCv7f8Oz/HlUbt+DAe/c1
KOt3fY3Fhm39YNOnxfa5Xn7vv+Hes8ts40cwTN97/t9w99nRp7MH//a9M2kUFe66PnbE9VR+Ovb/
+K/3voKRcLvrS0w3web2j/9+79gzfsONt7dJi/ruvfUxfsOh+u9D/e66/Iaba1sjb1f4+cLcDpx3
Xfa9TYEfX7L5dFykjZ/cfVeWvUuY3PUVl8n9Q/bAPxLu5x++7Bse1l+/7Hu9yTdC9tuOZUs5f+/X
vu/Gxp+4ix42xb/9DwAAAP//</cx:binary>
              </cx:geoCache>
            </cx:geography>
          </cx:layoutPr>
          <cx:valueColors>
            <cx:minColor>
              <a:schemeClr val="accent4">
                <a:lumMod val="40000"/>
                <a:lumOff val="60000"/>
              </a:schemeClr>
            </cx:minColor>
            <cx:midColor>
              <a:srgbClr val="0070C0"/>
            </cx:midColor>
            <cx:maxColor>
              <a:schemeClr val="accent4">
                <a:lumMod val="75000"/>
              </a:schemeClr>
            </cx:maxColor>
          </cx:valueColors>
          <cx:valueColorPositions count="3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sv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image" Target="../media/image15.png"/><Relationship Id="rId5" Type="http://schemas.openxmlformats.org/officeDocument/2006/relationships/image" Target="../media/image14.sv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4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microsoft.com/office/2014/relationships/chartEx" Target="../charts/chartEx1.xml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E36630FF-0144-45A8-B548-60B19710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666068</xdr:colOff>
      <xdr:row>0</xdr:row>
      <xdr:rowOff>148748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F8426F85-157F-4CE9-B8DC-84FFF765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218" y="148748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662940</xdr:colOff>
      <xdr:row>0</xdr:row>
      <xdr:rowOff>0</xdr:rowOff>
    </xdr:from>
    <xdr:to>
      <xdr:col>1</xdr:col>
      <xdr:colOff>1367790</xdr:colOff>
      <xdr:row>5</xdr:row>
      <xdr:rowOff>149534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C84F116-E15A-4246-B425-9DAC7965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0"/>
          <a:ext cx="2152650" cy="12925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E19CE75B-06EE-4866-8855-2971F817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638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5635081B-178D-41A7-B350-6085500B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19914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71367F-DFDB-46C8-88D6-470E596E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17" y="28575"/>
          <a:ext cx="1496197" cy="9243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742377</xdr:colOff>
      <xdr:row>12</xdr:row>
      <xdr:rowOff>134150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7E858D4E-3C34-4C1B-8B67-2314899EC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91900" y="1853340"/>
          <a:ext cx="742377" cy="7573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625122</xdr:colOff>
      <xdr:row>20</xdr:row>
      <xdr:rowOff>60528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6135C0D2-9AB9-4279-B448-B3BF7C49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391900" y="3370086"/>
          <a:ext cx="625122" cy="66236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587959</xdr:colOff>
      <xdr:row>35</xdr:row>
      <xdr:rowOff>58636</xdr:rowOff>
    </xdr:to>
    <xdr:pic>
      <xdr:nvPicPr>
        <xdr:cNvPr id="7" name="Gráfico 6" descr="Hogar contorno">
          <a:extLst>
            <a:ext uri="{FF2B5EF4-FFF2-40B4-BE49-F238E27FC236}">
              <a16:creationId xmlns:a16="http://schemas.microsoft.com/office/drawing/2014/main" id="{24F34F8D-6192-4E0E-AC29-73C86249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391900" y="6249058"/>
          <a:ext cx="587959" cy="610428"/>
        </a:xfrm>
        <a:prstGeom prst="rect">
          <a:avLst/>
        </a:prstGeom>
      </xdr:spPr>
    </xdr:pic>
    <xdr:clientData/>
  </xdr:twoCellAnchor>
  <xdr:twoCellAnchor editAs="oneCell">
    <xdr:from>
      <xdr:col>0</xdr:col>
      <xdr:colOff>600206</xdr:colOff>
      <xdr:row>10</xdr:row>
      <xdr:rowOff>46765</xdr:rowOff>
    </xdr:from>
    <xdr:to>
      <xdr:col>13</xdr:col>
      <xdr:colOff>527870</xdr:colOff>
      <xdr:row>41</xdr:row>
      <xdr:rowOff>89431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94CFC2-57E2-429C-9C4F-D6E2D53D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0206" y="2151790"/>
          <a:ext cx="9795564" cy="58529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06AB648B-74FE-4872-8E35-FCF5DE921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08E190D2-8F99-45B9-A421-823174BD77FF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3184072</xdr:colOff>
      <xdr:row>5</xdr:row>
      <xdr:rowOff>208930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E6E0AB0-364D-4597-9F96-1D0618727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08465" cy="14880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BB83CC29-139A-444A-9897-D1A625FD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31C12B52-FBD2-4526-85A3-398C2811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BCEF8471-1C05-43B8-9D7B-9C79AFCF7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1</xdr:col>
      <xdr:colOff>132716</xdr:colOff>
      <xdr:row>10</xdr:row>
      <xdr:rowOff>26035</xdr:rowOff>
    </xdr:from>
    <xdr:to>
      <xdr:col>9</xdr:col>
      <xdr:colOff>200391</xdr:colOff>
      <xdr:row>32</xdr:row>
      <xdr:rowOff>14394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209F5F-BC4C-4128-BE56-F4FD474D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4716" y="1950085"/>
          <a:ext cx="9106900" cy="44174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DAA3F6EC-4095-4833-ADF4-8C4CA945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04532369-2993-4175-BF60-2D7E4D08DD47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75" y="20664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296BD844-534E-487C-8068-6ED71B08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698846B9-65FA-44C0-8CE7-D87F066C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8D94F332-D5B7-4968-A42D-83BAB8D30FC3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065" y="3184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5335A99B-2FC5-4A14-A82D-F91CA395D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3302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172521</xdr:colOff>
      <xdr:row>1</xdr:row>
      <xdr:rowOff>106745</xdr:rowOff>
    </xdr:from>
    <xdr:to>
      <xdr:col>7</xdr:col>
      <xdr:colOff>1258978</xdr:colOff>
      <xdr:row>6</xdr:row>
      <xdr:rowOff>3811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B5709-D1A7-43F3-8071-EA8C2DD443B7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8851" y="299150"/>
          <a:ext cx="1572232" cy="840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521699</xdr:colOff>
      <xdr:row>6</xdr:row>
      <xdr:rowOff>63819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5D07DE-5FF6-4259-89F0-D8358DC1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699" cy="119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3</xdr:col>
      <xdr:colOff>65970</xdr:colOff>
      <xdr:row>5</xdr:row>
      <xdr:rowOff>150495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E735FA-C960-4EEE-BF3B-E0557C58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0"/>
          <a:ext cx="1751895" cy="1093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290592</xdr:colOff>
      <xdr:row>5</xdr:row>
      <xdr:rowOff>175801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413A9-411E-4BF1-8097-498D1B11A25C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566" y="312485"/>
          <a:ext cx="1567776" cy="813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56199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F93216-6DFE-4B79-AE69-36C80371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0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1466850</xdr:colOff>
      <xdr:row>7</xdr:row>
      <xdr:rowOff>56071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313441-C024-4C41-ADC2-3FC54406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" y="121920"/>
          <a:ext cx="2089785" cy="128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92472</xdr:colOff>
      <xdr:row>5</xdr:row>
      <xdr:rowOff>32926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03506-F1E3-44CA-BDEA-A09F8FF15619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1431" y="171515"/>
          <a:ext cx="155825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71439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92B22B-8F53-46B7-9C78-6E654D9E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2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176086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F4549F-F321-4F26-971D-4B1373B90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0"/>
          <a:ext cx="2097405" cy="1328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669687</xdr:colOff>
      <xdr:row>5</xdr:row>
      <xdr:rowOff>32926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4A297D-5D7A-415B-ACCF-D46C9AD6344C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9836" y="175325"/>
          <a:ext cx="1523961" cy="813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521699</xdr:colOff>
      <xdr:row>6</xdr:row>
      <xdr:rowOff>98109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40B3EE-ED7A-4E07-B23F-C50B159E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699" cy="1250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1396365</xdr:colOff>
      <xdr:row>7</xdr:row>
      <xdr:rowOff>92266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16F886-646F-48B4-9D66-5B71337B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85975" cy="1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1687727A-D2CA-484C-92C3-E64E8D92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135E1201-42FA-493B-84A4-5B71A3EE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5035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169606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9CE8B9-87EC-4C2A-B0D1-3AE6B639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17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4F0F81EB-2936-44B1-9B24-10997281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E9D60360-26A9-4969-B360-470CE1E8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130729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E379A9-B504-4420-89FC-B3EE74EA9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95599"/>
        </a:xfrm>
        <a:prstGeom prst="rect">
          <a:avLst/>
        </a:prstGeom>
      </xdr:spPr>
    </xdr:pic>
    <xdr:clientData/>
  </xdr:twoCellAnchor>
  <xdr:twoCellAnchor>
    <xdr:from>
      <xdr:col>1</xdr:col>
      <xdr:colOff>630928</xdr:colOff>
      <xdr:row>11</xdr:row>
      <xdr:rowOff>1926</xdr:rowOff>
    </xdr:from>
    <xdr:to>
      <xdr:col>10</xdr:col>
      <xdr:colOff>429787</xdr:colOff>
      <xdr:row>33</xdr:row>
      <xdr:rowOff>139391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13344BE-ADA2-43BB-A853-C07099BF3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210185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281C36-BD04-44B3-BCD1-956FA3E2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9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1119186</xdr:colOff>
      <xdr:row>2</xdr:row>
      <xdr:rowOff>20533</xdr:rowOff>
    </xdr:from>
    <xdr:to>
      <xdr:col>10</xdr:col>
      <xdr:colOff>399098</xdr:colOff>
      <xdr:row>6</xdr:row>
      <xdr:rowOff>153193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F0CEB2-1CED-48C6-BEA9-00130850552F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8311" y="382483"/>
          <a:ext cx="1651637" cy="980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1006929</xdr:colOff>
      <xdr:row>1</xdr:row>
      <xdr:rowOff>130085</xdr:rowOff>
    </xdr:from>
    <xdr:to>
      <xdr:col>1</xdr:col>
      <xdr:colOff>3259727</xdr:colOff>
      <xdr:row>7</xdr:row>
      <xdr:rowOff>96931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FE0C715-AB3D-47A3-AB4E-20527C6FF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9" y="320585"/>
          <a:ext cx="2252798" cy="12431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50167</xdr:colOff>
      <xdr:row>1</xdr:row>
      <xdr:rowOff>140970</xdr:rowOff>
    </xdr:from>
    <xdr:to>
      <xdr:col>12</xdr:col>
      <xdr:colOff>177166</xdr:colOff>
      <xdr:row>6</xdr:row>
      <xdr:rowOff>64769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ACEA16-895B-4B34-B2B5-C20E4BC5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5592" y="331470"/>
          <a:ext cx="1650999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0F1BE8-0072-47CE-863A-D458BFE4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659130</xdr:colOff>
      <xdr:row>1</xdr:row>
      <xdr:rowOff>64770</xdr:rowOff>
    </xdr:from>
    <xdr:to>
      <xdr:col>3</xdr:col>
      <xdr:colOff>54358</xdr:colOff>
      <xdr:row>6</xdr:row>
      <xdr:rowOff>131445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E7CAA40-D283-4E91-B752-27ECF0D4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" y="255270"/>
          <a:ext cx="1681228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10</xdr:row>
      <xdr:rowOff>171450</xdr:rowOff>
    </xdr:from>
    <xdr:to>
      <xdr:col>12</xdr:col>
      <xdr:colOff>277137</xdr:colOff>
      <xdr:row>23</xdr:row>
      <xdr:rowOff>53533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1DF0A716-FCF9-406A-A30F-28A48146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" y="2047875"/>
          <a:ext cx="10240287" cy="23585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122783</xdr:colOff>
      <xdr:row>3</xdr:row>
      <xdr:rowOff>11430</xdr:rowOff>
    </xdr:from>
    <xdr:to>
      <xdr:col>12</xdr:col>
      <xdr:colOff>8837</xdr:colOff>
      <xdr:row>6</xdr:row>
      <xdr:rowOff>57004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4A8ABD-9942-4CC5-B41C-960C383D7991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2783" y="582930"/>
          <a:ext cx="1410054" cy="617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</xdr:colOff>
      <xdr:row>0</xdr:row>
      <xdr:rowOff>0</xdr:rowOff>
    </xdr:from>
    <xdr:to>
      <xdr:col>0</xdr:col>
      <xdr:colOff>361950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8FA1B0-BCB8-4E9E-9328-5082C011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0"/>
          <a:ext cx="3505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76200</xdr:rowOff>
    </xdr:from>
    <xdr:to>
      <xdr:col>3</xdr:col>
      <xdr:colOff>358140</xdr:colOff>
      <xdr:row>5</xdr:row>
      <xdr:rowOff>92230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8B8C9F4-013E-4EE4-B810-45D146EF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76200"/>
          <a:ext cx="1863090" cy="968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</xdr:row>
      <xdr:rowOff>161925</xdr:rowOff>
    </xdr:from>
    <xdr:to>
      <xdr:col>13</xdr:col>
      <xdr:colOff>479068</xdr:colOff>
      <xdr:row>23</xdr:row>
      <xdr:rowOff>124010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70F02EF2-F4FD-44A5-BE24-56F3BEB19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257425"/>
          <a:ext cx="10289818" cy="22480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0</xdr:col>
      <xdr:colOff>587065</xdr:colOff>
      <xdr:row>4</xdr:row>
      <xdr:rowOff>93618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564BE8-9BF8-4A2C-B2A3-BB9CF9B3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48965" cy="120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47335</xdr:colOff>
      <xdr:row>1</xdr:row>
      <xdr:rowOff>129605</xdr:rowOff>
    </xdr:from>
    <xdr:to>
      <xdr:col>8</xdr:col>
      <xdr:colOff>326571</xdr:colOff>
      <xdr:row>4</xdr:row>
      <xdr:rowOff>206974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8282DD-3C32-49CC-8FCE-25DCF3B2F1D0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235" y="320105"/>
          <a:ext cx="2012786" cy="1020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707571</xdr:colOff>
      <xdr:row>1</xdr:row>
      <xdr:rowOff>100966</xdr:rowOff>
    </xdr:from>
    <xdr:to>
      <xdr:col>2</xdr:col>
      <xdr:colOff>1887158</xdr:colOff>
      <xdr:row>6</xdr:row>
      <xdr:rowOff>21228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23D3C3-7580-41ED-8DF7-97B47F67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291466"/>
          <a:ext cx="2703587" cy="146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15241</xdr:rowOff>
    </xdr:from>
    <xdr:to>
      <xdr:col>0</xdr:col>
      <xdr:colOff>476969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7DF8B-3C40-40AB-9E61-0D63A006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235930</xdr:colOff>
      <xdr:row>0</xdr:row>
      <xdr:rowOff>0</xdr:rowOff>
    </xdr:from>
    <xdr:to>
      <xdr:col>11</xdr:col>
      <xdr:colOff>331470</xdr:colOff>
      <xdr:row>3</xdr:row>
      <xdr:rowOff>196150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46381A-68B0-445F-B058-6FBA8829713F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230" y="0"/>
          <a:ext cx="1638590" cy="78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0</xdr:row>
      <xdr:rowOff>57150</xdr:rowOff>
    </xdr:from>
    <xdr:to>
      <xdr:col>2</xdr:col>
      <xdr:colOff>593300</xdr:colOff>
      <xdr:row>4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5E4049-8DF7-45FE-97B5-62EC7D8E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1555325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695325</xdr:colOff>
      <xdr:row>8</xdr:row>
      <xdr:rowOff>85724</xdr:rowOff>
    </xdr:from>
    <xdr:to>
      <xdr:col>9</xdr:col>
      <xdr:colOff>285750</xdr:colOff>
      <xdr:row>21</xdr:row>
      <xdr:rowOff>158321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9A2090-7462-045A-1CA5-A8090179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4505"/>
        <a:stretch>
          <a:fillRect/>
        </a:stretch>
      </xdr:blipFill>
      <xdr:spPr bwMode="auto">
        <a:xfrm>
          <a:off x="1466850" y="1762124"/>
          <a:ext cx="6553200" cy="25490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7</xdr:row>
      <xdr:rowOff>84920</xdr:rowOff>
    </xdr:from>
    <xdr:to>
      <xdr:col>20</xdr:col>
      <xdr:colOff>206184</xdr:colOff>
      <xdr:row>49</xdr:row>
      <xdr:rowOff>100618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9BF97010-B72D-49C2-BF43-5CCA533CFD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75391" y="656420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12</xdr:row>
      <xdr:rowOff>62873</xdr:rowOff>
    </xdr:from>
    <xdr:to>
      <xdr:col>8</xdr:col>
      <xdr:colOff>751667</xdr:colOff>
      <xdr:row>13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E61CD2-10F4-4B95-A1BB-9CB23CF4935E}"/>
            </a:ext>
          </a:extLst>
        </xdr:cNvPr>
        <xdr:cNvSpPr txBox="1"/>
      </xdr:nvSpPr>
      <xdr:spPr>
        <a:xfrm>
          <a:off x="7001392" y="1586873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300282</xdr:colOff>
      <xdr:row>16</xdr:row>
      <xdr:rowOff>125844</xdr:rowOff>
    </xdr:from>
    <xdr:to>
      <xdr:col>8</xdr:col>
      <xdr:colOff>255166</xdr:colOff>
      <xdr:row>17</xdr:row>
      <xdr:rowOff>153257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3C83590-2FB6-4D15-9145-D9D8C2AE688C}"/>
            </a:ext>
          </a:extLst>
        </xdr:cNvPr>
        <xdr:cNvSpPr txBox="1"/>
      </xdr:nvSpPr>
      <xdr:spPr>
        <a:xfrm>
          <a:off x="6729657" y="2411844"/>
          <a:ext cx="716884" cy="21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19</xdr:row>
      <xdr:rowOff>140444</xdr:rowOff>
    </xdr:from>
    <xdr:to>
      <xdr:col>10</xdr:col>
      <xdr:colOff>452631</xdr:colOff>
      <xdr:row>22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53AB622-C8C0-4020-BB4B-6882105CEA48}"/>
            </a:ext>
          </a:extLst>
        </xdr:cNvPr>
        <xdr:cNvSpPr txBox="1"/>
      </xdr:nvSpPr>
      <xdr:spPr>
        <a:xfrm>
          <a:off x="8520638" y="2997944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268.1  </a:t>
          </a:r>
        </a:p>
      </xdr:txBody>
    </xdr:sp>
    <xdr:clientData/>
  </xdr:twoCellAnchor>
  <xdr:twoCellAnchor>
    <xdr:from>
      <xdr:col>8</xdr:col>
      <xdr:colOff>131682</xdr:colOff>
      <xdr:row>17</xdr:row>
      <xdr:rowOff>111577</xdr:rowOff>
    </xdr:from>
    <xdr:to>
      <xdr:col>9</xdr:col>
      <xdr:colOff>48738</xdr:colOff>
      <xdr:row>20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53E77F8-E864-49CA-8C59-7B81CFB0B08F}"/>
            </a:ext>
          </a:extLst>
        </xdr:cNvPr>
        <xdr:cNvSpPr txBox="1"/>
      </xdr:nvSpPr>
      <xdr:spPr>
        <a:xfrm>
          <a:off x="7323057" y="2588077"/>
          <a:ext cx="679056" cy="635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20.4  </a:t>
          </a:r>
        </a:p>
      </xdr:txBody>
    </xdr:sp>
    <xdr:clientData/>
  </xdr:twoCellAnchor>
  <xdr:twoCellAnchor>
    <xdr:from>
      <xdr:col>9</xdr:col>
      <xdr:colOff>220165</xdr:colOff>
      <xdr:row>14</xdr:row>
      <xdr:rowOff>74414</xdr:rowOff>
    </xdr:from>
    <xdr:to>
      <xdr:col>10</xdr:col>
      <xdr:colOff>144488</xdr:colOff>
      <xdr:row>15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568B366-57DA-4973-AD67-AB1DB0B87EC3}"/>
            </a:ext>
          </a:extLst>
        </xdr:cNvPr>
        <xdr:cNvSpPr txBox="1"/>
      </xdr:nvSpPr>
      <xdr:spPr>
        <a:xfrm>
          <a:off x="8173540" y="1979414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11</xdr:row>
      <xdr:rowOff>160708</xdr:rowOff>
    </xdr:from>
    <xdr:to>
      <xdr:col>11</xdr:col>
      <xdr:colOff>188703</xdr:colOff>
      <xdr:row>13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1EAD1C3-32D7-46BB-B107-886FBDCD74EF}"/>
            </a:ext>
          </a:extLst>
        </xdr:cNvPr>
        <xdr:cNvSpPr txBox="1"/>
      </xdr:nvSpPr>
      <xdr:spPr>
        <a:xfrm>
          <a:off x="8668141" y="1494208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25</xdr:row>
      <xdr:rowOff>130883</xdr:rowOff>
    </xdr:from>
    <xdr:to>
      <xdr:col>9</xdr:col>
      <xdr:colOff>412079</xdr:colOff>
      <xdr:row>27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D446CA-970A-46BC-850B-11428D6D5FAA}"/>
            </a:ext>
          </a:extLst>
        </xdr:cNvPr>
        <xdr:cNvSpPr txBox="1"/>
      </xdr:nvSpPr>
      <xdr:spPr>
        <a:xfrm>
          <a:off x="7527478" y="4131383"/>
          <a:ext cx="837976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23</xdr:row>
      <xdr:rowOff>30809</xdr:rowOff>
    </xdr:from>
    <xdr:to>
      <xdr:col>8</xdr:col>
      <xdr:colOff>316214</xdr:colOff>
      <xdr:row>24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0176258-47C2-48BC-AFEE-895B3A44C7BE}"/>
            </a:ext>
          </a:extLst>
        </xdr:cNvPr>
        <xdr:cNvSpPr txBox="1"/>
      </xdr:nvSpPr>
      <xdr:spPr>
        <a:xfrm>
          <a:off x="6691312" y="3650309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11F6D83-510D-4D96-AAAB-1F76F6D62716}"/>
            </a:ext>
          </a:extLst>
        </xdr:cNvPr>
        <xdr:cNvSpPr txBox="1"/>
      </xdr:nvSpPr>
      <xdr:spPr>
        <a:xfrm>
          <a:off x="9055461" y="3747078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179.3 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F990CB7-51FB-41E5-B787-79293465F51C}"/>
            </a:ext>
          </a:extLst>
        </xdr:cNvPr>
        <xdr:cNvSpPr txBox="1"/>
      </xdr:nvSpPr>
      <xdr:spPr>
        <a:xfrm>
          <a:off x="9892357" y="1974223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17</xdr:row>
      <xdr:rowOff>77145</xdr:rowOff>
    </xdr:from>
    <xdr:to>
      <xdr:col>12</xdr:col>
      <xdr:colOff>520354</xdr:colOff>
      <xdr:row>20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00F93DC-6C5E-45C0-BCF9-B67416A40AEA}"/>
            </a:ext>
          </a:extLst>
        </xdr:cNvPr>
        <xdr:cNvSpPr txBox="1"/>
      </xdr:nvSpPr>
      <xdr:spPr>
        <a:xfrm>
          <a:off x="9842762" y="2553645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53.8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32</xdr:row>
      <xdr:rowOff>70723</xdr:rowOff>
    </xdr:from>
    <xdr:to>
      <xdr:col>7</xdr:col>
      <xdr:colOff>743337</xdr:colOff>
      <xdr:row>33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900D919-F320-40FE-9F13-1B445EB19778}"/>
            </a:ext>
          </a:extLst>
        </xdr:cNvPr>
        <xdr:cNvSpPr txBox="1"/>
      </xdr:nvSpPr>
      <xdr:spPr>
        <a:xfrm>
          <a:off x="6125821" y="5404723"/>
          <a:ext cx="104689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31</xdr:row>
      <xdr:rowOff>75194</xdr:rowOff>
    </xdr:from>
    <xdr:to>
      <xdr:col>9</xdr:col>
      <xdr:colOff>191769</xdr:colOff>
      <xdr:row>32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5998581-1C77-43CA-AE47-632DE8E930FA}"/>
            </a:ext>
          </a:extLst>
        </xdr:cNvPr>
        <xdr:cNvSpPr txBox="1"/>
      </xdr:nvSpPr>
      <xdr:spPr>
        <a:xfrm>
          <a:off x="7256835" y="5218694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39</xdr:row>
      <xdr:rowOff>120709</xdr:rowOff>
    </xdr:from>
    <xdr:to>
      <xdr:col>8</xdr:col>
      <xdr:colOff>535862</xdr:colOff>
      <xdr:row>41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C0AFC52-CBC7-4E9F-9125-6C751997F1E8}"/>
            </a:ext>
          </a:extLst>
        </xdr:cNvPr>
        <xdr:cNvSpPr txBox="1"/>
      </xdr:nvSpPr>
      <xdr:spPr>
        <a:xfrm>
          <a:off x="6832607" y="6788209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500548</xdr:colOff>
      <xdr:row>36</xdr:row>
      <xdr:rowOff>87980</xdr:rowOff>
    </xdr:from>
    <xdr:to>
      <xdr:col>9</xdr:col>
      <xdr:colOff>631273</xdr:colOff>
      <xdr:row>37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56FD9915-8D94-44DA-AE99-07E6D7CDA1BD}"/>
            </a:ext>
          </a:extLst>
        </xdr:cNvPr>
        <xdr:cNvSpPr txBox="1"/>
      </xdr:nvSpPr>
      <xdr:spPr>
        <a:xfrm>
          <a:off x="7691923" y="6183980"/>
          <a:ext cx="892725" cy="273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30</xdr:row>
      <xdr:rowOff>46207</xdr:rowOff>
    </xdr:from>
    <xdr:to>
      <xdr:col>10</xdr:col>
      <xdr:colOff>650937</xdr:colOff>
      <xdr:row>31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69C6755C-E47B-4375-9263-7EB811F08626}"/>
            </a:ext>
          </a:extLst>
        </xdr:cNvPr>
        <xdr:cNvSpPr txBox="1"/>
      </xdr:nvSpPr>
      <xdr:spPr>
        <a:xfrm>
          <a:off x="8843020" y="4999207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28</xdr:row>
      <xdr:rowOff>159628</xdr:rowOff>
    </xdr:from>
    <xdr:to>
      <xdr:col>12</xdr:col>
      <xdr:colOff>51005</xdr:colOff>
      <xdr:row>31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27604230-84A7-49A0-BA8C-D23A11B35FD3}"/>
            </a:ext>
          </a:extLst>
        </xdr:cNvPr>
        <xdr:cNvSpPr txBox="1"/>
      </xdr:nvSpPr>
      <xdr:spPr>
        <a:xfrm>
          <a:off x="9559665" y="4731628"/>
          <a:ext cx="730715" cy="46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25</xdr:row>
      <xdr:rowOff>115354</xdr:rowOff>
    </xdr:from>
    <xdr:to>
      <xdr:col>12</xdr:col>
      <xdr:colOff>348542</xdr:colOff>
      <xdr:row>28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832615DA-B4D4-494D-AE6F-C2672DC790D9}"/>
            </a:ext>
          </a:extLst>
        </xdr:cNvPr>
        <xdr:cNvSpPr txBox="1"/>
      </xdr:nvSpPr>
      <xdr:spPr>
        <a:xfrm>
          <a:off x="9815517" y="4115854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226.3 </a:t>
          </a:r>
        </a:p>
      </xdr:txBody>
    </xdr:sp>
    <xdr:clientData/>
  </xdr:twoCellAnchor>
  <xdr:twoCellAnchor>
    <xdr:from>
      <xdr:col>13</xdr:col>
      <xdr:colOff>429938</xdr:colOff>
      <xdr:row>25</xdr:row>
      <xdr:rowOff>169327</xdr:rowOff>
    </xdr:from>
    <xdr:to>
      <xdr:col>14</xdr:col>
      <xdr:colOff>504590</xdr:colOff>
      <xdr:row>27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AAAFCC90-9384-481D-9F64-102993023CBE}"/>
            </a:ext>
          </a:extLst>
        </xdr:cNvPr>
        <xdr:cNvSpPr txBox="1"/>
      </xdr:nvSpPr>
      <xdr:spPr>
        <a:xfrm>
          <a:off x="11431313" y="4169827"/>
          <a:ext cx="836652" cy="26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30</xdr:row>
      <xdr:rowOff>5006</xdr:rowOff>
    </xdr:from>
    <xdr:to>
      <xdr:col>12</xdr:col>
      <xdr:colOff>724340</xdr:colOff>
      <xdr:row>32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287AFA42-B520-446F-827D-FC27BDED1827}"/>
            </a:ext>
          </a:extLst>
        </xdr:cNvPr>
        <xdr:cNvSpPr txBox="1"/>
      </xdr:nvSpPr>
      <xdr:spPr>
        <a:xfrm>
          <a:off x="10192057" y="4958006"/>
          <a:ext cx="771658" cy="533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23FB65E-FEA3-4680-8E63-1EB1F92C005B}"/>
            </a:ext>
          </a:extLst>
        </xdr:cNvPr>
        <xdr:cNvSpPr txBox="1"/>
      </xdr:nvSpPr>
      <xdr:spPr>
        <a:xfrm>
          <a:off x="10680529" y="2928431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E4F9BE87-C44F-43D0-A4CB-82ED8539F133}"/>
            </a:ext>
          </a:extLst>
        </xdr:cNvPr>
        <xdr:cNvSpPr txBox="1"/>
      </xdr:nvSpPr>
      <xdr:spPr>
        <a:xfrm>
          <a:off x="10984949" y="2140478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19</xdr:row>
      <xdr:rowOff>169349</xdr:rowOff>
    </xdr:from>
    <xdr:to>
      <xdr:col>15</xdr:col>
      <xdr:colOff>607766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4F84C905-A57B-4175-82A7-64F73C5F5CBE}"/>
            </a:ext>
          </a:extLst>
        </xdr:cNvPr>
        <xdr:cNvSpPr txBox="1"/>
      </xdr:nvSpPr>
      <xdr:spPr>
        <a:xfrm>
          <a:off x="12357431" y="3026849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DC19648-643F-492D-B183-D047B940FE77}"/>
            </a:ext>
          </a:extLst>
        </xdr:cNvPr>
        <xdr:cNvSpPr txBox="1"/>
      </xdr:nvSpPr>
      <xdr:spPr>
        <a:xfrm>
          <a:off x="12378615" y="3849331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172.7 </a:t>
          </a:r>
        </a:p>
      </xdr:txBody>
    </xdr:sp>
    <xdr:clientData/>
  </xdr:twoCellAnchor>
  <xdr:twoCellAnchor>
    <xdr:from>
      <xdr:col>16</xdr:col>
      <xdr:colOff>182287</xdr:colOff>
      <xdr:row>26</xdr:row>
      <xdr:rowOff>101937</xdr:rowOff>
    </xdr:from>
    <xdr:to>
      <xdr:col>17</xdr:col>
      <xdr:colOff>253129</xdr:colOff>
      <xdr:row>27</xdr:row>
      <xdr:rowOff>164403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EE0E1396-CF67-4B1F-BBA8-AD37425E7115}"/>
            </a:ext>
          </a:extLst>
        </xdr:cNvPr>
        <xdr:cNvSpPr txBox="1"/>
      </xdr:nvSpPr>
      <xdr:spPr>
        <a:xfrm>
          <a:off x="13469662" y="4292937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30</xdr:row>
      <xdr:rowOff>21317</xdr:rowOff>
    </xdr:from>
    <xdr:to>
      <xdr:col>18</xdr:col>
      <xdr:colOff>727854</xdr:colOff>
      <xdr:row>31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69BBCE04-9075-4772-B2BE-6990817A9F26}"/>
            </a:ext>
          </a:extLst>
        </xdr:cNvPr>
        <xdr:cNvSpPr txBox="1"/>
      </xdr:nvSpPr>
      <xdr:spPr>
        <a:xfrm>
          <a:off x="14338831" y="4974317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31</xdr:row>
      <xdr:rowOff>109067</xdr:rowOff>
    </xdr:from>
    <xdr:to>
      <xdr:col>17</xdr:col>
      <xdr:colOff>387670</xdr:colOff>
      <xdr:row>32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10863414-1243-432D-98B9-0815BC5B1EDD}"/>
            </a:ext>
          </a:extLst>
        </xdr:cNvPr>
        <xdr:cNvSpPr txBox="1"/>
      </xdr:nvSpPr>
      <xdr:spPr>
        <a:xfrm>
          <a:off x="13662761" y="5252567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31</xdr:row>
      <xdr:rowOff>12576</xdr:rowOff>
    </xdr:from>
    <xdr:to>
      <xdr:col>16</xdr:col>
      <xdr:colOff>362119</xdr:colOff>
      <xdr:row>31</xdr:row>
      <xdr:rowOff>163172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AC9A0D51-A91E-494A-B60F-75D6162C3038}"/>
            </a:ext>
          </a:extLst>
        </xdr:cNvPr>
        <xdr:cNvSpPr txBox="1"/>
      </xdr:nvSpPr>
      <xdr:spPr>
        <a:xfrm>
          <a:off x="12372068" y="5156076"/>
          <a:ext cx="1277426" cy="150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52669</xdr:rowOff>
    </xdr:from>
    <xdr:to>
      <xdr:col>14</xdr:col>
      <xdr:colOff>155699</xdr:colOff>
      <xdr:row>31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E7375C39-0167-47F3-AE3B-76691468A5EC}"/>
            </a:ext>
          </a:extLst>
        </xdr:cNvPr>
        <xdr:cNvSpPr txBox="1"/>
      </xdr:nvSpPr>
      <xdr:spPr>
        <a:xfrm>
          <a:off x="10919312" y="5005669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34</xdr:row>
      <xdr:rowOff>38372</xdr:rowOff>
    </xdr:from>
    <xdr:to>
      <xdr:col>12</xdr:col>
      <xdr:colOff>450267</xdr:colOff>
      <xdr:row>35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D8AD1770-35C0-460F-9C47-5B357AC8C289}"/>
            </a:ext>
          </a:extLst>
        </xdr:cNvPr>
        <xdr:cNvSpPr txBox="1"/>
      </xdr:nvSpPr>
      <xdr:spPr>
        <a:xfrm>
          <a:off x="10038992" y="5753372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AE99EE3-9499-4ADF-9EC4-E588DC001A37}"/>
            </a:ext>
          </a:extLst>
        </xdr:cNvPr>
        <xdr:cNvSpPr txBox="1"/>
      </xdr:nvSpPr>
      <xdr:spPr>
        <a:xfrm>
          <a:off x="10371898" y="3691624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0D6C17C-2F0B-4996-B375-FFA95AD3F1CC}"/>
            </a:ext>
          </a:extLst>
        </xdr:cNvPr>
        <xdr:cNvSpPr txBox="1"/>
      </xdr:nvSpPr>
      <xdr:spPr>
        <a:xfrm>
          <a:off x="11210557" y="5737416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970.6  </a:t>
          </a:r>
        </a:p>
      </xdr:txBody>
    </xdr:sp>
    <xdr:clientData/>
  </xdr:twoCellAnchor>
  <xdr:oneCellAnchor>
    <xdr:from>
      <xdr:col>4</xdr:col>
      <xdr:colOff>38101</xdr:colOff>
      <xdr:row>0</xdr:row>
      <xdr:rowOff>9525</xdr:rowOff>
    </xdr:from>
    <xdr:ext cx="285750" cy="1572728"/>
    <xdr:pic>
      <xdr:nvPicPr>
        <xdr:cNvPr id="35" name="Imagen 34">
          <a:extLst>
            <a:ext uri="{FF2B5EF4-FFF2-40B4-BE49-F238E27FC236}">
              <a16:creationId xmlns:a16="http://schemas.microsoft.com/office/drawing/2014/main" id="{A740177D-C7BA-4D76-B095-DBFA6160F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9525"/>
          <a:ext cx="285750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488315</xdr:colOff>
      <xdr:row>0</xdr:row>
      <xdr:rowOff>123826</xdr:rowOff>
    </xdr:from>
    <xdr:ext cx="1664335" cy="815810"/>
    <xdr:pic>
      <xdr:nvPicPr>
        <xdr:cNvPr id="36" name="Imagen 35">
          <a:extLst>
            <a:ext uri="{FF2B5EF4-FFF2-40B4-BE49-F238E27FC236}">
              <a16:creationId xmlns:a16="http://schemas.microsoft.com/office/drawing/2014/main" id="{CDE99B6B-6BD4-4D4E-BB9A-A8554AB83BA2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690" y="123826"/>
          <a:ext cx="1664335" cy="81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390113</xdr:colOff>
      <xdr:row>0</xdr:row>
      <xdr:rowOff>0</xdr:rowOff>
    </xdr:from>
    <xdr:ext cx="1753012" cy="1052517"/>
    <xdr:pic>
      <xdr:nvPicPr>
        <xdr:cNvPr id="37" name="Picture 1">
          <a:extLst>
            <a:ext uri="{FF2B5EF4-FFF2-40B4-BE49-F238E27FC236}">
              <a16:creationId xmlns:a16="http://schemas.microsoft.com/office/drawing/2014/main" id="{78C70FC9-A38C-42D0-AEEF-0CD71988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488" y="0"/>
          <a:ext cx="1753012" cy="10525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cciones/Juan%20Alfonso/Cuadros%20e%20ilustraciones.xlsx" TargetMode="External"/><Relationship Id="rId2" Type="http://schemas.openxmlformats.org/officeDocument/2006/relationships/externalLinkPath" Target="https://dgprd.sharepoint.com/sites/Depto.deEstudiosEconmicos/Shared%20Documents/Informes/Informe%20Mensual/2026/Marzo/Secciones/Juan%20Alfonso/Cuadros%20e%20ilustraciones.xlsx" TargetMode="External"/><Relationship Id="rId1" Type="http://schemas.openxmlformats.org/officeDocument/2006/relationships/externalLinkPath" Target="/sites/Depto.deEstudiosEconmicos/Shared%20Documents/Informes/Informe%20Mensual/2026/Marzo/Secciones/Juan%20Alfonso/Cuadros%20e%20ilustracion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pa Inversión Pú."/>
      <sheetName val="Ilustración 4"/>
      <sheetName val="Tabla 6"/>
      <sheetName val="Tabla 7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57830-8698-4516-B18E-16F1AEFC9FE1}" name="Tabla2" displayName="Tabla2" ref="A7:C39" totalsRowShown="0" headerRowCellStyle="Normal 10 2 2 2 2 2 2">
  <autoFilter ref="A7:C39" xr:uid="{9294BA9A-7160-4758-A7B7-2E69BD2700F8}"/>
  <tableColumns count="3">
    <tableColumn id="1" xr3:uid="{37741E01-A160-45FA-A506-3F9D3A245C38}" name="País" dataCellStyle="Normal 10 2 2 2 2 2 2"/>
    <tableColumn id="2" xr3:uid="{B57E3B55-BF4A-4D21-BBC4-F12959620D2F}" name="Provincia " dataDxfId="1"/>
    <tableColumn id="3" xr3:uid="{24BEAB67-53E2-4384-B388-165388FBEDC5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F61D-CCCE-492F-8C8E-239B1B0E61A7}">
  <dimension ref="A2:P304"/>
  <sheetViews>
    <sheetView showGridLines="0" tabSelected="1" zoomScale="90" zoomScaleNormal="90" workbookViewId="0">
      <selection activeCell="O16" sqref="O16"/>
    </sheetView>
  </sheetViews>
  <sheetFormatPr baseColWidth="10" defaultColWidth="9.140625" defaultRowHeight="15" x14ac:dyDescent="0.25"/>
  <cols>
    <col min="1" max="1" width="21.7109375" style="118" customWidth="1"/>
    <col min="2" max="2" width="46.28515625" style="118" customWidth="1"/>
    <col min="3" max="3" width="21.42578125" style="118" customWidth="1"/>
    <col min="4" max="4" width="13.5703125" style="118" customWidth="1"/>
    <col min="5" max="5" width="13.85546875" style="118" bestFit="1" customWidth="1"/>
    <col min="6" max="6" width="17" style="118" customWidth="1"/>
    <col min="7" max="7" width="15.5703125" style="118" customWidth="1"/>
    <col min="8" max="8" width="13.140625" style="118" bestFit="1" customWidth="1"/>
    <col min="9" max="9" width="23" style="118" bestFit="1" customWidth="1"/>
    <col min="10" max="10" width="26.28515625" style="199" customWidth="1"/>
    <col min="11" max="11" width="17.85546875" style="199" hidden="1" customWidth="1"/>
    <col min="12" max="12" width="18.140625" style="118" customWidth="1"/>
    <col min="13" max="13" width="42.28515625" style="118" hidden="1" customWidth="1"/>
    <col min="14" max="14" width="17.140625" style="118" hidden="1" customWidth="1"/>
    <col min="15" max="15" width="32.42578125" style="118" bestFit="1" customWidth="1"/>
    <col min="16" max="16" width="17.85546875" style="118" customWidth="1"/>
    <col min="17" max="16384" width="9.140625" style="118"/>
  </cols>
  <sheetData>
    <row r="2" spans="2:16" ht="18.75" x14ac:dyDescent="0.25">
      <c r="B2" s="348" t="s">
        <v>0</v>
      </c>
      <c r="C2" s="348"/>
      <c r="D2" s="348"/>
      <c r="E2" s="348"/>
      <c r="F2" s="348"/>
      <c r="G2" s="348"/>
      <c r="H2" s="348"/>
      <c r="I2" s="348"/>
      <c r="J2" s="348"/>
      <c r="K2" s="348"/>
    </row>
    <row r="3" spans="2:16" ht="18.75" x14ac:dyDescent="0.25">
      <c r="B3" s="348" t="s">
        <v>1</v>
      </c>
      <c r="C3" s="348"/>
      <c r="D3" s="348"/>
      <c r="E3" s="348"/>
      <c r="F3" s="348"/>
      <c r="G3" s="348"/>
      <c r="H3" s="348"/>
      <c r="I3" s="348"/>
      <c r="J3" s="348"/>
      <c r="K3" s="348"/>
    </row>
    <row r="4" spans="2:16" ht="18.75" customHeight="1" x14ac:dyDescent="0.25">
      <c r="B4" s="349" t="s">
        <v>2</v>
      </c>
      <c r="C4" s="349"/>
      <c r="D4" s="349"/>
      <c r="E4" s="349"/>
      <c r="F4" s="349"/>
      <c r="G4" s="349"/>
      <c r="H4" s="349"/>
      <c r="I4" s="349"/>
      <c r="J4" s="349"/>
      <c r="K4" s="349"/>
    </row>
    <row r="5" spans="2:16" ht="18.75" x14ac:dyDescent="0.3">
      <c r="B5" s="131"/>
      <c r="C5" s="131"/>
      <c r="D5" s="131"/>
      <c r="E5" s="131"/>
      <c r="F5" s="131"/>
      <c r="G5" s="131"/>
      <c r="H5" s="131"/>
      <c r="I5" s="131"/>
      <c r="J5" s="132"/>
      <c r="K5" s="132"/>
    </row>
    <row r="8" spans="2:16" ht="19.5" thickBot="1" x14ac:dyDescent="0.3">
      <c r="B8" s="363" t="s">
        <v>207</v>
      </c>
      <c r="C8" s="363"/>
      <c r="D8" s="363"/>
      <c r="E8" s="363"/>
      <c r="F8" s="363"/>
      <c r="G8" s="363"/>
      <c r="H8" s="363"/>
      <c r="I8" s="363"/>
      <c r="J8" s="363"/>
      <c r="K8" s="363"/>
    </row>
    <row r="9" spans="2:16" ht="19.5" thickBot="1" x14ac:dyDescent="0.35">
      <c r="B9" s="364" t="s">
        <v>69</v>
      </c>
      <c r="C9" s="364"/>
      <c r="D9" s="364"/>
      <c r="E9" s="364"/>
      <c r="F9" s="364"/>
      <c r="G9" s="364"/>
      <c r="H9" s="364"/>
      <c r="I9" s="364"/>
      <c r="J9" s="364"/>
      <c r="K9" s="364"/>
      <c r="O9" s="252" t="s">
        <v>4</v>
      </c>
      <c r="P9" s="253">
        <v>8619782.3539590947</v>
      </c>
    </row>
    <row r="10" spans="2:16" ht="18.75" x14ac:dyDescent="0.3"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2:16" ht="19.5" thickBot="1" x14ac:dyDescent="0.35"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2:16" ht="22.5" customHeight="1" thickBot="1" x14ac:dyDescent="0.35">
      <c r="B12" s="357" t="s">
        <v>5</v>
      </c>
      <c r="C12" s="254" t="s">
        <v>208</v>
      </c>
      <c r="D12" s="255">
        <v>2025</v>
      </c>
      <c r="E12" s="256">
        <v>2026</v>
      </c>
      <c r="F12" s="358" t="s">
        <v>209</v>
      </c>
      <c r="G12" s="358" t="s">
        <v>70</v>
      </c>
      <c r="H12" s="360" t="s">
        <v>210</v>
      </c>
      <c r="I12" s="133"/>
      <c r="J12" s="133"/>
      <c r="K12" s="133"/>
    </row>
    <row r="13" spans="2:16" ht="22.15" customHeight="1" thickBot="1" x14ac:dyDescent="0.35">
      <c r="B13" s="357"/>
      <c r="C13" s="254" t="s">
        <v>211</v>
      </c>
      <c r="D13" s="361" t="s">
        <v>212</v>
      </c>
      <c r="E13" s="362"/>
      <c r="F13" s="359"/>
      <c r="G13" s="359"/>
      <c r="H13" s="360"/>
      <c r="I13" s="133"/>
      <c r="J13" s="133"/>
      <c r="K13" s="133"/>
    </row>
    <row r="14" spans="2:16" ht="18.75" x14ac:dyDescent="0.3">
      <c r="B14" s="357"/>
      <c r="C14" s="257">
        <v>1</v>
      </c>
      <c r="D14" s="257">
        <v>2</v>
      </c>
      <c r="E14" s="258">
        <v>3</v>
      </c>
      <c r="F14" s="258" t="s">
        <v>213</v>
      </c>
      <c r="G14" s="257">
        <v>5</v>
      </c>
      <c r="H14" s="257" t="s">
        <v>214</v>
      </c>
      <c r="I14" s="133"/>
      <c r="J14" s="133"/>
      <c r="K14" s="133"/>
    </row>
    <row r="15" spans="2:16" ht="18.75" x14ac:dyDescent="0.3">
      <c r="B15" s="284" t="s">
        <v>215</v>
      </c>
      <c r="C15" s="285">
        <f>C16+C17</f>
        <v>1342258.1535460001</v>
      </c>
      <c r="D15" s="285">
        <f>D16+D17</f>
        <v>93105.789460450003</v>
      </c>
      <c r="E15" s="285">
        <f>E16+E17</f>
        <v>103473.44901344</v>
      </c>
      <c r="F15" s="286">
        <f>IFERROR(E15/C15,"-")</f>
        <v>7.7089082111426996E-2</v>
      </c>
      <c r="G15" s="285">
        <f>E15-D15</f>
        <v>10367.659552989993</v>
      </c>
      <c r="H15" s="287">
        <f>E15/$P$9</f>
        <v>1.2004183489147413E-2</v>
      </c>
      <c r="I15" s="133"/>
      <c r="J15" s="133"/>
      <c r="K15" s="133"/>
    </row>
    <row r="16" spans="2:16" ht="18.75" x14ac:dyDescent="0.3">
      <c r="B16" s="259" t="s">
        <v>216</v>
      </c>
      <c r="C16" s="260">
        <v>1340556.9231710001</v>
      </c>
      <c r="D16" s="260">
        <v>93054.969848690002</v>
      </c>
      <c r="E16" s="260">
        <v>103445.66346631</v>
      </c>
      <c r="F16" s="261">
        <f>IFERROR(E16/C16,"-")</f>
        <v>7.7166184947682806E-2</v>
      </c>
      <c r="G16" s="260">
        <f t="shared" ref="G16:G31" si="0">E16-D16</f>
        <v>10390.693617619996</v>
      </c>
      <c r="H16" s="262">
        <f>E16/$P$9</f>
        <v>1.2000960026420744E-2</v>
      </c>
      <c r="I16" s="133"/>
      <c r="J16" s="133"/>
      <c r="K16" s="133"/>
    </row>
    <row r="17" spans="2:11" ht="18.75" x14ac:dyDescent="0.3">
      <c r="B17" s="259" t="s">
        <v>217</v>
      </c>
      <c r="C17" s="263">
        <v>1701.2303750000001</v>
      </c>
      <c r="D17" s="263">
        <v>50.819611760000001</v>
      </c>
      <c r="E17" s="263">
        <v>27.785547129999998</v>
      </c>
      <c r="F17" s="261">
        <f>IFERROR(E17/C17,"-")</f>
        <v>1.6332618755411064E-2</v>
      </c>
      <c r="G17" s="263">
        <f t="shared" si="0"/>
        <v>-23.034064630000003</v>
      </c>
      <c r="H17" s="262">
        <f t="shared" ref="H17:H31" si="1">E17/$P$9</f>
        <v>3.2234627266705873E-6</v>
      </c>
      <c r="I17" s="133"/>
      <c r="J17" s="133"/>
      <c r="K17" s="133"/>
    </row>
    <row r="18" spans="2:11" ht="18.75" x14ac:dyDescent="0.3">
      <c r="B18" s="284" t="s">
        <v>218</v>
      </c>
      <c r="C18" s="285">
        <f>C19+C21</f>
        <v>1622833.406287</v>
      </c>
      <c r="D18" s="288">
        <f>D19+D21</f>
        <v>112963.86236393006</v>
      </c>
      <c r="E18" s="288">
        <f>E19+E21</f>
        <v>119960.84490406996</v>
      </c>
      <c r="F18" s="286">
        <f t="shared" ref="F18:F21" si="2">IFERROR(E18/C18,"-")</f>
        <v>7.3920615905077536E-2</v>
      </c>
      <c r="G18" s="288">
        <f t="shared" si="0"/>
        <v>6996.9825401398994</v>
      </c>
      <c r="H18" s="287">
        <f t="shared" si="1"/>
        <v>1.3916922722413235E-2</v>
      </c>
      <c r="I18" s="133"/>
      <c r="J18" s="133"/>
      <c r="K18" s="133"/>
    </row>
    <row r="19" spans="2:11" ht="18.75" x14ac:dyDescent="0.3">
      <c r="B19" s="259" t="s">
        <v>77</v>
      </c>
      <c r="C19" s="260">
        <v>1407548.6858320001</v>
      </c>
      <c r="D19" s="260">
        <v>94828.571430660071</v>
      </c>
      <c r="E19" s="260">
        <v>109573.84836696996</v>
      </c>
      <c r="F19" s="261">
        <f t="shared" si="2"/>
        <v>7.7847288317562532E-2</v>
      </c>
      <c r="G19" s="260">
        <f t="shared" si="0"/>
        <v>14745.276936309892</v>
      </c>
      <c r="H19" s="262">
        <f t="shared" si="1"/>
        <v>1.2711904299607092E-2</v>
      </c>
      <c r="I19" s="133"/>
      <c r="J19" s="133"/>
      <c r="K19" s="133"/>
    </row>
    <row r="20" spans="2:11" ht="18.75" x14ac:dyDescent="0.3">
      <c r="B20" s="264" t="s">
        <v>80</v>
      </c>
      <c r="C20" s="260">
        <v>324257.11556399998</v>
      </c>
      <c r="D20" s="260">
        <v>12137.9322643</v>
      </c>
      <c r="E20" s="260">
        <v>16548.562183779999</v>
      </c>
      <c r="F20" s="261">
        <f t="shared" si="2"/>
        <v>5.103530929458891E-2</v>
      </c>
      <c r="G20" s="260">
        <f t="shared" si="0"/>
        <v>4410.6299194799994</v>
      </c>
      <c r="H20" s="262">
        <f t="shared" si="1"/>
        <v>1.919835270107393E-3</v>
      </c>
      <c r="I20" s="133"/>
      <c r="J20" s="133"/>
      <c r="K20" s="133"/>
    </row>
    <row r="21" spans="2:11" ht="18.75" x14ac:dyDescent="0.3">
      <c r="B21" s="259" t="s">
        <v>88</v>
      </c>
      <c r="C21" s="260">
        <v>215284.720455</v>
      </c>
      <c r="D21" s="260">
        <v>18135.29093327</v>
      </c>
      <c r="E21" s="260">
        <v>10386.996537099998</v>
      </c>
      <c r="F21" s="261">
        <f t="shared" si="2"/>
        <v>4.8247718254910456E-2</v>
      </c>
      <c r="G21" s="260">
        <f t="shared" si="0"/>
        <v>-7748.2943961700021</v>
      </c>
      <c r="H21" s="262">
        <f t="shared" si="1"/>
        <v>1.2050184228061414E-3</v>
      </c>
      <c r="I21" s="133"/>
      <c r="J21" s="133"/>
      <c r="K21" s="133"/>
    </row>
    <row r="22" spans="2:11" ht="18.75" x14ac:dyDescent="0.3">
      <c r="B22" s="265" t="s">
        <v>219</v>
      </c>
      <c r="C22" s="266"/>
      <c r="D22" s="266"/>
      <c r="E22" s="267"/>
      <c r="F22" s="268"/>
      <c r="G22" s="266"/>
      <c r="H22" s="268"/>
      <c r="I22" s="133"/>
      <c r="J22" s="133"/>
      <c r="K22" s="133"/>
    </row>
    <row r="23" spans="2:11" ht="18.75" x14ac:dyDescent="0.3">
      <c r="B23" s="269" t="s">
        <v>220</v>
      </c>
      <c r="C23" s="270">
        <f>(C16-C19)</f>
        <v>-66991.762661000015</v>
      </c>
      <c r="D23" s="270">
        <f>(D16-D19)</f>
        <v>-1773.6015819700697</v>
      </c>
      <c r="E23" s="270">
        <f>(E16-E19)</f>
        <v>-6128.1849006599659</v>
      </c>
      <c r="F23" s="261">
        <f>IFERROR(E23/C23,"-")</f>
        <v>9.1476692913284932E-2</v>
      </c>
      <c r="G23" s="270">
        <f>ABS(E23-D23)</f>
        <v>4354.5833186898963</v>
      </c>
      <c r="H23" s="261">
        <f t="shared" si="1"/>
        <v>-7.1094427318634911E-4</v>
      </c>
      <c r="I23" s="133"/>
      <c r="J23" s="133"/>
      <c r="K23" s="133"/>
    </row>
    <row r="24" spans="2:11" ht="18.75" x14ac:dyDescent="0.3">
      <c r="B24" s="269" t="s">
        <v>221</v>
      </c>
      <c r="C24" s="270">
        <f>(C17-C21)</f>
        <v>-213583.49007999999</v>
      </c>
      <c r="D24" s="270">
        <f>(D17-D21)</f>
        <v>-18084.471321510002</v>
      </c>
      <c r="E24" s="270">
        <f>(E17-E21)</f>
        <v>-10359.210989969997</v>
      </c>
      <c r="F24" s="261">
        <f>IFERROR(E24/C24,"-")</f>
        <v>4.8501927682190436E-2</v>
      </c>
      <c r="G24" s="270">
        <f t="shared" ref="G24:G26" si="3">ABS(E24-D24)</f>
        <v>7725.2603315400047</v>
      </c>
      <c r="H24" s="261">
        <f t="shared" si="1"/>
        <v>-1.2017949600794707E-3</v>
      </c>
      <c r="I24" s="133"/>
      <c r="J24" s="133"/>
      <c r="K24" s="133"/>
    </row>
    <row r="25" spans="2:11" ht="18.75" x14ac:dyDescent="0.3">
      <c r="B25" s="269" t="s">
        <v>222</v>
      </c>
      <c r="C25" s="271">
        <f>(C15-(C18-C20))</f>
        <v>43681.862822999945</v>
      </c>
      <c r="D25" s="270">
        <f>(D15-(D18-D20))</f>
        <v>-7720.1406391800556</v>
      </c>
      <c r="E25" s="270">
        <f>(E15-(E18-E20))</f>
        <v>61.166293150032288</v>
      </c>
      <c r="F25" s="261">
        <f>IFERROR(E25/C25,"-")</f>
        <v>1.4002675068570155E-3</v>
      </c>
      <c r="G25" s="270">
        <f t="shared" si="3"/>
        <v>7781.3069323300879</v>
      </c>
      <c r="H25" s="261">
        <f t="shared" si="1"/>
        <v>7.0960368415727345E-6</v>
      </c>
      <c r="I25" s="272"/>
      <c r="J25" s="133"/>
      <c r="K25" s="133"/>
    </row>
    <row r="26" spans="2:11" ht="18.75" x14ac:dyDescent="0.3">
      <c r="B26" s="269" t="s">
        <v>223</v>
      </c>
      <c r="C26" s="271">
        <f>C15-C18</f>
        <v>-280575.25274099992</v>
      </c>
      <c r="D26" s="270">
        <f>D15-D18</f>
        <v>-19858.072903480061</v>
      </c>
      <c r="E26" s="270">
        <f>E15-E18</f>
        <v>-16487.395890629967</v>
      </c>
      <c r="F26" s="261">
        <f>IFERROR(E26/C26,"-")</f>
        <v>5.8762830041356302E-2</v>
      </c>
      <c r="G26" s="270">
        <f t="shared" si="3"/>
        <v>3370.6770128500939</v>
      </c>
      <c r="H26" s="261">
        <f t="shared" si="1"/>
        <v>-1.9127392332658204E-3</v>
      </c>
      <c r="I26" s="273"/>
      <c r="J26" s="133"/>
      <c r="K26" s="133"/>
    </row>
    <row r="27" spans="2:11" ht="18.75" x14ac:dyDescent="0.3">
      <c r="B27" s="265" t="s">
        <v>224</v>
      </c>
      <c r="C27" s="266">
        <f>C29-C31</f>
        <v>280575.25274099997</v>
      </c>
      <c r="D27" s="266">
        <f>D29-D31</f>
        <v>-5850.5199201499991</v>
      </c>
      <c r="E27" s="266">
        <f>E29-E31</f>
        <v>101961.32615178</v>
      </c>
      <c r="F27" s="274">
        <f>IFERROR(E27/C27,"-")</f>
        <v>0.36340099547518134</v>
      </c>
      <c r="G27" s="266">
        <f t="shared" si="0"/>
        <v>107811.84607192999</v>
      </c>
      <c r="H27" s="274">
        <f t="shared" si="1"/>
        <v>1.1828758774280284E-2</v>
      </c>
      <c r="I27" s="133"/>
      <c r="J27" s="133"/>
      <c r="K27" s="133"/>
    </row>
    <row r="28" spans="2:11" ht="18.75" x14ac:dyDescent="0.3">
      <c r="B28" s="275"/>
      <c r="C28" s="276"/>
      <c r="D28" s="276"/>
      <c r="E28" s="277"/>
      <c r="F28" s="278"/>
      <c r="G28" s="276">
        <f t="shared" si="0"/>
        <v>0</v>
      </c>
      <c r="H28" s="278"/>
      <c r="I28" s="133"/>
      <c r="J28" s="133"/>
      <c r="K28" s="133"/>
    </row>
    <row r="29" spans="2:11" ht="18.75" x14ac:dyDescent="0.3">
      <c r="B29" s="289" t="s">
        <v>225</v>
      </c>
      <c r="C29" s="290">
        <v>401767.81472999998</v>
      </c>
      <c r="D29" s="290">
        <v>4826.8826368500004</v>
      </c>
      <c r="E29" s="290">
        <v>112172.17801257</v>
      </c>
      <c r="F29" s="291">
        <f>IFERROR(E29/C29,"-")</f>
        <v>0.27919652570466119</v>
      </c>
      <c r="G29" s="290">
        <f t="shared" si="0"/>
        <v>107345.29537572</v>
      </c>
      <c r="H29" s="291">
        <f t="shared" si="1"/>
        <v>1.3013342263920267E-2</v>
      </c>
      <c r="I29" s="133"/>
      <c r="J29" s="273"/>
      <c r="K29" s="133"/>
    </row>
    <row r="30" spans="2:11" ht="18.75" x14ac:dyDescent="0.3">
      <c r="B30" s="279"/>
      <c r="C30" s="280"/>
      <c r="D30" s="280"/>
      <c r="E30" s="280"/>
      <c r="F30" s="281"/>
      <c r="G30" s="280"/>
      <c r="H30" s="281"/>
      <c r="I30" s="133"/>
      <c r="J30" s="133"/>
      <c r="K30" s="133"/>
    </row>
    <row r="31" spans="2:11" ht="18.75" x14ac:dyDescent="0.3">
      <c r="B31" s="289" t="s">
        <v>226</v>
      </c>
      <c r="C31" s="290">
        <v>121192.56198899999</v>
      </c>
      <c r="D31" s="290">
        <v>10677.402556999999</v>
      </c>
      <c r="E31" s="290">
        <v>10210.851860789999</v>
      </c>
      <c r="F31" s="291">
        <f>IFERROR(E31/C31,"-")</f>
        <v>8.4253123238015079E-2</v>
      </c>
      <c r="G31" s="290">
        <f t="shared" si="0"/>
        <v>-466.55069621000075</v>
      </c>
      <c r="H31" s="291">
        <f t="shared" si="1"/>
        <v>1.1845834896399815E-3</v>
      </c>
      <c r="I31" s="133"/>
      <c r="J31" s="133"/>
      <c r="K31" s="133"/>
    </row>
    <row r="32" spans="2:11" x14ac:dyDescent="0.25">
      <c r="B32" s="282" t="s">
        <v>227</v>
      </c>
      <c r="C32" s="292"/>
      <c r="D32" s="292"/>
      <c r="E32" s="292"/>
      <c r="F32" s="293"/>
      <c r="G32" s="293"/>
      <c r="H32" s="297"/>
      <c r="I32" s="191"/>
      <c r="J32" s="193"/>
      <c r="K32" s="193"/>
    </row>
    <row r="33" spans="1:14" s="199" customFormat="1" x14ac:dyDescent="0.25">
      <c r="A33" s="118"/>
      <c r="B33" s="294" t="s">
        <v>99</v>
      </c>
      <c r="C33" s="295"/>
      <c r="D33" s="295"/>
      <c r="E33" s="295"/>
      <c r="F33" s="293"/>
      <c r="G33" s="293"/>
      <c r="H33" s="295"/>
      <c r="I33" s="118"/>
      <c r="L33" s="118"/>
      <c r="M33" s="118"/>
      <c r="N33" s="118"/>
    </row>
    <row r="34" spans="1:14" x14ac:dyDescent="0.25">
      <c r="B34" s="294" t="s">
        <v>228</v>
      </c>
      <c r="C34" s="295"/>
      <c r="D34" s="295"/>
      <c r="E34" s="295"/>
      <c r="F34" s="293"/>
      <c r="G34" s="293"/>
      <c r="H34" s="295"/>
    </row>
    <row r="35" spans="1:14" x14ac:dyDescent="0.25">
      <c r="B35" s="282" t="s">
        <v>229</v>
      </c>
      <c r="C35" s="295"/>
      <c r="D35" s="295"/>
      <c r="E35" s="295"/>
      <c r="F35" s="293"/>
      <c r="G35" s="293"/>
      <c r="H35" s="296"/>
      <c r="I35" s="199"/>
      <c r="J35" s="118"/>
      <c r="K35" s="118"/>
    </row>
    <row r="36" spans="1:14" x14ac:dyDescent="0.25">
      <c r="B36" s="295"/>
      <c r="C36" s="295"/>
      <c r="D36" s="295"/>
      <c r="E36" s="295"/>
      <c r="F36" s="295"/>
      <c r="G36" s="295"/>
      <c r="H36" s="296"/>
      <c r="I36" s="199"/>
      <c r="J36" s="118"/>
      <c r="K36" s="118"/>
    </row>
    <row r="40" spans="1:14" x14ac:dyDescent="0.25">
      <c r="H40" s="283"/>
    </row>
    <row r="42" spans="1:14" x14ac:dyDescent="0.25">
      <c r="C42" s="204"/>
      <c r="D42" s="204"/>
      <c r="E42" s="204"/>
    </row>
    <row r="304" spans="2:2" x14ac:dyDescent="0.25">
      <c r="B304" s="118" t="s">
        <v>61</v>
      </c>
    </row>
  </sheetData>
  <mergeCells count="10">
    <mergeCell ref="B2:K2"/>
    <mergeCell ref="B3:K3"/>
    <mergeCell ref="B4:K4"/>
    <mergeCell ref="B8:K8"/>
    <mergeCell ref="B9:K9"/>
    <mergeCell ref="B12:B14"/>
    <mergeCell ref="F12:F13"/>
    <mergeCell ref="G12:G13"/>
    <mergeCell ref="H12:H13"/>
    <mergeCell ref="D13:E1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4EAE-391A-492C-A5AC-60DD8D053195}">
  <dimension ref="A1:T45"/>
  <sheetViews>
    <sheetView showGridLines="0" zoomScale="73" workbookViewId="0">
      <selection activeCell="R29" sqref="R29"/>
    </sheetView>
  </sheetViews>
  <sheetFormatPr baseColWidth="10" defaultColWidth="11.42578125" defaultRowHeight="15" x14ac:dyDescent="0.25"/>
  <cols>
    <col min="1" max="2" width="11.42578125" style="1"/>
    <col min="3" max="3" width="10.85546875" style="1" customWidth="1"/>
    <col min="4" max="16384" width="11.42578125" style="1"/>
  </cols>
  <sheetData>
    <row r="1" spans="1:20" x14ac:dyDescent="0.25">
      <c r="A1" s="198"/>
      <c r="B1" s="198"/>
      <c r="C1" s="198"/>
      <c r="D1" s="198"/>
      <c r="E1"/>
      <c r="F1"/>
      <c r="G1"/>
      <c r="H1"/>
      <c r="I1"/>
      <c r="J1"/>
      <c r="K1"/>
      <c r="L1"/>
      <c r="M1"/>
      <c r="N1"/>
      <c r="O1"/>
    </row>
    <row r="2" spans="1:20" x14ac:dyDescent="0.25">
      <c r="A2" s="198"/>
      <c r="B2" s="198"/>
      <c r="C2" s="198"/>
      <c r="D2" s="198"/>
      <c r="E2"/>
      <c r="F2" s="123"/>
      <c r="G2" s="123"/>
      <c r="H2" s="123"/>
      <c r="I2" s="123"/>
      <c r="J2" s="123"/>
      <c r="K2" s="123"/>
      <c r="L2" s="123"/>
      <c r="M2" s="123"/>
      <c r="N2" s="123"/>
      <c r="O2"/>
    </row>
    <row r="3" spans="1:20" ht="15" customHeight="1" x14ac:dyDescent="0.25">
      <c r="A3" s="387" t="s">
        <v>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546"/>
      <c r="O3" s="546"/>
    </row>
    <row r="4" spans="1:20" ht="15" customHeight="1" x14ac:dyDescent="0.25">
      <c r="A4" s="387" t="s">
        <v>1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546"/>
      <c r="O4" s="546"/>
    </row>
    <row r="5" spans="1:20" ht="15" customHeight="1" x14ac:dyDescent="0.25">
      <c r="A5" s="388" t="s">
        <v>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547"/>
      <c r="O5" s="547"/>
    </row>
    <row r="6" spans="1:20" x14ac:dyDescent="0.25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</row>
    <row r="7" spans="1:20" x14ac:dyDescent="0.25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</row>
    <row r="8" spans="1:20" ht="20.25" x14ac:dyDescent="0.25">
      <c r="A8" s="548" t="s">
        <v>960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334"/>
      <c r="O8" s="334"/>
    </row>
    <row r="9" spans="1:20" ht="20.25" x14ac:dyDescent="0.25">
      <c r="A9" s="549" t="s">
        <v>202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334"/>
      <c r="O9" s="334"/>
    </row>
    <row r="10" spans="1:20" ht="20.25" x14ac:dyDescent="0.25">
      <c r="A10" s="550" t="s">
        <v>3</v>
      </c>
      <c r="B10" s="550"/>
      <c r="C10" s="550"/>
      <c r="D10" s="550"/>
      <c r="E10" s="550"/>
      <c r="F10" s="550"/>
      <c r="G10" s="550"/>
      <c r="H10" s="550"/>
      <c r="I10" s="550"/>
      <c r="J10" s="550"/>
      <c r="K10" s="550"/>
      <c r="L10" s="550"/>
      <c r="M10" s="550"/>
      <c r="N10" s="123"/>
      <c r="O10"/>
    </row>
    <row r="12" spans="1:20" ht="14.45" customHeight="1" x14ac:dyDescent="0.25">
      <c r="G12"/>
    </row>
    <row r="13" spans="1:20" ht="14.45" customHeight="1" x14ac:dyDescent="0.25"/>
    <row r="14" spans="1:20" x14ac:dyDescent="0.25">
      <c r="P14" s="333"/>
      <c r="Q14" s="206"/>
      <c r="R14" s="206"/>
      <c r="S14" s="206"/>
      <c r="T14" s="206"/>
    </row>
    <row r="15" spans="1:20" x14ac:dyDescent="0.25">
      <c r="P15" s="333"/>
      <c r="Q15" s="206"/>
      <c r="R15" s="206"/>
      <c r="S15" s="206"/>
      <c r="T15" s="206"/>
    </row>
    <row r="16" spans="1:20" x14ac:dyDescent="0.25">
      <c r="P16" s="333"/>
      <c r="Q16" s="206"/>
      <c r="R16" s="206"/>
      <c r="S16" s="206"/>
      <c r="T16" s="206"/>
    </row>
    <row r="18" ht="14.45" customHeight="1" x14ac:dyDescent="0.25"/>
    <row r="19" ht="14.45" customHeight="1" x14ac:dyDescent="0.25"/>
    <row r="24" ht="14.45" customHeight="1" x14ac:dyDescent="0.25"/>
    <row r="25" ht="14.45" customHeight="1" x14ac:dyDescent="0.25"/>
    <row r="26" ht="14.45" customHeight="1" x14ac:dyDescent="0.25"/>
    <row r="31" ht="21" customHeight="1" x14ac:dyDescent="0.25"/>
    <row r="32" ht="9.6" customHeight="1" x14ac:dyDescent="0.25"/>
    <row r="33" spans="4:4" ht="14.45" customHeight="1" x14ac:dyDescent="0.25"/>
    <row r="35" spans="4:4" ht="16.149999999999999" customHeight="1" x14ac:dyDescent="0.25"/>
    <row r="36" spans="4:4" ht="9" customHeight="1" x14ac:dyDescent="0.25"/>
    <row r="37" spans="4:4" ht="19.149999999999999" customHeight="1" x14ac:dyDescent="0.25"/>
    <row r="43" spans="4:4" x14ac:dyDescent="0.25">
      <c r="D43" s="240" t="s">
        <v>199</v>
      </c>
    </row>
    <row r="44" spans="4:4" x14ac:dyDescent="0.25">
      <c r="D44" s="3" t="s">
        <v>946</v>
      </c>
    </row>
    <row r="45" spans="4:4" x14ac:dyDescent="0.25">
      <c r="D45" s="240" t="s">
        <v>201</v>
      </c>
    </row>
  </sheetData>
  <mergeCells count="6">
    <mergeCell ref="A3:M3"/>
    <mergeCell ref="A4:M4"/>
    <mergeCell ref="A5:M5"/>
    <mergeCell ref="A8:M8"/>
    <mergeCell ref="A9:M9"/>
    <mergeCell ref="A10:M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0BE8-2AC3-4BA3-B9B5-B4AB24EE24B4}">
  <dimension ref="A1:R49"/>
  <sheetViews>
    <sheetView showGridLines="0" zoomScale="80" zoomScaleNormal="80" workbookViewId="0">
      <selection activeCell="B48" sqref="B48:J48"/>
    </sheetView>
  </sheetViews>
  <sheetFormatPr baseColWidth="10" defaultColWidth="11.5703125" defaultRowHeight="15" x14ac:dyDescent="0.25"/>
  <cols>
    <col min="1" max="1" width="11.5703125" style="198"/>
    <col min="2" max="2" width="102" style="198" customWidth="1"/>
    <col min="3" max="3" width="24.7109375" style="198" customWidth="1"/>
    <col min="4" max="4" width="24.28515625" style="198" customWidth="1"/>
    <col min="5" max="5" width="29.140625" style="198" bestFit="1" customWidth="1"/>
    <col min="6" max="6" width="22.42578125" style="198" bestFit="1" customWidth="1"/>
    <col min="7" max="8" width="20.7109375" style="198" bestFit="1" customWidth="1"/>
    <col min="9" max="9" width="14.5703125" style="198" bestFit="1" customWidth="1"/>
    <col min="10" max="10" width="19.7109375" style="198" customWidth="1"/>
    <col min="11" max="15" width="11.5703125" style="198"/>
    <col min="16" max="16" width="27.28515625" style="198" customWidth="1"/>
    <col min="17" max="17" width="31.5703125" style="198" customWidth="1"/>
    <col min="18" max="18" width="15" style="198" bestFit="1" customWidth="1"/>
    <col min="19" max="16384" width="11.5703125" style="198"/>
  </cols>
  <sheetData>
    <row r="1" spans="1:12" s="210" customFormat="1" ht="21" x14ac:dyDescent="0.35"/>
    <row r="2" spans="1:12" s="210" customFormat="1" ht="21" customHeight="1" x14ac:dyDescent="0.35">
      <c r="A2" s="422" t="s">
        <v>0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2" s="210" customFormat="1" ht="21" customHeight="1" x14ac:dyDescent="0.35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2" s="210" customFormat="1" ht="21" customHeight="1" x14ac:dyDescent="0.35">
      <c r="A4" s="423" t="s">
        <v>2</v>
      </c>
      <c r="B4" s="423"/>
      <c r="C4" s="423"/>
      <c r="D4" s="423"/>
      <c r="E4" s="423"/>
      <c r="F4" s="423"/>
      <c r="G4" s="423"/>
      <c r="H4" s="423"/>
      <c r="I4" s="423"/>
      <c r="J4" s="423"/>
    </row>
    <row r="5" spans="1:12" s="210" customFormat="1" ht="21" x14ac:dyDescent="0.35">
      <c r="B5" s="211"/>
      <c r="C5" s="211"/>
      <c r="D5" s="211"/>
      <c r="E5" s="211"/>
      <c r="F5" s="211"/>
      <c r="G5" s="211"/>
    </row>
    <row r="6" spans="1:12" s="210" customFormat="1" ht="21" x14ac:dyDescent="0.35">
      <c r="B6" s="211"/>
      <c r="C6" s="211"/>
      <c r="D6" s="211"/>
      <c r="E6" s="211"/>
      <c r="F6" s="211"/>
      <c r="G6" s="211"/>
    </row>
    <row r="7" spans="1:12" s="210" customFormat="1" ht="21" x14ac:dyDescent="0.35">
      <c r="A7" s="424" t="s">
        <v>160</v>
      </c>
      <c r="B7" s="424"/>
      <c r="C7" s="424"/>
      <c r="D7" s="424"/>
      <c r="E7" s="424"/>
      <c r="F7" s="424"/>
      <c r="G7" s="424"/>
      <c r="H7" s="424"/>
      <c r="I7" s="424"/>
      <c r="J7" s="424"/>
    </row>
    <row r="8" spans="1:12" s="210" customFormat="1" ht="21" x14ac:dyDescent="0.35">
      <c r="A8" s="212"/>
      <c r="B8" s="425" t="s">
        <v>161</v>
      </c>
      <c r="C8" s="425"/>
      <c r="D8" s="425"/>
      <c r="E8" s="425"/>
      <c r="F8" s="425"/>
      <c r="G8" s="425"/>
      <c r="H8" s="425"/>
      <c r="I8" s="425"/>
      <c r="J8" s="425"/>
    </row>
    <row r="9" spans="1:12" s="210" customFormat="1" ht="21" x14ac:dyDescent="0.35">
      <c r="B9" s="420" t="s">
        <v>69</v>
      </c>
      <c r="C9" s="421"/>
      <c r="D9" s="421"/>
      <c r="E9" s="421"/>
      <c r="F9" s="421"/>
      <c r="G9" s="421"/>
      <c r="H9" s="421"/>
      <c r="I9" s="421"/>
      <c r="J9" s="421"/>
    </row>
    <row r="10" spans="1:12" ht="15.75" thickBot="1" x14ac:dyDescent="0.3">
      <c r="C10" s="213"/>
      <c r="D10" s="214"/>
      <c r="F10" s="214"/>
      <c r="G10" s="215"/>
    </row>
    <row r="11" spans="1:12" ht="19.149999999999999" customHeight="1" thickBot="1" x14ac:dyDescent="0.35">
      <c r="B11" s="396" t="s">
        <v>162</v>
      </c>
      <c r="C11" s="216">
        <v>2025</v>
      </c>
      <c r="D11" s="427">
        <v>2026</v>
      </c>
      <c r="E11" s="428"/>
      <c r="F11" s="428"/>
      <c r="G11" s="428"/>
      <c r="H11" s="428"/>
      <c r="I11" s="428"/>
      <c r="J11" s="428"/>
    </row>
    <row r="12" spans="1:12" s="217" customFormat="1" ht="24.6" customHeight="1" x14ac:dyDescent="0.25">
      <c r="B12" s="397"/>
      <c r="C12" s="429" t="s">
        <v>66</v>
      </c>
      <c r="D12" s="432" t="s">
        <v>8</v>
      </c>
      <c r="E12" s="434" t="s">
        <v>9</v>
      </c>
      <c r="F12" s="436" t="s">
        <v>10</v>
      </c>
      <c r="G12" s="438" t="s">
        <v>11</v>
      </c>
      <c r="H12" s="440" t="s">
        <v>163</v>
      </c>
      <c r="I12" s="441"/>
      <c r="J12" s="218" t="s">
        <v>164</v>
      </c>
    </row>
    <row r="13" spans="1:12" ht="19.899999999999999" customHeight="1" thickBot="1" x14ac:dyDescent="0.3">
      <c r="B13" s="397"/>
      <c r="C13" s="430"/>
      <c r="D13" s="432"/>
      <c r="E13" s="434"/>
      <c r="F13" s="436"/>
      <c r="G13" s="438"/>
      <c r="H13" s="442" t="s">
        <v>165</v>
      </c>
      <c r="I13" s="443"/>
      <c r="J13" s="218" t="s">
        <v>110</v>
      </c>
    </row>
    <row r="14" spans="1:12" ht="22.5" customHeight="1" thickBot="1" x14ac:dyDescent="0.3">
      <c r="B14" s="397"/>
      <c r="C14" s="431"/>
      <c r="D14" s="433"/>
      <c r="E14" s="435"/>
      <c r="F14" s="437"/>
      <c r="G14" s="439"/>
      <c r="H14" s="219" t="s">
        <v>12</v>
      </c>
      <c r="I14" s="220" t="s">
        <v>13</v>
      </c>
      <c r="J14" s="218"/>
    </row>
    <row r="15" spans="1:12" ht="22.9" customHeight="1" thickBot="1" x14ac:dyDescent="0.3">
      <c r="B15" s="398"/>
      <c r="C15" s="19">
        <v>1</v>
      </c>
      <c r="D15" s="19">
        <v>2</v>
      </c>
      <c r="E15" s="19">
        <v>3</v>
      </c>
      <c r="F15" s="19">
        <v>4</v>
      </c>
      <c r="G15" s="19">
        <v>5</v>
      </c>
      <c r="H15" s="19" t="s">
        <v>166</v>
      </c>
      <c r="I15" s="221" t="s">
        <v>167</v>
      </c>
      <c r="J15" s="222" t="s">
        <v>168</v>
      </c>
    </row>
    <row r="16" spans="1:12" ht="21" thickBot="1" x14ac:dyDescent="0.3">
      <c r="B16" s="223" t="s">
        <v>169</v>
      </c>
      <c r="C16" s="224">
        <f t="shared" ref="C16:G16" si="0">SUM(C17:C20)</f>
        <v>19318954979.300034</v>
      </c>
      <c r="D16" s="224">
        <f t="shared" si="0"/>
        <v>256969074361</v>
      </c>
      <c r="E16" s="224">
        <f t="shared" si="0"/>
        <v>14424892859.15</v>
      </c>
      <c r="F16" s="224">
        <f t="shared" si="0"/>
        <v>20262071844.59</v>
      </c>
      <c r="G16" s="224">
        <f t="shared" si="0"/>
        <v>21110130730.939999</v>
      </c>
      <c r="H16" s="224">
        <f t="shared" ref="H16:H44" si="1">F16-C16</f>
        <v>943116865.28996658</v>
      </c>
      <c r="I16" s="225">
        <f t="shared" ref="I16:I44" si="2">((F16-C16)/C16)</f>
        <v>4.8818213319535245E-2</v>
      </c>
      <c r="J16" s="226">
        <f t="shared" ref="J16:J44" si="3">+F16/$Q$26</f>
        <v>2.3506477324550502E-3</v>
      </c>
      <c r="L16" s="227"/>
    </row>
    <row r="17" spans="2:18" ht="25.9" customHeight="1" x14ac:dyDescent="0.25">
      <c r="B17" s="228" t="s">
        <v>170</v>
      </c>
      <c r="C17" s="33">
        <v>7876257799.3000298</v>
      </c>
      <c r="D17" s="33">
        <v>102151484178</v>
      </c>
      <c r="E17" s="33">
        <v>6461108335.8400011</v>
      </c>
      <c r="F17" s="33">
        <v>7110839087.3500032</v>
      </c>
      <c r="G17" s="33">
        <v>7843978536.5299997</v>
      </c>
      <c r="H17" s="33">
        <f t="shared" si="1"/>
        <v>-765418711.95002651</v>
      </c>
      <c r="I17" s="35">
        <f t="shared" si="2"/>
        <v>-9.7180505190935976E-2</v>
      </c>
      <c r="J17" s="35">
        <f>+F17/$Q$26</f>
        <v>8.2494415698140811E-4</v>
      </c>
    </row>
    <row r="18" spans="2:18" ht="20.25" x14ac:dyDescent="0.25">
      <c r="B18" s="228" t="s">
        <v>171</v>
      </c>
      <c r="C18" s="33">
        <v>1216871624.7800004</v>
      </c>
      <c r="D18" s="33">
        <v>15009549215</v>
      </c>
      <c r="E18" s="33">
        <v>597180141.42999995</v>
      </c>
      <c r="F18" s="33">
        <v>1004109620.9299998</v>
      </c>
      <c r="G18" s="33">
        <v>1033522544.6199999</v>
      </c>
      <c r="H18" s="33">
        <f t="shared" si="1"/>
        <v>-212762003.85000062</v>
      </c>
      <c r="I18" s="35">
        <f t="shared" si="2"/>
        <v>-0.17484342597639754</v>
      </c>
      <c r="J18" s="35">
        <f t="shared" si="3"/>
        <v>1.1648897613624884E-4</v>
      </c>
    </row>
    <row r="19" spans="2:18" ht="20.25" x14ac:dyDescent="0.25">
      <c r="B19" s="228" t="s">
        <v>172</v>
      </c>
      <c r="C19" s="33">
        <v>4003561921.4199991</v>
      </c>
      <c r="D19" s="33">
        <v>55750231755</v>
      </c>
      <c r="E19" s="33">
        <v>1706700871.9899995</v>
      </c>
      <c r="F19" s="33">
        <v>4113609280.1699996</v>
      </c>
      <c r="G19" s="33">
        <v>4044750771.5800004</v>
      </c>
      <c r="H19" s="33">
        <f t="shared" si="1"/>
        <v>110047358.75000048</v>
      </c>
      <c r="I19" s="35">
        <f t="shared" si="2"/>
        <v>2.7487362730977429E-2</v>
      </c>
      <c r="J19" s="35">
        <f t="shared" si="3"/>
        <v>4.7722890338183598E-4</v>
      </c>
    </row>
    <row r="20" spans="2:18" ht="21" thickBot="1" x14ac:dyDescent="0.3">
      <c r="B20" s="228" t="s">
        <v>173</v>
      </c>
      <c r="C20" s="33">
        <v>6222263633.800005</v>
      </c>
      <c r="D20" s="33">
        <v>84057809213</v>
      </c>
      <c r="E20" s="33">
        <v>5659903509.8899994</v>
      </c>
      <c r="F20" s="33">
        <v>8033513856.1399984</v>
      </c>
      <c r="G20" s="33">
        <v>8187878878.2099991</v>
      </c>
      <c r="H20" s="33">
        <f t="shared" si="1"/>
        <v>1811250222.3399935</v>
      </c>
      <c r="I20" s="35">
        <f t="shared" si="2"/>
        <v>0.29109184839116869</v>
      </c>
      <c r="J20" s="35">
        <f t="shared" si="3"/>
        <v>9.3198569595555726E-4</v>
      </c>
    </row>
    <row r="21" spans="2:18" ht="20.25" x14ac:dyDescent="0.25">
      <c r="B21" s="223" t="s">
        <v>174</v>
      </c>
      <c r="C21" s="229">
        <f t="shared" ref="C21:G21" si="4">SUM(C22:C30)</f>
        <v>27454508135.539997</v>
      </c>
      <c r="D21" s="229">
        <f t="shared" si="4"/>
        <v>249200443837</v>
      </c>
      <c r="E21" s="229">
        <f t="shared" si="4"/>
        <v>20523594006.550003</v>
      </c>
      <c r="F21" s="229">
        <f t="shared" si="4"/>
        <v>20775928323.639996</v>
      </c>
      <c r="G21" s="229">
        <f t="shared" si="4"/>
        <v>24665822840.759991</v>
      </c>
      <c r="H21" s="229">
        <f t="shared" si="1"/>
        <v>-6678579811.9000015</v>
      </c>
      <c r="I21" s="225">
        <f t="shared" si="2"/>
        <v>-0.24325986023601517</v>
      </c>
      <c r="J21" s="225">
        <f t="shared" si="3"/>
        <v>2.4102613581765834E-3</v>
      </c>
    </row>
    <row r="22" spans="2:18" ht="20.25" x14ac:dyDescent="0.25">
      <c r="B22" s="228" t="s">
        <v>175</v>
      </c>
      <c r="C22" s="33">
        <v>3582783502.0600009</v>
      </c>
      <c r="D22" s="33">
        <v>22840302147</v>
      </c>
      <c r="E22" s="33">
        <v>2432228631.4099998</v>
      </c>
      <c r="F22" s="33">
        <v>2523044182.3699994</v>
      </c>
      <c r="G22" s="33">
        <v>2378316467.7399993</v>
      </c>
      <c r="H22" s="33">
        <f t="shared" si="1"/>
        <v>-1059739319.6900015</v>
      </c>
      <c r="I22" s="35">
        <f t="shared" si="2"/>
        <v>-0.29578659136972157</v>
      </c>
      <c r="J22" s="35">
        <f t="shared" si="3"/>
        <v>2.9270393134823839E-4</v>
      </c>
    </row>
    <row r="23" spans="2:18" ht="20.25" x14ac:dyDescent="0.25">
      <c r="B23" s="228" t="s">
        <v>176</v>
      </c>
      <c r="C23" s="33">
        <v>1069177809.6100003</v>
      </c>
      <c r="D23" s="33">
        <v>19229327493</v>
      </c>
      <c r="E23" s="33">
        <v>1597072396.3699999</v>
      </c>
      <c r="F23" s="33">
        <v>1312265025.0899997</v>
      </c>
      <c r="G23" s="33">
        <v>1285595813.2499998</v>
      </c>
      <c r="H23" s="33">
        <f t="shared" si="1"/>
        <v>243087215.47999942</v>
      </c>
      <c r="I23" s="35">
        <f t="shared" si="2"/>
        <v>0.22735901670898817</v>
      </c>
      <c r="J23" s="35">
        <f t="shared" si="3"/>
        <v>1.522387655747795E-4</v>
      </c>
    </row>
    <row r="24" spans="2:18" ht="20.25" x14ac:dyDescent="0.25">
      <c r="B24" s="228" t="s">
        <v>177</v>
      </c>
      <c r="C24" s="33">
        <v>498957102.17999995</v>
      </c>
      <c r="D24" s="33">
        <v>6975321990</v>
      </c>
      <c r="E24" s="33">
        <v>186580705.22</v>
      </c>
      <c r="F24" s="33">
        <v>497868141.30000001</v>
      </c>
      <c r="G24" s="33">
        <v>494129961.77999997</v>
      </c>
      <c r="H24" s="33">
        <f t="shared" si="1"/>
        <v>-1088960.8799999356</v>
      </c>
      <c r="I24" s="35">
        <f t="shared" si="2"/>
        <v>-2.1824739546589126E-3</v>
      </c>
      <c r="J24" s="35">
        <f t="shared" si="3"/>
        <v>5.7758783326046224E-5</v>
      </c>
      <c r="N24" s="230"/>
      <c r="O24" s="230"/>
      <c r="P24" s="231"/>
    </row>
    <row r="25" spans="2:18" ht="20.25" x14ac:dyDescent="0.25">
      <c r="B25" s="228" t="s">
        <v>178</v>
      </c>
      <c r="C25" s="33">
        <v>7666884993.6499987</v>
      </c>
      <c r="D25" s="33">
        <v>95599385504</v>
      </c>
      <c r="E25" s="33">
        <v>11473683109.810001</v>
      </c>
      <c r="F25" s="33">
        <v>11628905763.459999</v>
      </c>
      <c r="G25" s="33">
        <v>11080092137.019997</v>
      </c>
      <c r="H25" s="33">
        <f t="shared" si="1"/>
        <v>3962020769.8100004</v>
      </c>
      <c r="I25" s="35">
        <f t="shared" si="2"/>
        <v>0.51677060150132603</v>
      </c>
      <c r="J25" s="35">
        <f t="shared" si="3"/>
        <v>1.3490950566888507E-3</v>
      </c>
      <c r="N25" s="231"/>
      <c r="O25" s="231"/>
      <c r="P25" s="232"/>
      <c r="Q25" s="233"/>
    </row>
    <row r="26" spans="2:18" ht="20.25" x14ac:dyDescent="0.3">
      <c r="B26" s="228" t="s">
        <v>179</v>
      </c>
      <c r="C26" s="33">
        <v>103370852.44000004</v>
      </c>
      <c r="D26" s="33">
        <v>984650259</v>
      </c>
      <c r="E26" s="33">
        <v>-2077937.1400000004</v>
      </c>
      <c r="F26" s="33">
        <v>74591561.089999989</v>
      </c>
      <c r="G26" s="33">
        <v>82982255.460000008</v>
      </c>
      <c r="H26" s="33">
        <f t="shared" si="1"/>
        <v>-28779291.350000054</v>
      </c>
      <c r="I26" s="35">
        <f t="shared" si="2"/>
        <v>-0.27840818442224352</v>
      </c>
      <c r="J26" s="35">
        <f t="shared" si="3"/>
        <v>8.6535318441932397E-6</v>
      </c>
      <c r="N26" s="231"/>
      <c r="O26" s="231"/>
      <c r="P26" s="234" t="s">
        <v>180</v>
      </c>
      <c r="Q26" s="235">
        <v>8619782353959.0947</v>
      </c>
    </row>
    <row r="27" spans="2:18" ht="20.25" x14ac:dyDescent="0.25">
      <c r="B27" s="228" t="s">
        <v>181</v>
      </c>
      <c r="C27" s="33">
        <v>13775784650.369997</v>
      </c>
      <c r="D27" s="33">
        <v>89860675127</v>
      </c>
      <c r="E27" s="33">
        <v>4196491503.3400002</v>
      </c>
      <c r="F27" s="33">
        <v>3944666035.1499991</v>
      </c>
      <c r="G27" s="33">
        <v>8651817309.3600006</v>
      </c>
      <c r="H27" s="33">
        <f t="shared" si="1"/>
        <v>-9831118615.2199974</v>
      </c>
      <c r="I27" s="35">
        <f t="shared" si="2"/>
        <v>-0.71365217043777962</v>
      </c>
      <c r="J27" s="35">
        <f t="shared" si="3"/>
        <v>4.5762942417428915E-4</v>
      </c>
    </row>
    <row r="28" spans="2:18" ht="20.25" x14ac:dyDescent="0.25">
      <c r="B28" s="228" t="s">
        <v>182</v>
      </c>
      <c r="C28" s="33">
        <v>446758830.20999998</v>
      </c>
      <c r="D28" s="33">
        <v>4386380395</v>
      </c>
      <c r="E28" s="33">
        <v>106641540.25000001</v>
      </c>
      <c r="F28" s="33">
        <v>138296857.05000001</v>
      </c>
      <c r="G28" s="33">
        <v>147858128.55000001</v>
      </c>
      <c r="H28" s="33">
        <f t="shared" si="1"/>
        <v>-308461973.15999997</v>
      </c>
      <c r="I28" s="35">
        <f t="shared" si="2"/>
        <v>-0.69044404341153531</v>
      </c>
      <c r="J28" s="35">
        <f t="shared" si="3"/>
        <v>1.6044124012769279E-5</v>
      </c>
    </row>
    <row r="29" spans="2:18" ht="20.25" x14ac:dyDescent="0.25">
      <c r="B29" s="228" t="s">
        <v>183</v>
      </c>
      <c r="C29" s="33">
        <v>6237625.8300000001</v>
      </c>
      <c r="D29" s="33">
        <v>149703020</v>
      </c>
      <c r="E29" s="33">
        <v>0</v>
      </c>
      <c r="F29" s="33">
        <v>0</v>
      </c>
      <c r="G29" s="33">
        <v>0</v>
      </c>
      <c r="H29" s="33">
        <f t="shared" si="1"/>
        <v>-6237625.8300000001</v>
      </c>
      <c r="I29" s="35">
        <f t="shared" si="2"/>
        <v>-1</v>
      </c>
      <c r="J29" s="35">
        <f t="shared" si="3"/>
        <v>0</v>
      </c>
    </row>
    <row r="30" spans="2:18" ht="21" thickBot="1" x14ac:dyDescent="0.3">
      <c r="B30" s="228" t="s">
        <v>184</v>
      </c>
      <c r="C30" s="33">
        <v>304552769.18999994</v>
      </c>
      <c r="D30" s="33">
        <v>9174697902</v>
      </c>
      <c r="E30" s="33">
        <v>532974057.28999996</v>
      </c>
      <c r="F30" s="33">
        <v>656290758.13</v>
      </c>
      <c r="G30" s="33">
        <v>545030767.60000002</v>
      </c>
      <c r="H30" s="33">
        <f t="shared" si="1"/>
        <v>351737988.94000006</v>
      </c>
      <c r="I30" s="35">
        <f t="shared" si="2"/>
        <v>1.1549328212496499</v>
      </c>
      <c r="J30" s="35">
        <f t="shared" si="3"/>
        <v>7.6137741207417322E-5</v>
      </c>
    </row>
    <row r="31" spans="2:18" ht="20.25" x14ac:dyDescent="0.25">
      <c r="B31" s="223" t="s">
        <v>185</v>
      </c>
      <c r="C31" s="229">
        <f t="shared" ref="C31:G31" si="5">SUM(C32:C34)</f>
        <v>760878392.07000041</v>
      </c>
      <c r="D31" s="229">
        <f t="shared" si="5"/>
        <v>15653220062</v>
      </c>
      <c r="E31" s="229">
        <f t="shared" si="5"/>
        <v>811205821.28999984</v>
      </c>
      <c r="F31" s="229">
        <f t="shared" si="5"/>
        <v>641835247.67000008</v>
      </c>
      <c r="G31" s="229">
        <f t="shared" si="5"/>
        <v>734811073.12999988</v>
      </c>
      <c r="H31" s="229">
        <f t="shared" si="1"/>
        <v>-119043144.40000033</v>
      </c>
      <c r="I31" s="225">
        <f t="shared" si="2"/>
        <v>-0.15645488903442067</v>
      </c>
      <c r="J31" s="225">
        <f t="shared" si="3"/>
        <v>7.4460725493283832E-5</v>
      </c>
    </row>
    <row r="32" spans="2:18" ht="20.25" x14ac:dyDescent="0.25">
      <c r="B32" s="228" t="s">
        <v>186</v>
      </c>
      <c r="C32" s="33">
        <v>47638512.570000008</v>
      </c>
      <c r="D32" s="33">
        <v>1159849100</v>
      </c>
      <c r="E32" s="33">
        <v>30872101.649999999</v>
      </c>
      <c r="F32" s="33">
        <v>64598213.93</v>
      </c>
      <c r="G32" s="33">
        <v>80434868.469999999</v>
      </c>
      <c r="H32" s="33">
        <f t="shared" si="1"/>
        <v>16959701.359999992</v>
      </c>
      <c r="I32" s="35">
        <f t="shared" si="2"/>
        <v>0.35600820523267629</v>
      </c>
      <c r="J32" s="35">
        <f t="shared" si="3"/>
        <v>7.4941815555621108E-6</v>
      </c>
      <c r="R32" s="236"/>
    </row>
    <row r="33" spans="2:10" ht="20.25" x14ac:dyDescent="0.25">
      <c r="B33" s="228" t="s">
        <v>187</v>
      </c>
      <c r="C33" s="33">
        <v>497913759.98000044</v>
      </c>
      <c r="D33" s="33">
        <v>8167588808</v>
      </c>
      <c r="E33" s="33">
        <v>579565632.33999991</v>
      </c>
      <c r="F33" s="33">
        <v>440892078.69000006</v>
      </c>
      <c r="G33" s="33">
        <v>504148789.49999982</v>
      </c>
      <c r="H33" s="33">
        <f t="shared" si="1"/>
        <v>-57021681.290000379</v>
      </c>
      <c r="I33" s="35">
        <f t="shared" si="2"/>
        <v>-0.11452120000116235</v>
      </c>
      <c r="J33" s="35">
        <f t="shared" si="3"/>
        <v>5.1148864389539586E-5</v>
      </c>
    </row>
    <row r="34" spans="2:10" ht="21" thickBot="1" x14ac:dyDescent="0.3">
      <c r="B34" s="228" t="s">
        <v>188</v>
      </c>
      <c r="C34" s="33">
        <v>215326119.51999995</v>
      </c>
      <c r="D34" s="33">
        <v>6325782154</v>
      </c>
      <c r="E34" s="33">
        <v>200768087.29999998</v>
      </c>
      <c r="F34" s="33">
        <v>136344955.05000001</v>
      </c>
      <c r="G34" s="33">
        <v>150227415.16000003</v>
      </c>
      <c r="H34" s="33">
        <f t="shared" si="1"/>
        <v>-78981164.469999939</v>
      </c>
      <c r="I34" s="35">
        <f t="shared" si="2"/>
        <v>-0.36679788149279308</v>
      </c>
      <c r="J34" s="35">
        <f t="shared" si="3"/>
        <v>1.5817679548182131E-5</v>
      </c>
    </row>
    <row r="35" spans="2:10" ht="20.25" x14ac:dyDescent="0.25">
      <c r="B35" s="223" t="s">
        <v>189</v>
      </c>
      <c r="C35" s="229">
        <f t="shared" ref="C35:G35" si="6">SUM(C36:C41)</f>
        <v>47491588592.720001</v>
      </c>
      <c r="D35" s="229">
        <f t="shared" si="6"/>
        <v>738460649593</v>
      </c>
      <c r="E35" s="229">
        <f t="shared" si="6"/>
        <v>35393406075.279999</v>
      </c>
      <c r="F35" s="229">
        <f t="shared" si="6"/>
        <v>55332447304.390007</v>
      </c>
      <c r="G35" s="229">
        <f t="shared" si="6"/>
        <v>55109352460.830002</v>
      </c>
      <c r="H35" s="229">
        <f t="shared" si="1"/>
        <v>7840858711.6700058</v>
      </c>
      <c r="I35" s="225">
        <f t="shared" si="2"/>
        <v>0.16509994599068714</v>
      </c>
      <c r="J35" s="225">
        <f t="shared" si="3"/>
        <v>6.4192394926277496E-3</v>
      </c>
    </row>
    <row r="36" spans="2:10" ht="20.25" x14ac:dyDescent="0.25">
      <c r="B36" s="228" t="s">
        <v>190</v>
      </c>
      <c r="C36" s="33">
        <v>2313246937.5300002</v>
      </c>
      <c r="D36" s="33">
        <v>31370841423</v>
      </c>
      <c r="E36" s="33">
        <v>1857851823.4000001</v>
      </c>
      <c r="F36" s="33">
        <v>1894178086.0199997</v>
      </c>
      <c r="G36" s="33">
        <v>2039260504.05</v>
      </c>
      <c r="H36" s="33">
        <f t="shared" si="1"/>
        <v>-419068851.51000047</v>
      </c>
      <c r="I36" s="35">
        <f t="shared" si="2"/>
        <v>-0.18116044798808498</v>
      </c>
      <c r="J36" s="35">
        <f t="shared" si="3"/>
        <v>2.1974778576050675E-4</v>
      </c>
    </row>
    <row r="37" spans="2:10" ht="20.25" x14ac:dyDescent="0.25">
      <c r="B37" s="228" t="s">
        <v>191</v>
      </c>
      <c r="C37" s="33">
        <v>9797098312.2899857</v>
      </c>
      <c r="D37" s="33">
        <v>168782842806</v>
      </c>
      <c r="E37" s="33">
        <v>12627195659.599998</v>
      </c>
      <c r="F37" s="33">
        <v>12285800070.609995</v>
      </c>
      <c r="G37" s="33">
        <v>12382803427.17</v>
      </c>
      <c r="H37" s="33">
        <f t="shared" si="1"/>
        <v>2488701758.3200092</v>
      </c>
      <c r="I37" s="35">
        <f t="shared" si="2"/>
        <v>0.254024373236926</v>
      </c>
      <c r="J37" s="35">
        <f t="shared" si="3"/>
        <v>1.4253028169518788E-3</v>
      </c>
    </row>
    <row r="38" spans="2:10" ht="20.25" x14ac:dyDescent="0.25">
      <c r="B38" s="228" t="s">
        <v>192</v>
      </c>
      <c r="C38" s="33">
        <v>1046171601.9999996</v>
      </c>
      <c r="D38" s="33">
        <v>16923613014</v>
      </c>
      <c r="E38" s="33">
        <v>1830357219.7800004</v>
      </c>
      <c r="F38" s="33">
        <v>1808107762.0599997</v>
      </c>
      <c r="G38" s="33">
        <v>1833817542.1700001</v>
      </c>
      <c r="H38" s="33">
        <f t="shared" si="1"/>
        <v>761936160.06000006</v>
      </c>
      <c r="I38" s="35">
        <f t="shared" si="2"/>
        <v>0.72830896824515445</v>
      </c>
      <c r="J38" s="35">
        <f t="shared" si="3"/>
        <v>2.0976257726850026E-4</v>
      </c>
    </row>
    <row r="39" spans="2:10" ht="20.25" x14ac:dyDescent="0.25">
      <c r="B39" s="228" t="s">
        <v>193</v>
      </c>
      <c r="C39" s="33">
        <v>21659502483.640018</v>
      </c>
      <c r="D39" s="33">
        <v>328145067506</v>
      </c>
      <c r="E39" s="33">
        <v>13795829747.34</v>
      </c>
      <c r="F39" s="33">
        <v>26780848635.529999</v>
      </c>
      <c r="G39" s="33">
        <v>25963910052.560005</v>
      </c>
      <c r="H39" s="33">
        <f t="shared" si="1"/>
        <v>5121346151.8899803</v>
      </c>
      <c r="I39" s="35">
        <f t="shared" si="2"/>
        <v>0.23644800501573227</v>
      </c>
      <c r="J39" s="35">
        <f t="shared" si="3"/>
        <v>3.1069054340135938E-3</v>
      </c>
    </row>
    <row r="40" spans="2:10" ht="20.25" x14ac:dyDescent="0.25">
      <c r="B40" s="228" t="s">
        <v>194</v>
      </c>
      <c r="C40" s="33">
        <v>12626719793.909996</v>
      </c>
      <c r="D40" s="33">
        <v>191985997254</v>
      </c>
      <c r="E40" s="33">
        <v>5262666623.1999989</v>
      </c>
      <c r="F40" s="33">
        <v>12497669089.390013</v>
      </c>
      <c r="G40" s="33">
        <v>12827412350.77</v>
      </c>
      <c r="H40" s="33">
        <f t="shared" si="1"/>
        <v>-129050704.51998329</v>
      </c>
      <c r="I40" s="35">
        <f t="shared" si="2"/>
        <v>-1.0220445739377684E-2</v>
      </c>
      <c r="J40" s="35">
        <f t="shared" si="3"/>
        <v>1.4498822100362885E-3</v>
      </c>
    </row>
    <row r="41" spans="2:10" ht="21" thickBot="1" x14ac:dyDescent="0.3">
      <c r="B41" s="228" t="s">
        <v>195</v>
      </c>
      <c r="C41" s="237">
        <v>48849463.349999994</v>
      </c>
      <c r="D41" s="237">
        <v>1252287590</v>
      </c>
      <c r="E41" s="237">
        <v>19505001.959999993</v>
      </c>
      <c r="F41" s="237">
        <v>65843660.779999994</v>
      </c>
      <c r="G41" s="237">
        <v>62148584.109999992</v>
      </c>
      <c r="H41" s="237">
        <f t="shared" si="1"/>
        <v>16994197.43</v>
      </c>
      <c r="I41" s="238">
        <f t="shared" si="2"/>
        <v>0.347889132542538</v>
      </c>
      <c r="J41" s="238">
        <f t="shared" si="3"/>
        <v>7.6386685969811973E-6</v>
      </c>
    </row>
    <row r="42" spans="2:10" ht="20.25" x14ac:dyDescent="0.25">
      <c r="B42" s="223" t="s">
        <v>196</v>
      </c>
      <c r="C42" s="224">
        <f t="shared" ref="C42:G42" si="7">SUM(C43)</f>
        <v>17937932264.299999</v>
      </c>
      <c r="D42" s="224">
        <f t="shared" si="7"/>
        <v>362550018434</v>
      </c>
      <c r="E42" s="224">
        <f t="shared" si="7"/>
        <v>27377112892.130001</v>
      </c>
      <c r="F42" s="224">
        <f t="shared" si="7"/>
        <v>22948562183.779999</v>
      </c>
      <c r="G42" s="224">
        <f t="shared" si="7"/>
        <v>29735649322.82</v>
      </c>
      <c r="H42" s="224">
        <f t="shared" si="1"/>
        <v>5010629919.4799995</v>
      </c>
      <c r="I42" s="226">
        <f t="shared" si="2"/>
        <v>0.27933152191973293</v>
      </c>
      <c r="J42" s="226">
        <f t="shared" si="3"/>
        <v>2.6623134136605719E-3</v>
      </c>
    </row>
    <row r="43" spans="2:10" ht="20.25" x14ac:dyDescent="0.25">
      <c r="B43" s="228" t="s">
        <v>197</v>
      </c>
      <c r="C43" s="237">
        <v>17937932264.299999</v>
      </c>
      <c r="D43" s="237">
        <v>362550018434</v>
      </c>
      <c r="E43" s="237">
        <v>27377112892.130001</v>
      </c>
      <c r="F43" s="237">
        <v>22948562183.779999</v>
      </c>
      <c r="G43" s="237">
        <v>29735649322.82</v>
      </c>
      <c r="H43" s="237">
        <f t="shared" si="1"/>
        <v>5010629919.4799995</v>
      </c>
      <c r="I43" s="238">
        <f t="shared" si="2"/>
        <v>0.27933152191973293</v>
      </c>
      <c r="J43" s="238">
        <f t="shared" si="3"/>
        <v>2.6623134136605719E-3</v>
      </c>
    </row>
    <row r="44" spans="2:10" ht="21" thickBot="1" x14ac:dyDescent="0.3">
      <c r="B44" s="239" t="s">
        <v>198</v>
      </c>
      <c r="C44" s="53">
        <f t="shared" ref="C44:G44" si="8">SUM(C16+C21+C31+C35+C42)</f>
        <v>112963862363.93004</v>
      </c>
      <c r="D44" s="53">
        <f t="shared" si="8"/>
        <v>1622833406287</v>
      </c>
      <c r="E44" s="53">
        <f t="shared" si="8"/>
        <v>98530211654.400009</v>
      </c>
      <c r="F44" s="53">
        <f t="shared" si="8"/>
        <v>119960844904.07001</v>
      </c>
      <c r="G44" s="53">
        <f t="shared" si="8"/>
        <v>131355766428.47998</v>
      </c>
      <c r="H44" s="53">
        <f t="shared" si="1"/>
        <v>6996982540.1399689</v>
      </c>
      <c r="I44" s="54">
        <f t="shared" si="2"/>
        <v>6.1940008014227943E-2</v>
      </c>
      <c r="J44" s="54">
        <f t="shared" si="3"/>
        <v>1.391692272241324E-2</v>
      </c>
    </row>
    <row r="46" spans="2:10" x14ac:dyDescent="0.25">
      <c r="B46" s="240" t="s">
        <v>199</v>
      </c>
    </row>
    <row r="47" spans="2:10" x14ac:dyDescent="0.25">
      <c r="B47" s="3" t="s">
        <v>67</v>
      </c>
      <c r="F47" s="241"/>
    </row>
    <row r="48" spans="2:10" x14ac:dyDescent="0.25">
      <c r="B48" s="426" t="s">
        <v>200</v>
      </c>
      <c r="C48" s="426"/>
      <c r="D48" s="426"/>
      <c r="E48" s="426"/>
      <c r="F48" s="426"/>
      <c r="G48" s="426"/>
      <c r="H48" s="426"/>
      <c r="I48" s="426"/>
      <c r="J48" s="426"/>
    </row>
    <row r="49" spans="2:10" ht="22.15" customHeight="1" x14ac:dyDescent="0.25">
      <c r="B49" s="240" t="s">
        <v>201</v>
      </c>
      <c r="C49" s="242"/>
      <c r="D49" s="242"/>
      <c r="E49" s="242"/>
      <c r="F49" s="242"/>
      <c r="G49" s="242"/>
      <c r="H49" s="242"/>
      <c r="I49" s="242"/>
      <c r="J49" s="242"/>
    </row>
  </sheetData>
  <mergeCells count="16">
    <mergeCell ref="B48:J48"/>
    <mergeCell ref="B11:B15"/>
    <mergeCell ref="D11:J11"/>
    <mergeCell ref="C12:C14"/>
    <mergeCell ref="D12:D14"/>
    <mergeCell ref="E12:E14"/>
    <mergeCell ref="F12:F14"/>
    <mergeCell ref="G12:G14"/>
    <mergeCell ref="H12:I12"/>
    <mergeCell ref="H13:I13"/>
    <mergeCell ref="B9:J9"/>
    <mergeCell ref="A2:J2"/>
    <mergeCell ref="A3:J3"/>
    <mergeCell ref="A4:J4"/>
    <mergeCell ref="A7:J7"/>
    <mergeCell ref="B8:J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BF45-F948-403E-9A95-AE84B009A29F}">
  <dimension ref="B2:Q37"/>
  <sheetViews>
    <sheetView showGridLines="0" zoomScale="90" zoomScaleNormal="90" workbookViewId="0">
      <selection activeCell="L23" sqref="L23"/>
    </sheetView>
  </sheetViews>
  <sheetFormatPr baseColWidth="10" defaultColWidth="11.42578125" defaultRowHeight="15" x14ac:dyDescent="0.25"/>
  <cols>
    <col min="1" max="2" width="11.42578125" style="1"/>
    <col min="3" max="5" width="26.140625" style="1" customWidth="1"/>
    <col min="6" max="13" width="11.42578125" style="1"/>
    <col min="14" max="14" width="18.85546875" style="1" bestFit="1" customWidth="1"/>
    <col min="15" max="15" width="27.28515625" style="1" hidden="1" customWidth="1"/>
    <col min="16" max="16" width="31.5703125" style="1" hidden="1" customWidth="1"/>
    <col min="17" max="17" width="13.85546875" style="1" bestFit="1" customWidth="1"/>
    <col min="18" max="16384" width="11.42578125" style="1"/>
  </cols>
  <sheetData>
    <row r="2" spans="2:17" x14ac:dyDescent="0.25">
      <c r="B2" s="387" t="s">
        <v>0</v>
      </c>
      <c r="C2" s="387"/>
      <c r="D2" s="387"/>
      <c r="E2" s="387"/>
      <c r="F2" s="387"/>
      <c r="G2" s="387"/>
      <c r="H2" s="387"/>
      <c r="I2" s="387"/>
    </row>
    <row r="3" spans="2:17" x14ac:dyDescent="0.25">
      <c r="B3" s="387" t="s">
        <v>1</v>
      </c>
      <c r="C3" s="387"/>
      <c r="D3" s="387"/>
      <c r="E3" s="387"/>
      <c r="F3" s="387"/>
      <c r="G3" s="387"/>
      <c r="H3" s="387"/>
      <c r="I3" s="387"/>
    </row>
    <row r="4" spans="2:17" x14ac:dyDescent="0.25">
      <c r="B4" s="388" t="s">
        <v>2</v>
      </c>
      <c r="C4" s="388"/>
      <c r="D4" s="388"/>
      <c r="E4" s="388"/>
      <c r="F4" s="388"/>
      <c r="G4" s="388"/>
      <c r="H4" s="388"/>
      <c r="I4" s="388"/>
    </row>
    <row r="7" spans="2:17" ht="15.75" x14ac:dyDescent="0.25">
      <c r="B7" s="384" t="s">
        <v>997</v>
      </c>
      <c r="C7" s="384"/>
      <c r="D7" s="384"/>
      <c r="E7" s="384"/>
      <c r="F7" s="384"/>
      <c r="G7" s="384"/>
      <c r="H7" s="384"/>
      <c r="I7" s="384"/>
    </row>
    <row r="8" spans="2:17" x14ac:dyDescent="0.25">
      <c r="B8" s="445" t="s">
        <v>202</v>
      </c>
      <c r="C8" s="445"/>
      <c r="D8" s="445"/>
      <c r="E8" s="445"/>
      <c r="F8" s="445"/>
      <c r="G8" s="445"/>
      <c r="H8" s="445"/>
      <c r="I8" s="445"/>
    </row>
    <row r="9" spans="2:17" ht="15.75" x14ac:dyDescent="0.25">
      <c r="B9" s="419" t="s">
        <v>3</v>
      </c>
      <c r="C9" s="419"/>
      <c r="D9" s="419"/>
      <c r="E9" s="419"/>
      <c r="F9" s="419"/>
      <c r="G9" s="419"/>
      <c r="H9" s="419"/>
      <c r="I9" s="419"/>
    </row>
    <row r="11" spans="2:17" x14ac:dyDescent="0.25">
      <c r="G11" s="381"/>
      <c r="H11" s="444"/>
    </row>
    <row r="12" spans="2:17" x14ac:dyDescent="0.25">
      <c r="B12" s="198"/>
      <c r="C12" s="198"/>
      <c r="D12" s="198"/>
      <c r="E12" s="198"/>
      <c r="F12" s="198"/>
      <c r="G12" s="381"/>
      <c r="H12" s="444"/>
      <c r="I12" s="198"/>
      <c r="J12" s="198"/>
    </row>
    <row r="13" spans="2:17" ht="22.5" customHeight="1" thickBot="1" x14ac:dyDescent="0.3">
      <c r="B13" s="198"/>
      <c r="C13" s="198"/>
      <c r="D13" s="198"/>
      <c r="E13" s="198"/>
      <c r="F13" s="198"/>
      <c r="G13" s="206"/>
      <c r="H13" s="243"/>
      <c r="I13" s="198"/>
      <c r="J13" s="198"/>
    </row>
    <row r="14" spans="2:17" x14ac:dyDescent="0.25">
      <c r="B14" s="198"/>
      <c r="C14" s="198"/>
      <c r="D14" s="198"/>
      <c r="E14" s="198"/>
      <c r="F14" s="198"/>
      <c r="G14" s="244"/>
      <c r="H14" s="245"/>
      <c r="I14" s="198"/>
      <c r="J14" s="198"/>
    </row>
    <row r="15" spans="2:17" ht="15.75" thickBot="1" x14ac:dyDescent="0.3">
      <c r="B15" s="198"/>
      <c r="C15" s="198"/>
      <c r="D15" s="198"/>
      <c r="E15" s="198"/>
      <c r="F15" s="198"/>
      <c r="G15" s="198"/>
      <c r="H15" s="198"/>
      <c r="I15" s="246"/>
      <c r="J15" s="227"/>
      <c r="K15" s="227"/>
      <c r="L15" s="227"/>
      <c r="M15" s="227"/>
      <c r="N15" s="227"/>
      <c r="O15" s="227"/>
      <c r="P15" s="227"/>
      <c r="Q15" s="227"/>
    </row>
    <row r="16" spans="2:17" ht="15.75" thickBot="1" x14ac:dyDescent="0.3">
      <c r="B16" s="198"/>
      <c r="C16" s="198"/>
      <c r="D16" s="198"/>
      <c r="E16" s="198"/>
      <c r="F16" s="198"/>
      <c r="G16" s="198"/>
      <c r="H16" s="198"/>
      <c r="I16" s="246"/>
      <c r="J16" s="227"/>
      <c r="K16" s="227"/>
      <c r="L16" s="227"/>
      <c r="M16" s="227"/>
      <c r="N16" s="227"/>
      <c r="O16" s="227"/>
      <c r="P16" s="227"/>
      <c r="Q16" s="227"/>
    </row>
    <row r="17" spans="2:17" ht="15.75" thickBot="1" x14ac:dyDescent="0.3">
      <c r="B17" s="198"/>
      <c r="C17" s="198"/>
      <c r="D17" s="198"/>
      <c r="E17" s="198"/>
      <c r="F17" s="198"/>
      <c r="G17" s="198"/>
      <c r="H17" s="198"/>
      <c r="I17" s="246"/>
      <c r="J17" s="227"/>
      <c r="K17" s="227"/>
      <c r="L17" s="227"/>
      <c r="M17" s="227"/>
      <c r="N17" s="227"/>
      <c r="O17" s="227"/>
      <c r="P17" s="227"/>
      <c r="Q17" s="227"/>
    </row>
    <row r="18" spans="2:17" ht="15.75" thickBot="1" x14ac:dyDescent="0.3">
      <c r="B18" s="198"/>
      <c r="C18" s="198"/>
      <c r="D18" s="198"/>
      <c r="E18" s="198"/>
      <c r="F18" s="198"/>
      <c r="G18" s="198"/>
      <c r="H18" s="198"/>
      <c r="I18" s="246"/>
      <c r="J18" s="227"/>
      <c r="K18" s="227"/>
      <c r="L18" s="227"/>
      <c r="M18" s="227"/>
      <c r="N18" s="227"/>
      <c r="O18" s="227"/>
      <c r="P18" s="227"/>
      <c r="Q18" s="227"/>
    </row>
    <row r="19" spans="2:17" ht="22.5" customHeight="1" thickBot="1" x14ac:dyDescent="0.3">
      <c r="B19" s="198"/>
      <c r="C19" s="198"/>
      <c r="D19" s="198"/>
      <c r="E19" s="198"/>
      <c r="F19" s="198"/>
      <c r="G19" s="198"/>
      <c r="H19" s="198"/>
      <c r="I19" s="246"/>
      <c r="J19" s="227"/>
      <c r="K19" s="227"/>
      <c r="L19" s="227"/>
      <c r="M19" s="227"/>
      <c r="N19" s="227"/>
      <c r="O19" s="227"/>
      <c r="P19" s="227"/>
      <c r="Q19" s="227"/>
    </row>
    <row r="20" spans="2:17" ht="15.75" thickBot="1" x14ac:dyDescent="0.3">
      <c r="B20" s="198"/>
      <c r="C20" s="198"/>
      <c r="D20" s="198"/>
      <c r="E20" s="198"/>
      <c r="F20" s="198"/>
      <c r="G20" s="198"/>
      <c r="H20" s="198"/>
      <c r="I20" s="246"/>
      <c r="J20" s="227"/>
      <c r="K20" s="227"/>
      <c r="L20" s="227"/>
      <c r="M20" s="227"/>
      <c r="N20" s="227"/>
      <c r="O20" s="227"/>
      <c r="P20" s="227"/>
      <c r="Q20" s="227"/>
    </row>
    <row r="21" spans="2:17" ht="15.75" thickBot="1" x14ac:dyDescent="0.3">
      <c r="B21" s="198"/>
      <c r="C21" s="198"/>
      <c r="D21" s="198"/>
      <c r="E21" s="198"/>
      <c r="F21" s="198"/>
      <c r="G21" s="198"/>
      <c r="H21" s="198"/>
      <c r="I21" s="246"/>
      <c r="J21" s="227"/>
      <c r="K21" s="227"/>
      <c r="L21" s="227"/>
      <c r="M21" s="227"/>
      <c r="N21" s="227"/>
      <c r="O21" s="227"/>
      <c r="P21" s="227"/>
      <c r="Q21" s="227"/>
    </row>
    <row r="22" spans="2:17" ht="15.75" thickBot="1" x14ac:dyDescent="0.3">
      <c r="B22" s="198"/>
      <c r="C22" s="198"/>
      <c r="D22" s="198"/>
      <c r="E22" s="198"/>
      <c r="F22" s="198"/>
      <c r="G22" s="198"/>
      <c r="H22" s="198"/>
      <c r="I22" s="246"/>
      <c r="J22" s="227"/>
      <c r="K22" s="227"/>
      <c r="L22" s="227"/>
      <c r="M22" s="227"/>
      <c r="N22" s="227"/>
      <c r="O22" s="227"/>
      <c r="P22" s="227"/>
      <c r="Q22" s="227"/>
    </row>
    <row r="23" spans="2:17" ht="10.5" customHeight="1" thickBot="1" x14ac:dyDescent="0.3">
      <c r="B23" s="198"/>
      <c r="C23" s="198"/>
      <c r="D23" s="198"/>
      <c r="E23" s="198"/>
      <c r="F23" s="198"/>
      <c r="G23" s="198"/>
      <c r="H23" s="198"/>
      <c r="I23" s="246"/>
      <c r="J23" s="227"/>
      <c r="K23" s="227"/>
      <c r="L23" s="227"/>
      <c r="M23" s="227"/>
      <c r="N23" s="227"/>
      <c r="O23" s="227"/>
      <c r="P23" s="227"/>
      <c r="Q23" s="227"/>
    </row>
    <row r="24" spans="2:17" ht="15.75" thickBot="1" x14ac:dyDescent="0.3">
      <c r="B24" s="198"/>
      <c r="C24" s="198"/>
      <c r="D24" s="198"/>
      <c r="E24" s="198"/>
      <c r="F24" s="198"/>
      <c r="G24" s="198"/>
      <c r="H24" s="198"/>
      <c r="I24" s="246"/>
      <c r="J24" s="227"/>
      <c r="K24" s="227"/>
      <c r="L24" s="227"/>
      <c r="M24" s="227"/>
      <c r="N24" s="227"/>
      <c r="O24" s="227"/>
      <c r="P24" s="227"/>
      <c r="Q24" s="227"/>
    </row>
    <row r="25" spans="2:17" ht="15.75" thickBot="1" x14ac:dyDescent="0.3">
      <c r="B25" s="198"/>
      <c r="C25" s="198"/>
      <c r="D25" s="198"/>
      <c r="E25" s="198"/>
      <c r="F25" s="198"/>
      <c r="G25" s="198"/>
      <c r="H25" s="198"/>
      <c r="I25" s="246"/>
      <c r="J25" s="227"/>
      <c r="K25" s="227"/>
      <c r="L25" s="227"/>
      <c r="M25" s="227"/>
      <c r="N25" s="227"/>
      <c r="O25" s="227"/>
      <c r="P25" s="227"/>
      <c r="Q25" s="227"/>
    </row>
    <row r="26" spans="2:17" ht="15.75" thickBot="1" x14ac:dyDescent="0.3">
      <c r="B26" s="198"/>
      <c r="C26" s="198"/>
      <c r="D26" s="198"/>
      <c r="E26" s="198"/>
      <c r="F26" s="198"/>
      <c r="G26" s="198"/>
      <c r="H26" s="198"/>
      <c r="I26" s="246"/>
      <c r="J26" s="227"/>
      <c r="K26" s="227"/>
      <c r="L26" s="227"/>
      <c r="M26" s="227"/>
      <c r="N26" s="227"/>
      <c r="O26" s="227"/>
      <c r="P26" s="227"/>
      <c r="Q26" s="227"/>
    </row>
    <row r="27" spans="2:17" ht="15.75" thickBot="1" x14ac:dyDescent="0.3">
      <c r="B27" s="198"/>
      <c r="C27" s="198"/>
      <c r="D27" s="198"/>
      <c r="E27" s="198"/>
      <c r="F27" s="198"/>
      <c r="G27" s="198"/>
      <c r="H27" s="198"/>
      <c r="I27" s="246"/>
      <c r="J27" s="227"/>
      <c r="K27" s="227"/>
      <c r="L27" s="227"/>
      <c r="M27" s="227"/>
      <c r="N27" s="227"/>
      <c r="O27" s="227"/>
      <c r="P27" s="227"/>
      <c r="Q27" s="227"/>
    </row>
    <row r="28" spans="2:17" ht="15.75" thickBot="1" x14ac:dyDescent="0.3">
      <c r="B28" s="198"/>
      <c r="C28" s="198"/>
      <c r="D28" s="198"/>
      <c r="E28" s="198"/>
      <c r="F28" s="198"/>
      <c r="G28" s="198"/>
      <c r="H28" s="198"/>
      <c r="I28" s="246"/>
      <c r="J28" s="227"/>
      <c r="K28" s="227"/>
      <c r="L28" s="227"/>
      <c r="M28" s="227"/>
      <c r="N28" s="227"/>
      <c r="O28" s="227"/>
      <c r="P28" s="227"/>
      <c r="Q28" s="227"/>
    </row>
    <row r="29" spans="2:17" x14ac:dyDescent="0.25">
      <c r="B29" s="198"/>
      <c r="C29" s="198"/>
      <c r="D29" s="198"/>
      <c r="E29" s="198"/>
      <c r="F29" s="198"/>
      <c r="G29" s="198"/>
      <c r="H29" s="198"/>
      <c r="I29" s="246"/>
      <c r="J29" s="198"/>
    </row>
    <row r="30" spans="2:17" x14ac:dyDescent="0.25">
      <c r="B30" s="198"/>
      <c r="C30" s="198"/>
      <c r="D30" s="198"/>
      <c r="E30" s="198"/>
      <c r="F30" s="198"/>
      <c r="G30" s="198"/>
      <c r="H30" s="198"/>
      <c r="I30" s="246"/>
      <c r="J30" s="198"/>
    </row>
    <row r="31" spans="2:17" x14ac:dyDescent="0.25">
      <c r="B31" s="198"/>
      <c r="C31" s="198"/>
      <c r="D31" s="198"/>
      <c r="E31" s="198"/>
      <c r="F31" s="198"/>
      <c r="G31" s="198"/>
      <c r="H31" s="198"/>
      <c r="I31" s="246"/>
      <c r="J31" s="198"/>
      <c r="Q31" s="247"/>
    </row>
    <row r="32" spans="2:17" ht="14.45" customHeight="1" x14ac:dyDescent="0.25">
      <c r="B32" s="198"/>
      <c r="C32" s="198"/>
      <c r="D32" s="198"/>
      <c r="E32" s="198"/>
      <c r="F32" s="198"/>
      <c r="G32" s="198"/>
      <c r="H32" s="198"/>
      <c r="I32" s="246"/>
      <c r="J32" s="198"/>
    </row>
    <row r="33" spans="2:10" x14ac:dyDescent="0.25">
      <c r="B33" s="198"/>
      <c r="C33" s="198"/>
      <c r="D33" s="198"/>
      <c r="E33" s="198"/>
      <c r="F33" s="198"/>
      <c r="G33" s="198"/>
      <c r="H33" s="198"/>
      <c r="I33" s="246"/>
      <c r="J33" s="198"/>
    </row>
    <row r="34" spans="2:10" ht="14.45" customHeight="1" x14ac:dyDescent="0.25">
      <c r="B34" s="198"/>
      <c r="C34" s="248" t="s">
        <v>203</v>
      </c>
      <c r="D34" s="198"/>
      <c r="E34" s="198"/>
      <c r="F34" s="198"/>
      <c r="G34" s="198"/>
      <c r="H34" s="198"/>
      <c r="I34" s="246"/>
      <c r="J34" s="198"/>
    </row>
    <row r="35" spans="2:10" ht="15.75" x14ac:dyDescent="0.25">
      <c r="B35" s="198"/>
      <c r="C35" s="249" t="s">
        <v>204</v>
      </c>
      <c r="D35" s="198"/>
      <c r="E35" s="198"/>
      <c r="F35" s="198"/>
      <c r="G35" s="198"/>
      <c r="H35" s="198"/>
      <c r="I35" s="246"/>
      <c r="J35" s="198"/>
    </row>
    <row r="36" spans="2:10" ht="15.75" x14ac:dyDescent="0.25">
      <c r="C36" s="250" t="s">
        <v>205</v>
      </c>
      <c r="I36" s="251"/>
    </row>
    <row r="37" spans="2:10" ht="15.75" x14ac:dyDescent="0.25">
      <c r="C37" s="250" t="s">
        <v>206</v>
      </c>
      <c r="I37" s="251"/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29BE-0BD3-44D2-80C5-019D0DD007AE}">
  <dimension ref="A1:F38"/>
  <sheetViews>
    <sheetView showGridLines="0" zoomScale="60" zoomScaleNormal="60" workbookViewId="0">
      <selection activeCell="G18" sqref="G18"/>
    </sheetView>
  </sheetViews>
  <sheetFormatPr baseColWidth="10" defaultColWidth="11.5703125" defaultRowHeight="15" x14ac:dyDescent="0.25"/>
  <cols>
    <col min="1" max="1" width="11.5703125" style="1"/>
    <col min="2" max="2" width="152.28515625" style="1" customWidth="1"/>
    <col min="3" max="3" width="31.85546875" style="1" customWidth="1"/>
    <col min="4" max="4" width="40" style="1" customWidth="1"/>
    <col min="5" max="16384" width="11.5703125" style="1"/>
  </cols>
  <sheetData>
    <row r="1" spans="1:5" ht="20.25" x14ac:dyDescent="0.3">
      <c r="A1" s="211"/>
      <c r="B1" s="211"/>
      <c r="C1" s="211"/>
    </row>
    <row r="2" spans="1:5" ht="20.25" x14ac:dyDescent="0.3">
      <c r="A2" s="211"/>
      <c r="B2" s="422" t="s">
        <v>0</v>
      </c>
      <c r="C2" s="422"/>
    </row>
    <row r="3" spans="1:5" ht="20.25" x14ac:dyDescent="0.3">
      <c r="A3" s="211"/>
      <c r="B3" s="422" t="s">
        <v>1</v>
      </c>
      <c r="C3" s="422"/>
    </row>
    <row r="4" spans="1:5" ht="20.25" x14ac:dyDescent="0.3">
      <c r="A4" s="211"/>
      <c r="B4" s="423" t="s">
        <v>2</v>
      </c>
      <c r="C4" s="423"/>
    </row>
    <row r="5" spans="1:5" ht="20.25" x14ac:dyDescent="0.3">
      <c r="A5" s="211"/>
      <c r="B5" s="211"/>
      <c r="C5" s="211"/>
    </row>
    <row r="6" spans="1:5" ht="20.25" x14ac:dyDescent="0.3">
      <c r="A6" s="211"/>
      <c r="B6" s="211"/>
      <c r="C6" s="211"/>
    </row>
    <row r="7" spans="1:5" ht="20.25" x14ac:dyDescent="0.3">
      <c r="A7" s="211"/>
      <c r="B7" s="478" t="s">
        <v>936</v>
      </c>
      <c r="C7" s="478"/>
    </row>
    <row r="8" spans="1:5" ht="20.25" x14ac:dyDescent="0.3">
      <c r="A8" s="211"/>
      <c r="B8" s="421" t="s">
        <v>69</v>
      </c>
      <c r="C8" s="421"/>
    </row>
    <row r="9" spans="1:5" ht="20.25" x14ac:dyDescent="0.3">
      <c r="A9" s="211"/>
    </row>
    <row r="10" spans="1:5" ht="20.25" x14ac:dyDescent="0.3">
      <c r="A10" s="211"/>
      <c r="B10" s="335"/>
      <c r="C10" s="335"/>
    </row>
    <row r="11" spans="1:5" ht="19.899999999999999" customHeight="1" x14ac:dyDescent="0.25"/>
    <row r="12" spans="1:5" ht="22.9" customHeight="1" thickBot="1" x14ac:dyDescent="0.3">
      <c r="B12" s="479" t="s">
        <v>5</v>
      </c>
      <c r="C12" s="480">
        <v>2026</v>
      </c>
      <c r="D12" s="481"/>
    </row>
    <row r="13" spans="1:5" ht="27" customHeight="1" x14ac:dyDescent="0.25">
      <c r="B13" s="479"/>
      <c r="C13" s="482" t="s">
        <v>8</v>
      </c>
      <c r="D13" s="483" t="s">
        <v>937</v>
      </c>
    </row>
    <row r="14" spans="1:5" ht="39.6" customHeight="1" thickBot="1" x14ac:dyDescent="0.3">
      <c r="B14" s="479"/>
      <c r="C14" s="484"/>
      <c r="D14" s="480"/>
    </row>
    <row r="15" spans="1:5" ht="21" thickBot="1" x14ac:dyDescent="0.3">
      <c r="B15" s="485"/>
      <c r="C15" s="486">
        <v>1</v>
      </c>
      <c r="D15" s="487">
        <v>2</v>
      </c>
    </row>
    <row r="16" spans="1:5" ht="20.25" x14ac:dyDescent="0.25">
      <c r="B16" s="488" t="s">
        <v>938</v>
      </c>
      <c r="C16" s="489">
        <f>C17+C19</f>
        <v>924038651</v>
      </c>
      <c r="D16" s="490">
        <f>D17+D19</f>
        <v>176322484.86000004</v>
      </c>
      <c r="E16" s="491"/>
    </row>
    <row r="17" spans="2:6" ht="20.25" x14ac:dyDescent="0.3">
      <c r="B17" s="492" t="s">
        <v>170</v>
      </c>
      <c r="C17" s="493">
        <f>C18</f>
        <v>855088894</v>
      </c>
      <c r="D17" s="494">
        <f>D18</f>
        <v>159085045.86000004</v>
      </c>
    </row>
    <row r="18" spans="2:6" ht="20.25" x14ac:dyDescent="0.3">
      <c r="B18" s="495" t="s">
        <v>833</v>
      </c>
      <c r="C18" s="496">
        <v>855088894</v>
      </c>
      <c r="D18" s="496">
        <v>159085045.86000004</v>
      </c>
    </row>
    <row r="19" spans="2:6" ht="20.25" x14ac:dyDescent="0.3">
      <c r="B19" s="497" t="s">
        <v>173</v>
      </c>
      <c r="C19" s="494">
        <f>C20</f>
        <v>68949757</v>
      </c>
      <c r="D19" s="494">
        <f>D20</f>
        <v>17237439</v>
      </c>
    </row>
    <row r="20" spans="2:6" ht="21" thickBot="1" x14ac:dyDescent="0.35">
      <c r="B20" s="495" t="s">
        <v>939</v>
      </c>
      <c r="C20" s="496">
        <v>68949757</v>
      </c>
      <c r="D20" s="496">
        <v>17237439</v>
      </c>
    </row>
    <row r="21" spans="2:6" ht="20.25" x14ac:dyDescent="0.25">
      <c r="B21" s="498" t="s">
        <v>940</v>
      </c>
      <c r="C21" s="489">
        <f t="shared" ref="C21:C22" si="0">C22</f>
        <v>247158357</v>
      </c>
      <c r="D21" s="499">
        <f>D22</f>
        <v>45228573.640000001</v>
      </c>
      <c r="E21" s="491"/>
    </row>
    <row r="22" spans="2:6" ht="20.25" x14ac:dyDescent="0.3">
      <c r="B22" s="497" t="s">
        <v>175</v>
      </c>
      <c r="C22" s="493">
        <f t="shared" si="0"/>
        <v>247158357</v>
      </c>
      <c r="D22" s="494">
        <f>D23</f>
        <v>45228573.640000001</v>
      </c>
    </row>
    <row r="23" spans="2:6" ht="21" thickBot="1" x14ac:dyDescent="0.35">
      <c r="B23" s="495" t="s">
        <v>849</v>
      </c>
      <c r="C23" s="496">
        <v>247158357</v>
      </c>
      <c r="D23" s="496">
        <v>45228573.640000001</v>
      </c>
    </row>
    <row r="24" spans="2:6" ht="20.25" x14ac:dyDescent="0.25">
      <c r="B24" s="488" t="s">
        <v>941</v>
      </c>
      <c r="C24" s="499">
        <f>C25+C27+C29</f>
        <v>1284834128</v>
      </c>
      <c r="D24" s="499">
        <f>D25+D27+D29</f>
        <v>190119602.09</v>
      </c>
      <c r="E24" s="491"/>
    </row>
    <row r="25" spans="2:6" ht="20.25" x14ac:dyDescent="0.3">
      <c r="B25" s="492" t="s">
        <v>191</v>
      </c>
      <c r="C25" s="494">
        <f>C26</f>
        <v>26513048</v>
      </c>
      <c r="D25" s="494">
        <f>D26</f>
        <v>71540</v>
      </c>
    </row>
    <row r="26" spans="2:6" ht="20.25" x14ac:dyDescent="0.3">
      <c r="B26" s="495" t="s">
        <v>942</v>
      </c>
      <c r="C26" s="496">
        <v>26513048</v>
      </c>
      <c r="D26" s="496">
        <v>71540</v>
      </c>
    </row>
    <row r="27" spans="2:6" ht="20.25" x14ac:dyDescent="0.3">
      <c r="B27" s="497" t="s">
        <v>194</v>
      </c>
      <c r="C27" s="494">
        <f>C28</f>
        <v>6033490</v>
      </c>
      <c r="D27" s="494">
        <f>D28</f>
        <v>0</v>
      </c>
    </row>
    <row r="28" spans="2:6" ht="20.25" x14ac:dyDescent="0.3">
      <c r="B28" s="495" t="s">
        <v>924</v>
      </c>
      <c r="C28" s="496">
        <v>6033490</v>
      </c>
      <c r="D28" s="496">
        <v>0</v>
      </c>
    </row>
    <row r="29" spans="2:6" ht="20.25" x14ac:dyDescent="0.3">
      <c r="B29" s="497" t="s">
        <v>195</v>
      </c>
      <c r="C29" s="494">
        <f>C30+C31+C32+C33</f>
        <v>1252287590</v>
      </c>
      <c r="D29" s="494">
        <f>D30+D31+D32+D33</f>
        <v>190048062.09</v>
      </c>
      <c r="E29" s="209"/>
      <c r="F29" s="1" t="s">
        <v>943</v>
      </c>
    </row>
    <row r="30" spans="2:6" ht="20.25" x14ac:dyDescent="0.3">
      <c r="B30" s="495" t="s">
        <v>931</v>
      </c>
      <c r="C30" s="496">
        <v>298552955</v>
      </c>
      <c r="D30" s="496">
        <v>37948679.009999998</v>
      </c>
    </row>
    <row r="31" spans="2:6" ht="20.25" x14ac:dyDescent="0.3">
      <c r="B31" s="495" t="s">
        <v>932</v>
      </c>
      <c r="C31" s="496">
        <v>112471764</v>
      </c>
      <c r="D31" s="496">
        <v>11297268.65</v>
      </c>
    </row>
    <row r="32" spans="2:6" ht="20.25" x14ac:dyDescent="0.3">
      <c r="B32" s="495" t="s">
        <v>933</v>
      </c>
      <c r="C32" s="496">
        <v>314754182</v>
      </c>
      <c r="D32" s="496">
        <v>24389336.699999999</v>
      </c>
    </row>
    <row r="33" spans="2:4" ht="20.25" x14ac:dyDescent="0.3">
      <c r="B33" s="495" t="s">
        <v>934</v>
      </c>
      <c r="C33" s="496">
        <v>526508689</v>
      </c>
      <c r="D33" s="496">
        <v>116412777.73</v>
      </c>
    </row>
    <row r="34" spans="2:4" ht="20.25" x14ac:dyDescent="0.3">
      <c r="B34" s="500" t="s">
        <v>944</v>
      </c>
      <c r="C34" s="501">
        <f>C16+C21+C24</f>
        <v>2456031136</v>
      </c>
      <c r="D34" s="501">
        <f>D16+D21+D24</f>
        <v>411670660.59000003</v>
      </c>
    </row>
    <row r="36" spans="2:4" ht="15.75" x14ac:dyDescent="0.25">
      <c r="B36" s="502" t="s">
        <v>945</v>
      </c>
    </row>
    <row r="37" spans="2:4" x14ac:dyDescent="0.25">
      <c r="B37" s="3" t="s">
        <v>946</v>
      </c>
    </row>
    <row r="38" spans="2:4" ht="15.75" x14ac:dyDescent="0.25">
      <c r="B38" s="503" t="s">
        <v>101</v>
      </c>
    </row>
  </sheetData>
  <mergeCells count="9">
    <mergeCell ref="B2:C2"/>
    <mergeCell ref="B3:C3"/>
    <mergeCell ref="B4:C4"/>
    <mergeCell ref="B7:C7"/>
    <mergeCell ref="B8:C8"/>
    <mergeCell ref="B12:B15"/>
    <mergeCell ref="C12:D12"/>
    <mergeCell ref="C13:C14"/>
    <mergeCell ref="D13:D1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81B2-E2AF-4F17-9DAD-1116F7078E3E}">
  <dimension ref="A1:M80"/>
  <sheetViews>
    <sheetView showGridLines="0" zoomScale="70" zoomScaleNormal="70" workbookViewId="0">
      <selection activeCell="L20" sqref="L20"/>
    </sheetView>
  </sheetViews>
  <sheetFormatPr baseColWidth="10" defaultColWidth="11.5703125" defaultRowHeight="15" x14ac:dyDescent="0.25"/>
  <cols>
    <col min="1" max="1" width="11.5703125" style="198"/>
    <col min="2" max="2" width="87.85546875" style="198" customWidth="1"/>
    <col min="3" max="3" width="24.7109375" style="198" customWidth="1"/>
    <col min="4" max="4" width="24.140625" style="198" customWidth="1"/>
    <col min="5" max="5" width="20.5703125" style="198" customWidth="1"/>
    <col min="6" max="6" width="23.140625" style="198" customWidth="1"/>
    <col min="7" max="7" width="20.42578125" style="198" customWidth="1"/>
    <col min="8" max="8" width="19.85546875" style="198" bestFit="1" customWidth="1"/>
    <col min="9" max="9" width="11.5703125" style="198"/>
    <col min="10" max="10" width="0" style="198" hidden="1" customWidth="1"/>
    <col min="11" max="11" width="11.5703125" style="198"/>
    <col min="12" max="12" width="37.7109375" style="198" bestFit="1" customWidth="1"/>
    <col min="13" max="13" width="21.5703125" style="198" customWidth="1"/>
    <col min="14" max="16384" width="11.5703125" style="198"/>
  </cols>
  <sheetData>
    <row r="1" spans="1:13" s="210" customFormat="1" ht="21" x14ac:dyDescent="0.35"/>
    <row r="2" spans="1:13" s="210" customFormat="1" ht="21" x14ac:dyDescent="0.35">
      <c r="A2" s="422" t="s">
        <v>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3" s="210" customFormat="1" ht="21" x14ac:dyDescent="0.35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3" s="210" customFormat="1" ht="21" x14ac:dyDescent="0.35">
      <c r="A4" s="423" t="s">
        <v>2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</row>
    <row r="5" spans="1:13" s="210" customFormat="1" ht="21" x14ac:dyDescent="0.35"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3" s="210" customFormat="1" ht="21" x14ac:dyDescent="0.35">
      <c r="B6" s="211"/>
      <c r="C6" s="211"/>
      <c r="D6" s="211"/>
      <c r="E6" s="211"/>
      <c r="F6" s="211"/>
      <c r="G6" s="211"/>
      <c r="H6" s="211"/>
      <c r="I6" s="211"/>
      <c r="J6" s="211"/>
      <c r="K6" s="211"/>
    </row>
    <row r="7" spans="1:13" s="210" customFormat="1" ht="21" x14ac:dyDescent="0.35">
      <c r="A7" s="424" t="s">
        <v>947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</row>
    <row r="8" spans="1:13" s="210" customFormat="1" ht="21" x14ac:dyDescent="0.35">
      <c r="A8" s="421" t="s">
        <v>69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</row>
    <row r="9" spans="1:13" ht="15.75" thickBot="1" x14ac:dyDescent="0.3">
      <c r="C9" s="213"/>
      <c r="D9" s="213"/>
      <c r="E9" s="213"/>
      <c r="F9" s="213"/>
      <c r="G9" s="213"/>
      <c r="H9" s="213"/>
    </row>
    <row r="10" spans="1:13" ht="19.149999999999999" customHeight="1" thickBot="1" x14ac:dyDescent="0.35">
      <c r="B10" s="396" t="s">
        <v>5</v>
      </c>
      <c r="C10" s="504">
        <v>2026</v>
      </c>
      <c r="D10" s="504"/>
      <c r="E10" s="504"/>
      <c r="F10" s="504"/>
      <c r="G10" s="504"/>
      <c r="H10" s="342" t="s">
        <v>7</v>
      </c>
      <c r="L10" s="505"/>
      <c r="M10" s="505"/>
    </row>
    <row r="11" spans="1:13" s="217" customFormat="1" ht="24.6" customHeight="1" thickBot="1" x14ac:dyDescent="0.3">
      <c r="B11" s="397"/>
      <c r="C11" s="356" t="s">
        <v>8</v>
      </c>
      <c r="D11" s="352" t="s">
        <v>948</v>
      </c>
      <c r="E11" s="352" t="s">
        <v>949</v>
      </c>
      <c r="F11" s="352" t="s">
        <v>950</v>
      </c>
      <c r="G11" s="506" t="s">
        <v>951</v>
      </c>
      <c r="H11" s="342"/>
      <c r="L11" s="507" t="s">
        <v>4</v>
      </c>
      <c r="M11" s="508">
        <v>8619782400000</v>
      </c>
    </row>
    <row r="12" spans="1:13" ht="14.45" customHeight="1" x14ac:dyDescent="0.25">
      <c r="B12" s="397"/>
      <c r="C12" s="343"/>
      <c r="D12" s="346"/>
      <c r="E12" s="346"/>
      <c r="F12" s="346"/>
      <c r="G12" s="342"/>
      <c r="H12" s="342"/>
    </row>
    <row r="13" spans="1:13" ht="14.45" customHeight="1" thickBot="1" x14ac:dyDescent="0.3">
      <c r="B13" s="397"/>
      <c r="C13" s="345"/>
      <c r="D13" s="347"/>
      <c r="E13" s="347"/>
      <c r="F13" s="347"/>
      <c r="G13" s="344"/>
      <c r="H13" s="344"/>
    </row>
    <row r="14" spans="1:13" ht="22.9" customHeight="1" thickBot="1" x14ac:dyDescent="0.3">
      <c r="B14" s="398"/>
      <c r="C14" s="19">
        <v>1</v>
      </c>
      <c r="D14" s="19">
        <v>2</v>
      </c>
      <c r="E14" s="509">
        <v>3</v>
      </c>
      <c r="F14" s="510">
        <v>4</v>
      </c>
      <c r="G14" s="19" t="s">
        <v>952</v>
      </c>
      <c r="H14" s="511" t="s">
        <v>953</v>
      </c>
      <c r="I14" s="512"/>
      <c r="M14" s="1"/>
    </row>
    <row r="15" spans="1:13" ht="20.25" x14ac:dyDescent="0.25">
      <c r="B15" s="513" t="s">
        <v>938</v>
      </c>
      <c r="C15" s="514">
        <f>C16</f>
        <v>1394684725</v>
      </c>
      <c r="D15" s="514">
        <f>D16</f>
        <v>243958133.5</v>
      </c>
      <c r="E15" s="514">
        <f>E16</f>
        <v>243958133.5</v>
      </c>
      <c r="F15" s="514"/>
      <c r="G15" s="514">
        <f t="shared" ref="G15:G56" si="0">E15-F15</f>
        <v>243958133.5</v>
      </c>
      <c r="H15" s="515">
        <f>D15/$M$11</f>
        <v>2.8302122046607579E-5</v>
      </c>
      <c r="I15" s="512"/>
      <c r="J15" s="512"/>
      <c r="M15" s="1"/>
    </row>
    <row r="16" spans="1:13" ht="20.25" x14ac:dyDescent="0.25">
      <c r="B16" s="516" t="s">
        <v>173</v>
      </c>
      <c r="C16" s="517">
        <f>C17</f>
        <v>1394684725</v>
      </c>
      <c r="D16" s="97">
        <f>D17</f>
        <v>243958133.5</v>
      </c>
      <c r="E16" s="97">
        <f>+E17</f>
        <v>243958133.5</v>
      </c>
      <c r="F16" s="517"/>
      <c r="G16" s="97">
        <f t="shared" si="0"/>
        <v>243958133.5</v>
      </c>
      <c r="H16" s="99">
        <f t="shared" ref="H16:H56" si="1">D16/$M$11</f>
        <v>2.8302122046607579E-5</v>
      </c>
      <c r="M16" s="1"/>
    </row>
    <row r="17" spans="2:13" ht="21" thickBot="1" x14ac:dyDescent="0.3">
      <c r="B17" s="518" t="s">
        <v>954</v>
      </c>
      <c r="C17" s="519">
        <v>1394684725</v>
      </c>
      <c r="D17" s="519">
        <v>243958133.5</v>
      </c>
      <c r="E17" s="520">
        <f>$D17</f>
        <v>243958133.5</v>
      </c>
      <c r="F17" s="519"/>
      <c r="G17" s="519">
        <f t="shared" si="0"/>
        <v>243958133.5</v>
      </c>
      <c r="H17" s="521">
        <f t="shared" si="1"/>
        <v>2.8302122046607579E-5</v>
      </c>
      <c r="J17" s="246"/>
      <c r="M17" s="1"/>
    </row>
    <row r="18" spans="2:13" ht="20.25" x14ac:dyDescent="0.25">
      <c r="B18" s="513" t="s">
        <v>940</v>
      </c>
      <c r="C18" s="514">
        <f>C19+C22+C28+C30</f>
        <v>132703618317</v>
      </c>
      <c r="D18" s="514">
        <f>D19+D22+D28+D30</f>
        <v>35212276104.670006</v>
      </c>
      <c r="E18" s="514">
        <f>E19+E22+E30</f>
        <v>6353999121.0700006</v>
      </c>
      <c r="F18" s="514">
        <f>F19+F22+F30+F28</f>
        <v>28858276983.600002</v>
      </c>
      <c r="G18" s="514">
        <f t="shared" si="0"/>
        <v>-22504277862.530003</v>
      </c>
      <c r="H18" s="515">
        <f t="shared" si="1"/>
        <v>4.0850539457550584E-3</v>
      </c>
      <c r="I18" s="512"/>
      <c r="J18" s="246"/>
      <c r="M18" s="1"/>
    </row>
    <row r="19" spans="2:13" ht="20.25" x14ac:dyDescent="0.25">
      <c r="B19" s="96" t="s">
        <v>176</v>
      </c>
      <c r="C19" s="517">
        <f>C20+C21</f>
        <v>1077523771</v>
      </c>
      <c r="D19" s="517">
        <f>D20+D21</f>
        <v>126576021.24000001</v>
      </c>
      <c r="E19" s="517">
        <f>E21+E20</f>
        <v>126576021.24000001</v>
      </c>
      <c r="F19" s="517"/>
      <c r="G19" s="517">
        <f t="shared" si="0"/>
        <v>126576021.24000001</v>
      </c>
      <c r="H19" s="522">
        <f t="shared" si="1"/>
        <v>1.468436386978864E-5</v>
      </c>
      <c r="J19" s="246"/>
    </row>
    <row r="20" spans="2:13" ht="40.5" x14ac:dyDescent="0.25">
      <c r="B20" s="523" t="s">
        <v>955</v>
      </c>
      <c r="C20" s="520">
        <v>100000000</v>
      </c>
      <c r="D20" s="520">
        <v>0</v>
      </c>
      <c r="E20" s="520">
        <f>$D20</f>
        <v>0</v>
      </c>
      <c r="F20" s="520"/>
      <c r="G20" s="520">
        <f t="shared" si="0"/>
        <v>0</v>
      </c>
      <c r="H20" s="524">
        <f t="shared" si="1"/>
        <v>0</v>
      </c>
      <c r="J20" s="246"/>
    </row>
    <row r="21" spans="2:13" ht="20.25" x14ac:dyDescent="0.25">
      <c r="B21" s="523" t="s">
        <v>853</v>
      </c>
      <c r="C21" s="520">
        <v>977523771</v>
      </c>
      <c r="D21" s="520">
        <v>126576021.24000001</v>
      </c>
      <c r="E21" s="520">
        <f>$D21</f>
        <v>126576021.24000001</v>
      </c>
      <c r="F21" s="520"/>
      <c r="G21" s="520">
        <f t="shared" si="0"/>
        <v>126576021.24000001</v>
      </c>
      <c r="H21" s="525">
        <f t="shared" si="1"/>
        <v>1.468436386978864E-5</v>
      </c>
      <c r="J21" s="246"/>
    </row>
    <row r="22" spans="2:13" ht="20.25" x14ac:dyDescent="0.25">
      <c r="B22" s="526" t="s">
        <v>178</v>
      </c>
      <c r="C22" s="527">
        <f>C23+C24+C26+C27+C25</f>
        <v>95599385504</v>
      </c>
      <c r="D22" s="527">
        <f t="shared" ref="D22" si="2">D23+D24+D26+D27+D25</f>
        <v>29153847805.080002</v>
      </c>
      <c r="E22" s="527">
        <f>SUM(E23:E27)</f>
        <v>477278938.38000005</v>
      </c>
      <c r="F22" s="527">
        <f>SUM(F23:F27)</f>
        <v>28676568866.700001</v>
      </c>
      <c r="G22" s="527">
        <f t="shared" si="0"/>
        <v>-28199289928.32</v>
      </c>
      <c r="H22" s="528">
        <f t="shared" si="1"/>
        <v>3.3822022937702004E-3</v>
      </c>
      <c r="I22" s="529"/>
      <c r="J22" s="246"/>
    </row>
    <row r="23" spans="2:13" ht="20.25" x14ac:dyDescent="0.25">
      <c r="B23" s="523" t="s">
        <v>856</v>
      </c>
      <c r="C23" s="520">
        <v>581376265</v>
      </c>
      <c r="D23" s="520">
        <v>106687041.69999999</v>
      </c>
      <c r="E23" s="520"/>
      <c r="F23" s="520">
        <f>$D23</f>
        <v>106687041.69999999</v>
      </c>
      <c r="G23" s="520">
        <f t="shared" si="0"/>
        <v>-106687041.69999999</v>
      </c>
      <c r="H23" s="525">
        <f t="shared" si="1"/>
        <v>1.2376999412421361E-5</v>
      </c>
      <c r="I23" s="529"/>
      <c r="J23" s="246"/>
    </row>
    <row r="24" spans="2:13" ht="20.25" x14ac:dyDescent="0.25">
      <c r="B24" s="530" t="s">
        <v>857</v>
      </c>
      <c r="C24" s="520">
        <v>92475769241</v>
      </c>
      <c r="D24" s="520">
        <v>28569881825</v>
      </c>
      <c r="E24" s="520"/>
      <c r="F24" s="520">
        <f>$D24</f>
        <v>28569881825</v>
      </c>
      <c r="G24" s="520">
        <f t="shared" si="0"/>
        <v>-28569881825</v>
      </c>
      <c r="H24" s="525">
        <f t="shared" si="1"/>
        <v>3.3144551102589318E-3</v>
      </c>
      <c r="I24" s="512"/>
      <c r="J24" s="246"/>
    </row>
    <row r="25" spans="2:13" ht="20.25" x14ac:dyDescent="0.25">
      <c r="B25" s="531" t="s">
        <v>858</v>
      </c>
      <c r="C25" s="520">
        <v>288905038</v>
      </c>
      <c r="D25" s="520">
        <v>0</v>
      </c>
      <c r="E25" s="520"/>
      <c r="F25" s="520">
        <f>$D25</f>
        <v>0</v>
      </c>
      <c r="G25" s="520">
        <f t="shared" si="0"/>
        <v>0</v>
      </c>
      <c r="H25" s="525">
        <f t="shared" si="1"/>
        <v>0</v>
      </c>
      <c r="I25" s="529"/>
      <c r="J25" s="246"/>
    </row>
    <row r="26" spans="2:13" ht="20.25" x14ac:dyDescent="0.25">
      <c r="B26" s="523" t="s">
        <v>859</v>
      </c>
      <c r="C26" s="520">
        <v>19334653</v>
      </c>
      <c r="D26" s="520">
        <v>10785108.810000001</v>
      </c>
      <c r="E26" s="520">
        <v>10785108.810000001</v>
      </c>
      <c r="F26" s="520"/>
      <c r="G26" s="520">
        <f t="shared" si="0"/>
        <v>10785108.810000001</v>
      </c>
      <c r="H26" s="525">
        <f t="shared" si="1"/>
        <v>1.2512043007025328E-6</v>
      </c>
      <c r="J26" s="246"/>
    </row>
    <row r="27" spans="2:13" ht="40.5" x14ac:dyDescent="0.25">
      <c r="B27" s="523" t="s">
        <v>860</v>
      </c>
      <c r="C27" s="520">
        <v>2234000307</v>
      </c>
      <c r="D27" s="520">
        <v>466493829.57000005</v>
      </c>
      <c r="E27" s="520">
        <v>466493829.57000005</v>
      </c>
      <c r="F27" s="520"/>
      <c r="G27" s="520">
        <f t="shared" si="0"/>
        <v>466493829.57000005</v>
      </c>
      <c r="H27" s="525">
        <f t="shared" si="1"/>
        <v>5.4118979798144331E-5</v>
      </c>
      <c r="J27" s="246"/>
    </row>
    <row r="28" spans="2:13" ht="20.25" x14ac:dyDescent="0.25">
      <c r="B28" s="96" t="s">
        <v>179</v>
      </c>
      <c r="C28" s="527">
        <f>C29</f>
        <v>983650259</v>
      </c>
      <c r="D28" s="527">
        <f t="shared" ref="D28" si="3">D29</f>
        <v>181708116.89999998</v>
      </c>
      <c r="E28" s="527"/>
      <c r="F28" s="527">
        <f>F29</f>
        <v>181708116.89999998</v>
      </c>
      <c r="G28" s="527">
        <f t="shared" si="0"/>
        <v>-181708116.89999998</v>
      </c>
      <c r="H28" s="528">
        <f t="shared" si="1"/>
        <v>2.1080360091224574E-5</v>
      </c>
      <c r="J28" s="246"/>
    </row>
    <row r="29" spans="2:13" ht="20.25" x14ac:dyDescent="0.25">
      <c r="B29" s="531" t="s">
        <v>861</v>
      </c>
      <c r="C29" s="520">
        <v>983650259</v>
      </c>
      <c r="D29" s="520">
        <v>181708116.89999998</v>
      </c>
      <c r="E29" s="520"/>
      <c r="F29" s="520">
        <f>$D29</f>
        <v>181708116.89999998</v>
      </c>
      <c r="G29" s="520">
        <f t="shared" si="0"/>
        <v>-181708116.89999998</v>
      </c>
      <c r="H29" s="525">
        <f t="shared" si="1"/>
        <v>2.1080360091224574E-5</v>
      </c>
      <c r="J29" s="246"/>
    </row>
    <row r="30" spans="2:13" ht="20.25" x14ac:dyDescent="0.25">
      <c r="B30" s="526" t="s">
        <v>181</v>
      </c>
      <c r="C30" s="527">
        <f>C31</f>
        <v>35043058783</v>
      </c>
      <c r="D30" s="527">
        <f>D31</f>
        <v>5750144161.4500008</v>
      </c>
      <c r="E30" s="527">
        <f>E31</f>
        <v>5750144161.4500008</v>
      </c>
      <c r="F30" s="527"/>
      <c r="G30" s="527">
        <f t="shared" si="0"/>
        <v>5750144161.4500008</v>
      </c>
      <c r="H30" s="532">
        <f t="shared" si="1"/>
        <v>6.6708692802384441E-4</v>
      </c>
      <c r="J30" s="246"/>
    </row>
    <row r="31" spans="2:13" ht="21" thickBot="1" x14ac:dyDescent="0.3">
      <c r="B31" s="533" t="s">
        <v>865</v>
      </c>
      <c r="C31" s="33">
        <v>35043058783</v>
      </c>
      <c r="D31" s="33">
        <v>5750144161.4500008</v>
      </c>
      <c r="E31" s="33">
        <f>+$D$31</f>
        <v>5750144161.4500008</v>
      </c>
      <c r="F31" s="33"/>
      <c r="G31" s="33">
        <f t="shared" si="0"/>
        <v>5750144161.4500008</v>
      </c>
      <c r="H31" s="41">
        <f t="shared" si="1"/>
        <v>6.6708692802384441E-4</v>
      </c>
      <c r="J31" s="246"/>
    </row>
    <row r="32" spans="2:13" ht="20.25" x14ac:dyDescent="0.25">
      <c r="B32" s="513" t="s">
        <v>956</v>
      </c>
      <c r="C32" s="514">
        <f>C33+C36+C47</f>
        <v>14779834097</v>
      </c>
      <c r="D32" s="514">
        <f>D33+D36+D47</f>
        <v>1580863035.0299997</v>
      </c>
      <c r="E32" s="514">
        <f>E33+E36+E47</f>
        <v>1576775850.4299998</v>
      </c>
      <c r="F32" s="514">
        <f>F36</f>
        <v>4087184.6</v>
      </c>
      <c r="G32" s="514">
        <f t="shared" si="0"/>
        <v>1572688665.8299999</v>
      </c>
      <c r="H32" s="515">
        <f t="shared" si="1"/>
        <v>1.8339941331117589E-4</v>
      </c>
      <c r="I32" s="512"/>
      <c r="J32" s="246"/>
      <c r="K32" s="512"/>
    </row>
    <row r="33" spans="2:10" ht="20.25" x14ac:dyDescent="0.25">
      <c r="B33" s="534" t="s">
        <v>186</v>
      </c>
      <c r="C33" s="97">
        <f>C34+C35</f>
        <v>562058313</v>
      </c>
      <c r="D33" s="97">
        <f>D34+D35</f>
        <v>75794438.25</v>
      </c>
      <c r="E33" s="97">
        <f>$D33</f>
        <v>75794438.25</v>
      </c>
      <c r="F33" s="97"/>
      <c r="G33" s="97">
        <f t="shared" si="0"/>
        <v>75794438.25</v>
      </c>
      <c r="H33" s="99">
        <f t="shared" si="1"/>
        <v>8.7930802348328416E-6</v>
      </c>
      <c r="I33" s="246"/>
      <c r="J33" s="512"/>
    </row>
    <row r="34" spans="2:10" ht="20.25" x14ac:dyDescent="0.25">
      <c r="B34" s="523" t="s">
        <v>872</v>
      </c>
      <c r="C34" s="520">
        <v>228885000</v>
      </c>
      <c r="D34" s="520">
        <v>47899666.559999995</v>
      </c>
      <c r="E34" s="520">
        <f>$D34</f>
        <v>47899666.559999995</v>
      </c>
      <c r="F34" s="520"/>
      <c r="G34" s="520">
        <f t="shared" si="0"/>
        <v>47899666.559999995</v>
      </c>
      <c r="H34" s="524">
        <f t="shared" si="1"/>
        <v>5.5569461428631884E-6</v>
      </c>
      <c r="I34" s="246"/>
    </row>
    <row r="35" spans="2:10" ht="40.5" x14ac:dyDescent="0.25">
      <c r="B35" s="533" t="s">
        <v>875</v>
      </c>
      <c r="C35" s="520">
        <v>333173313</v>
      </c>
      <c r="D35" s="520">
        <v>27894771.689999998</v>
      </c>
      <c r="E35" s="520">
        <f>$D35</f>
        <v>27894771.689999998</v>
      </c>
      <c r="F35" s="520"/>
      <c r="G35" s="520">
        <f t="shared" si="0"/>
        <v>27894771.689999998</v>
      </c>
      <c r="H35" s="524">
        <f t="shared" si="1"/>
        <v>3.2361340919696532E-6</v>
      </c>
      <c r="I35" s="246"/>
    </row>
    <row r="36" spans="2:10" ht="40.5" x14ac:dyDescent="0.25">
      <c r="B36" s="526" t="s">
        <v>187</v>
      </c>
      <c r="C36" s="527">
        <f>C37+C38+C39+C40+C41+C42+C43+C44+C45+C46</f>
        <v>7891993630</v>
      </c>
      <c r="D36" s="527">
        <f>D37+D38+D39+D40+D41+D42+D43+D44+D45+D46</f>
        <v>1100427423.2199998</v>
      </c>
      <c r="E36" s="527">
        <f>SUM(E37:E46)</f>
        <v>1096340238.6199999</v>
      </c>
      <c r="F36" s="527">
        <f>SUM(F37:F46)</f>
        <v>4087184.6</v>
      </c>
      <c r="G36" s="527">
        <f t="shared" si="0"/>
        <v>1092253054.02</v>
      </c>
      <c r="H36" s="532">
        <f t="shared" si="1"/>
        <v>1.276630165536429E-4</v>
      </c>
      <c r="I36" s="512"/>
      <c r="J36" s="246"/>
    </row>
    <row r="37" spans="2:10" ht="20.25" x14ac:dyDescent="0.25">
      <c r="B37" s="523" t="s">
        <v>876</v>
      </c>
      <c r="C37" s="520">
        <v>1430788520</v>
      </c>
      <c r="D37" s="520">
        <v>4391812.2</v>
      </c>
      <c r="E37" s="520">
        <f t="shared" ref="E37:E43" si="4">$D37</f>
        <v>4391812.2</v>
      </c>
      <c r="F37" s="520"/>
      <c r="G37" s="520">
        <f t="shared" si="0"/>
        <v>4391812.2</v>
      </c>
      <c r="H37" s="524">
        <f t="shared" si="1"/>
        <v>5.0950383619892769E-7</v>
      </c>
      <c r="I37" s="246"/>
    </row>
    <row r="38" spans="2:10" ht="20.25" x14ac:dyDescent="0.25">
      <c r="B38" s="533" t="s">
        <v>877</v>
      </c>
      <c r="C38" s="520">
        <v>402894786</v>
      </c>
      <c r="D38" s="520">
        <v>69932325.439999998</v>
      </c>
      <c r="E38" s="520">
        <f t="shared" si="4"/>
        <v>69932325.439999998</v>
      </c>
      <c r="F38" s="520"/>
      <c r="G38" s="520">
        <f t="shared" si="0"/>
        <v>69932325.439999998</v>
      </c>
      <c r="H38" s="524">
        <f t="shared" si="1"/>
        <v>8.1130035765171987E-6</v>
      </c>
      <c r="I38" s="246"/>
    </row>
    <row r="39" spans="2:10" ht="20.25" x14ac:dyDescent="0.25">
      <c r="B39" s="523" t="s">
        <v>879</v>
      </c>
      <c r="C39" s="520">
        <v>5800000</v>
      </c>
      <c r="D39" s="520">
        <v>621749.62</v>
      </c>
      <c r="E39" s="520">
        <f t="shared" si="4"/>
        <v>621749.62</v>
      </c>
      <c r="F39" s="520"/>
      <c r="G39" s="520">
        <f t="shared" si="0"/>
        <v>621749.62</v>
      </c>
      <c r="H39" s="524">
        <f t="shared" si="1"/>
        <v>7.2130547054180857E-8</v>
      </c>
      <c r="I39" s="246"/>
    </row>
    <row r="40" spans="2:10" ht="20.25" x14ac:dyDescent="0.25">
      <c r="B40" s="523" t="s">
        <v>882</v>
      </c>
      <c r="C40" s="520">
        <v>1341832252</v>
      </c>
      <c r="D40" s="520">
        <v>243243031.28999999</v>
      </c>
      <c r="E40" s="520">
        <f t="shared" si="4"/>
        <v>243243031.28999999</v>
      </c>
      <c r="F40" s="520"/>
      <c r="G40" s="520">
        <f t="shared" si="0"/>
        <v>243243031.28999999</v>
      </c>
      <c r="H40" s="524">
        <f t="shared" si="1"/>
        <v>2.8219161459342639E-5</v>
      </c>
      <c r="I40" s="246"/>
    </row>
    <row r="41" spans="2:10" ht="20.25" x14ac:dyDescent="0.25">
      <c r="B41" s="523" t="s">
        <v>883</v>
      </c>
      <c r="C41" s="33">
        <v>1205895920</v>
      </c>
      <c r="D41" s="33">
        <v>178092157.33999997</v>
      </c>
      <c r="E41" s="520">
        <f t="shared" si="4"/>
        <v>178092157.33999997</v>
      </c>
      <c r="F41" s="237"/>
      <c r="G41" s="33">
        <f t="shared" si="0"/>
        <v>178092157.33999997</v>
      </c>
      <c r="H41" s="238">
        <f t="shared" si="1"/>
        <v>2.066086463389145E-5</v>
      </c>
      <c r="I41" s="246"/>
    </row>
    <row r="42" spans="2:10" ht="20.25" x14ac:dyDescent="0.25">
      <c r="B42" s="523" t="s">
        <v>884</v>
      </c>
      <c r="C42" s="520">
        <v>96423204</v>
      </c>
      <c r="D42" s="520">
        <v>15157912.780000001</v>
      </c>
      <c r="E42" s="520">
        <f t="shared" si="4"/>
        <v>15157912.780000001</v>
      </c>
      <c r="F42" s="33"/>
      <c r="G42" s="520">
        <f t="shared" si="0"/>
        <v>15157912.780000001</v>
      </c>
      <c r="H42" s="524">
        <f t="shared" si="1"/>
        <v>1.7585029501440781E-6</v>
      </c>
      <c r="I42" s="246"/>
    </row>
    <row r="43" spans="2:10" ht="40.5" x14ac:dyDescent="0.25">
      <c r="B43" s="533" t="s">
        <v>885</v>
      </c>
      <c r="C43" s="520">
        <v>1300000</v>
      </c>
      <c r="D43" s="33">
        <v>6125</v>
      </c>
      <c r="E43" s="520">
        <f t="shared" si="4"/>
        <v>6125</v>
      </c>
      <c r="F43" s="520"/>
      <c r="G43" s="520">
        <f t="shared" si="0"/>
        <v>6125</v>
      </c>
      <c r="H43" s="535">
        <f t="shared" si="1"/>
        <v>7.1057478202698019E-10</v>
      </c>
      <c r="I43" s="246"/>
    </row>
    <row r="44" spans="2:10" ht="40.5" x14ac:dyDescent="0.25">
      <c r="B44" s="523" t="s">
        <v>886</v>
      </c>
      <c r="C44" s="520">
        <v>48847564</v>
      </c>
      <c r="D44" s="520">
        <v>4087184.6</v>
      </c>
      <c r="E44" s="520"/>
      <c r="F44" s="520">
        <f>$D44</f>
        <v>4087184.6</v>
      </c>
      <c r="G44" s="520">
        <f t="shared" si="0"/>
        <v>-4087184.6</v>
      </c>
      <c r="H44" s="536">
        <f t="shared" si="1"/>
        <v>4.7416331530596409E-7</v>
      </c>
      <c r="I44" s="246"/>
    </row>
    <row r="45" spans="2:10" ht="40.5" x14ac:dyDescent="0.25">
      <c r="B45" s="523" t="s">
        <v>957</v>
      </c>
      <c r="C45" s="520">
        <v>21670500</v>
      </c>
      <c r="D45" s="520">
        <v>9995507.1500000004</v>
      </c>
      <c r="E45" s="520">
        <f>$D45</f>
        <v>9995507.1500000004</v>
      </c>
      <c r="F45" s="520"/>
      <c r="G45" s="520">
        <f t="shared" si="0"/>
        <v>9995507.1500000004</v>
      </c>
      <c r="H45" s="238">
        <f t="shared" si="1"/>
        <v>1.1596008676506731E-6</v>
      </c>
      <c r="I45" s="246"/>
    </row>
    <row r="46" spans="2:10" ht="40.5" x14ac:dyDescent="0.25">
      <c r="B46" s="523" t="s">
        <v>958</v>
      </c>
      <c r="C46" s="520">
        <v>3336540884</v>
      </c>
      <c r="D46" s="520">
        <v>574899617.79999995</v>
      </c>
      <c r="E46" s="520">
        <f>$D46</f>
        <v>574899617.79999995</v>
      </c>
      <c r="F46" s="237"/>
      <c r="G46" s="33">
        <f t="shared" si="0"/>
        <v>574899617.79999995</v>
      </c>
      <c r="H46" s="35">
        <f t="shared" si="1"/>
        <v>6.6695374792755788E-5</v>
      </c>
      <c r="I46" s="246"/>
    </row>
    <row r="47" spans="2:10" ht="20.25" x14ac:dyDescent="0.25">
      <c r="B47" s="526" t="s">
        <v>188</v>
      </c>
      <c r="C47" s="527">
        <f>C48+C49+C50+C51+C52+C53+C54+C55</f>
        <v>6325782154</v>
      </c>
      <c r="D47" s="527">
        <f>D48+D49+D50+D51+D52+D53+D54+D55</f>
        <v>404641173.56000006</v>
      </c>
      <c r="E47" s="527">
        <f>SUM(E48:E55)</f>
        <v>404641173.56000006</v>
      </c>
      <c r="F47" s="527"/>
      <c r="G47" s="537">
        <f t="shared" si="0"/>
        <v>404641173.56000006</v>
      </c>
      <c r="H47" s="532">
        <f t="shared" si="1"/>
        <v>4.6943316522700161E-5</v>
      </c>
      <c r="I47" s="246"/>
      <c r="J47" s="512"/>
    </row>
    <row r="48" spans="2:10" ht="20.25" x14ac:dyDescent="0.25">
      <c r="B48" s="533" t="s">
        <v>889</v>
      </c>
      <c r="C48" s="237">
        <v>353570167</v>
      </c>
      <c r="D48" s="33">
        <v>79199985.130000025</v>
      </c>
      <c r="E48" s="520">
        <f t="shared" ref="E48:E55" si="5">$D48</f>
        <v>79199985.130000025</v>
      </c>
      <c r="F48" s="520"/>
      <c r="G48" s="520">
        <f t="shared" si="0"/>
        <v>79199985.130000025</v>
      </c>
      <c r="H48" s="35">
        <f t="shared" si="1"/>
        <v>9.188165252292218E-6</v>
      </c>
      <c r="I48" s="246"/>
    </row>
    <row r="49" spans="2:13" ht="25.9" customHeight="1" x14ac:dyDescent="0.25">
      <c r="B49" s="531" t="s">
        <v>890</v>
      </c>
      <c r="C49" s="237">
        <v>5549769</v>
      </c>
      <c r="D49" s="520">
        <v>1016333.71</v>
      </c>
      <c r="E49" s="520">
        <f t="shared" si="5"/>
        <v>1016333.71</v>
      </c>
      <c r="F49" s="237"/>
      <c r="G49" s="520">
        <f t="shared" si="0"/>
        <v>1016333.71</v>
      </c>
      <c r="H49" s="524">
        <f t="shared" si="1"/>
        <v>1.1790711909386482E-7</v>
      </c>
    </row>
    <row r="50" spans="2:13" ht="20.25" x14ac:dyDescent="0.25">
      <c r="B50" s="531" t="s">
        <v>891</v>
      </c>
      <c r="C50" s="237">
        <v>147468421</v>
      </c>
      <c r="D50" s="520">
        <v>18497079.619999997</v>
      </c>
      <c r="E50" s="520">
        <f t="shared" si="5"/>
        <v>18497079.619999997</v>
      </c>
      <c r="F50" s="33"/>
      <c r="G50" s="33">
        <f t="shared" si="0"/>
        <v>18497079.619999997</v>
      </c>
      <c r="H50" s="35">
        <f t="shared" si="1"/>
        <v>2.1458870725089298E-6</v>
      </c>
    </row>
    <row r="51" spans="2:13" ht="20.25" x14ac:dyDescent="0.25">
      <c r="B51" s="531" t="s">
        <v>892</v>
      </c>
      <c r="C51" s="237">
        <v>31680000</v>
      </c>
      <c r="D51" s="520">
        <v>2501661.7200000002</v>
      </c>
      <c r="E51" s="520">
        <f t="shared" si="5"/>
        <v>2501661.7200000002</v>
      </c>
      <c r="F51" s="538"/>
      <c r="G51" s="520">
        <f t="shared" si="0"/>
        <v>2501661.7200000002</v>
      </c>
      <c r="H51" s="524">
        <f t="shared" si="1"/>
        <v>2.9022330308477395E-7</v>
      </c>
    </row>
    <row r="52" spans="2:13" ht="20.25" x14ac:dyDescent="0.25">
      <c r="B52" s="531" t="s">
        <v>893</v>
      </c>
      <c r="C52" s="237">
        <v>5262147142</v>
      </c>
      <c r="D52" s="520">
        <v>251062687.41</v>
      </c>
      <c r="E52" s="520">
        <f t="shared" si="5"/>
        <v>251062687.41</v>
      </c>
      <c r="F52" s="237"/>
      <c r="G52" s="520">
        <f t="shared" si="0"/>
        <v>251062687.41</v>
      </c>
      <c r="H52" s="524">
        <f t="shared" si="1"/>
        <v>2.9126337041872427E-5</v>
      </c>
    </row>
    <row r="53" spans="2:13" ht="20.25" x14ac:dyDescent="0.25">
      <c r="B53" s="531" t="s">
        <v>894</v>
      </c>
      <c r="C53" s="237">
        <v>330078958</v>
      </c>
      <c r="D53" s="520">
        <v>18012181.23</v>
      </c>
      <c r="E53" s="520">
        <f t="shared" si="5"/>
        <v>18012181.23</v>
      </c>
      <c r="F53" s="237"/>
      <c r="G53" s="520">
        <f t="shared" si="0"/>
        <v>18012181.23</v>
      </c>
      <c r="H53" s="524">
        <f t="shared" si="1"/>
        <v>2.0896329389939124E-6</v>
      </c>
    </row>
    <row r="54" spans="2:13" ht="20.25" x14ac:dyDescent="0.25">
      <c r="B54" s="531" t="s">
        <v>895</v>
      </c>
      <c r="C54" s="237">
        <v>4539681</v>
      </c>
      <c r="D54" s="520">
        <v>932556.31</v>
      </c>
      <c r="E54" s="520">
        <f t="shared" si="5"/>
        <v>932556.31</v>
      </c>
      <c r="F54" s="539"/>
      <c r="G54" s="33">
        <f t="shared" si="0"/>
        <v>932556.31</v>
      </c>
      <c r="H54" s="35">
        <f t="shared" si="1"/>
        <v>1.0818791782957306E-7</v>
      </c>
    </row>
    <row r="55" spans="2:13" ht="41.25" thickBot="1" x14ac:dyDescent="0.3">
      <c r="B55" s="531" t="s">
        <v>896</v>
      </c>
      <c r="C55" s="33">
        <v>190748016</v>
      </c>
      <c r="D55" s="520">
        <v>33418688.43</v>
      </c>
      <c r="E55" s="520">
        <f t="shared" si="5"/>
        <v>33418688.43</v>
      </c>
      <c r="F55" s="237"/>
      <c r="G55" s="520">
        <f t="shared" si="0"/>
        <v>33418688.43</v>
      </c>
      <c r="H55" s="524">
        <f t="shared" si="1"/>
        <v>3.8769758770244597E-6</v>
      </c>
    </row>
    <row r="56" spans="2:13" ht="21" thickBot="1" x14ac:dyDescent="0.3">
      <c r="B56" s="239" t="s">
        <v>198</v>
      </c>
      <c r="C56" s="53">
        <f>C32+C18+C15</f>
        <v>148878137139</v>
      </c>
      <c r="D56" s="53">
        <f>D32+D18+D15</f>
        <v>37037097273.200005</v>
      </c>
      <c r="E56" s="53">
        <f>E32+E18+E15</f>
        <v>8174733105</v>
      </c>
      <c r="F56" s="53">
        <f>F32+F18+F15</f>
        <v>28862364168.200001</v>
      </c>
      <c r="G56" s="53">
        <f t="shared" si="0"/>
        <v>-20687631063.200001</v>
      </c>
      <c r="H56" s="110">
        <f t="shared" si="1"/>
        <v>4.2967554811128416E-3</v>
      </c>
      <c r="K56" s="512"/>
      <c r="L56" s="512"/>
      <c r="M56" s="512"/>
    </row>
    <row r="57" spans="2:13" ht="20.25" x14ac:dyDescent="0.25">
      <c r="D57" s="540"/>
      <c r="E57" s="541"/>
      <c r="F57" s="541"/>
      <c r="H57" s="542"/>
    </row>
    <row r="58" spans="2:13" x14ac:dyDescent="0.25">
      <c r="B58" s="240" t="s">
        <v>199</v>
      </c>
      <c r="D58" s="246"/>
      <c r="E58" s="543"/>
    </row>
    <row r="59" spans="2:13" x14ac:dyDescent="0.25">
      <c r="B59" s="3" t="s">
        <v>946</v>
      </c>
      <c r="E59" s="241"/>
      <c r="F59" s="246"/>
    </row>
    <row r="60" spans="2:13" x14ac:dyDescent="0.25">
      <c r="B60" s="3" t="s">
        <v>959</v>
      </c>
      <c r="E60" s="241"/>
      <c r="F60" s="246"/>
    </row>
    <row r="61" spans="2:13" x14ac:dyDescent="0.25">
      <c r="B61" s="240" t="s">
        <v>201</v>
      </c>
      <c r="E61" s="246"/>
    </row>
    <row r="62" spans="2:13" x14ac:dyDescent="0.25">
      <c r="D62" s="544"/>
      <c r="E62" s="246"/>
    </row>
    <row r="65" spans="4:9" x14ac:dyDescent="0.25">
      <c r="D65" s="512"/>
    </row>
    <row r="67" spans="4:9" x14ac:dyDescent="0.25">
      <c r="D67" s="241"/>
    </row>
    <row r="69" spans="4:9" x14ac:dyDescent="0.25">
      <c r="G69" s="512"/>
    </row>
    <row r="70" spans="4:9" x14ac:dyDescent="0.25">
      <c r="H70" s="246"/>
      <c r="I70" s="246"/>
    </row>
    <row r="75" spans="4:9" x14ac:dyDescent="0.25">
      <c r="H75" s="545"/>
    </row>
    <row r="80" spans="4:9" x14ac:dyDescent="0.25">
      <c r="H80" s="246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6:E47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7A4E-CE98-41E4-AAB7-2CE2CB1D1859}">
  <dimension ref="D1:G202"/>
  <sheetViews>
    <sheetView showGridLines="0" workbookViewId="0">
      <selection activeCell="F196" sqref="F196"/>
    </sheetView>
  </sheetViews>
  <sheetFormatPr baseColWidth="10" defaultColWidth="11.42578125" defaultRowHeight="15" x14ac:dyDescent="0.25"/>
  <cols>
    <col min="1" max="3" width="11.42578125" style="1"/>
    <col min="4" max="4" width="110.42578125" style="1" customWidth="1"/>
    <col min="5" max="5" width="22.7109375" style="1" customWidth="1"/>
    <col min="6" max="6" width="20.7109375" style="1" customWidth="1"/>
    <col min="7" max="7" width="7.28515625" style="1" customWidth="1"/>
    <col min="8" max="8" width="22.5703125" style="1" customWidth="1"/>
    <col min="9" max="9" width="15.28515625" style="1" customWidth="1"/>
    <col min="10" max="16384" width="11.42578125" style="1"/>
  </cols>
  <sheetData>
    <row r="1" spans="4:7" x14ac:dyDescent="0.25">
      <c r="D1" s="2"/>
      <c r="E1" s="2"/>
      <c r="F1" s="2"/>
      <c r="G1" s="2"/>
    </row>
    <row r="2" spans="4:7" x14ac:dyDescent="0.25">
      <c r="D2" s="454"/>
      <c r="E2" s="454"/>
      <c r="F2" s="454"/>
      <c r="G2" s="298"/>
    </row>
    <row r="3" spans="4:7" x14ac:dyDescent="0.25">
      <c r="D3" s="454" t="s">
        <v>0</v>
      </c>
      <c r="E3" s="454"/>
      <c r="F3" s="454"/>
      <c r="G3" s="454"/>
    </row>
    <row r="4" spans="4:7" x14ac:dyDescent="0.25">
      <c r="D4" s="454" t="s">
        <v>1</v>
      </c>
      <c r="E4" s="454"/>
      <c r="F4" s="454"/>
      <c r="G4" s="454"/>
    </row>
    <row r="5" spans="4:7" ht="14.45" customHeight="1" x14ac:dyDescent="0.25">
      <c r="D5" s="455" t="s">
        <v>2</v>
      </c>
      <c r="E5" s="455"/>
      <c r="F5" s="455"/>
      <c r="G5" s="455"/>
    </row>
    <row r="6" spans="4:7" x14ac:dyDescent="0.25">
      <c r="D6" s="2"/>
      <c r="E6" s="2"/>
      <c r="F6" s="2"/>
      <c r="G6" s="2"/>
    </row>
    <row r="7" spans="4:7" ht="15.6" customHeight="1" x14ac:dyDescent="0.25">
      <c r="D7" s="456" t="s">
        <v>230</v>
      </c>
      <c r="E7" s="456"/>
      <c r="F7" s="456"/>
      <c r="G7" s="456"/>
    </row>
    <row r="8" spans="4:7" ht="14.45" customHeight="1" x14ac:dyDescent="0.25">
      <c r="D8" s="457" t="s">
        <v>231</v>
      </c>
      <c r="E8" s="457"/>
      <c r="F8" s="457"/>
      <c r="G8" s="457"/>
    </row>
    <row r="9" spans="4:7" ht="15" customHeight="1" thickBot="1" x14ac:dyDescent="0.3"/>
    <row r="10" spans="4:7" ht="14.45" customHeight="1" x14ac:dyDescent="0.25">
      <c r="D10" s="446" t="s">
        <v>5</v>
      </c>
      <c r="E10" s="448" t="s">
        <v>232</v>
      </c>
      <c r="F10" s="451" t="s">
        <v>112</v>
      </c>
    </row>
    <row r="11" spans="4:7" ht="14.45" customHeight="1" x14ac:dyDescent="0.25">
      <c r="D11" s="447"/>
      <c r="E11" s="449"/>
      <c r="F11" s="452"/>
    </row>
    <row r="12" spans="4:7" ht="14.45" customHeight="1" thickBot="1" x14ac:dyDescent="0.3">
      <c r="D12" s="299" t="s">
        <v>233</v>
      </c>
      <c r="E12" s="450"/>
      <c r="F12" s="453"/>
    </row>
    <row r="13" spans="4:7" ht="14.45" customHeight="1" x14ac:dyDescent="0.25">
      <c r="D13" s="331" t="s">
        <v>234</v>
      </c>
      <c r="E13" s="332">
        <v>1340556923171</v>
      </c>
      <c r="F13" s="332">
        <v>103445663466.31003</v>
      </c>
    </row>
    <row r="14" spans="4:7" ht="14.45" customHeight="1" x14ac:dyDescent="0.25">
      <c r="D14" s="300" t="s">
        <v>235</v>
      </c>
      <c r="E14" s="301">
        <v>1236829099333</v>
      </c>
      <c r="F14" s="301">
        <v>98028007903.459976</v>
      </c>
    </row>
    <row r="15" spans="4:7" ht="14.45" customHeight="1" x14ac:dyDescent="0.25">
      <c r="D15" s="302" t="s">
        <v>236</v>
      </c>
      <c r="E15" s="303">
        <v>428719100220</v>
      </c>
      <c r="F15" s="303">
        <v>31156248133.090004</v>
      </c>
    </row>
    <row r="16" spans="4:7" ht="14.45" customHeight="1" x14ac:dyDescent="0.25">
      <c r="D16" s="304" t="s">
        <v>237</v>
      </c>
      <c r="E16" s="305">
        <v>7710056808</v>
      </c>
      <c r="F16" s="305">
        <v>1305210767.1099999</v>
      </c>
    </row>
    <row r="17" spans="4:6" ht="14.45" customHeight="1" x14ac:dyDescent="0.25">
      <c r="D17" s="304" t="s">
        <v>238</v>
      </c>
      <c r="E17" s="305">
        <v>110359350068</v>
      </c>
      <c r="F17" s="305">
        <v>8869050568.8799992</v>
      </c>
    </row>
    <row r="18" spans="4:6" ht="14.45" customHeight="1" x14ac:dyDescent="0.25">
      <c r="D18" s="304" t="s">
        <v>239</v>
      </c>
      <c r="E18" s="305">
        <v>9395091178</v>
      </c>
      <c r="F18" s="305">
        <v>666596125.02999997</v>
      </c>
    </row>
    <row r="19" spans="4:6" ht="14.45" customHeight="1" x14ac:dyDescent="0.25">
      <c r="D19" s="304" t="s">
        <v>240</v>
      </c>
      <c r="E19" s="305">
        <v>803314699</v>
      </c>
      <c r="F19" s="305">
        <v>30599309.84</v>
      </c>
    </row>
    <row r="20" spans="4:6" ht="14.45" customHeight="1" x14ac:dyDescent="0.25">
      <c r="D20" s="304" t="s">
        <v>241</v>
      </c>
      <c r="E20" s="305">
        <v>18109841</v>
      </c>
      <c r="F20" s="305">
        <v>1499066.07</v>
      </c>
    </row>
    <row r="21" spans="4:6" ht="14.45" customHeight="1" x14ac:dyDescent="0.25">
      <c r="D21" s="304" t="s">
        <v>242</v>
      </c>
      <c r="E21" s="305">
        <v>1291986145</v>
      </c>
      <c r="F21" s="305">
        <v>100580931.2</v>
      </c>
    </row>
    <row r="22" spans="4:6" ht="14.45" customHeight="1" x14ac:dyDescent="0.25">
      <c r="D22" s="304" t="s">
        <v>243</v>
      </c>
      <c r="E22" s="305">
        <v>2492140580</v>
      </c>
      <c r="F22" s="305">
        <v>201851523.28999999</v>
      </c>
    </row>
    <row r="23" spans="4:6" ht="14.45" customHeight="1" x14ac:dyDescent="0.25">
      <c r="D23" s="304" t="s">
        <v>244</v>
      </c>
      <c r="E23" s="305">
        <v>9588535199</v>
      </c>
      <c r="F23" s="305">
        <v>677429062.91999996</v>
      </c>
    </row>
    <row r="24" spans="4:6" ht="14.45" customHeight="1" x14ac:dyDescent="0.25">
      <c r="D24" s="304" t="s">
        <v>245</v>
      </c>
      <c r="E24" s="305">
        <v>236642400</v>
      </c>
      <c r="F24" s="305">
        <v>10824947.52</v>
      </c>
    </row>
    <row r="25" spans="4:6" ht="14.45" customHeight="1" x14ac:dyDescent="0.25">
      <c r="D25" s="304" t="s">
        <v>246</v>
      </c>
      <c r="E25" s="305">
        <v>190316618868</v>
      </c>
      <c r="F25" s="305">
        <v>14684631931.200001</v>
      </c>
    </row>
    <row r="26" spans="4:6" ht="14.45" customHeight="1" x14ac:dyDescent="0.25">
      <c r="D26" s="304" t="s">
        <v>247</v>
      </c>
      <c r="E26" s="305">
        <v>277173427</v>
      </c>
      <c r="F26" s="305">
        <v>21561116.199999999</v>
      </c>
    </row>
    <row r="27" spans="4:6" ht="14.45" customHeight="1" x14ac:dyDescent="0.25">
      <c r="D27" s="304" t="s">
        <v>248</v>
      </c>
      <c r="E27" s="305">
        <v>120299770</v>
      </c>
      <c r="F27" s="305">
        <v>7421416.8799999999</v>
      </c>
    </row>
    <row r="28" spans="4:6" ht="14.45" customHeight="1" x14ac:dyDescent="0.25">
      <c r="D28" s="304" t="s">
        <v>249</v>
      </c>
      <c r="E28" s="305">
        <v>1252412706</v>
      </c>
      <c r="F28" s="305">
        <v>106832256.27</v>
      </c>
    </row>
    <row r="29" spans="4:6" ht="14.45" customHeight="1" x14ac:dyDescent="0.25">
      <c r="D29" s="304" t="s">
        <v>250</v>
      </c>
      <c r="E29" s="305">
        <v>1984758423</v>
      </c>
      <c r="F29" s="305">
        <v>153718515.93000001</v>
      </c>
    </row>
    <row r="30" spans="4:6" ht="14.45" customHeight="1" x14ac:dyDescent="0.25">
      <c r="D30" s="304" t="s">
        <v>251</v>
      </c>
      <c r="E30" s="305">
        <v>7434095289</v>
      </c>
      <c r="F30" s="305">
        <v>0</v>
      </c>
    </row>
    <row r="31" spans="4:6" ht="14.45" customHeight="1" x14ac:dyDescent="0.25">
      <c r="D31" s="304" t="s">
        <v>252</v>
      </c>
      <c r="E31" s="305">
        <v>179129524</v>
      </c>
      <c r="F31" s="305">
        <v>6644112.2199999997</v>
      </c>
    </row>
    <row r="32" spans="4:6" ht="14.45" customHeight="1" x14ac:dyDescent="0.25">
      <c r="D32" s="304" t="s">
        <v>253</v>
      </c>
      <c r="E32" s="305">
        <v>919830405</v>
      </c>
      <c r="F32" s="305">
        <v>79777249.349999994</v>
      </c>
    </row>
    <row r="33" spans="4:6" ht="14.45" customHeight="1" x14ac:dyDescent="0.25">
      <c r="D33" s="304" t="s">
        <v>254</v>
      </c>
      <c r="E33" s="305">
        <v>15075846838</v>
      </c>
      <c r="F33" s="305">
        <v>567888999.85000002</v>
      </c>
    </row>
    <row r="34" spans="4:6" ht="14.45" customHeight="1" x14ac:dyDescent="0.25">
      <c r="D34" s="304" t="s">
        <v>255</v>
      </c>
      <c r="E34" s="305">
        <v>8288658215</v>
      </c>
      <c r="F34" s="305">
        <v>468458552.20999998</v>
      </c>
    </row>
    <row r="35" spans="4:6" ht="14.45" customHeight="1" x14ac:dyDescent="0.25">
      <c r="D35" s="304" t="s">
        <v>256</v>
      </c>
      <c r="E35" s="305">
        <v>25978181533</v>
      </c>
      <c r="F35" s="305">
        <v>1924636540.3099999</v>
      </c>
    </row>
    <row r="36" spans="4:6" ht="14.45" customHeight="1" x14ac:dyDescent="0.25">
      <c r="D36" s="304" t="s">
        <v>257</v>
      </c>
      <c r="E36" s="305">
        <v>211063558</v>
      </c>
      <c r="F36" s="305">
        <v>15175900.35</v>
      </c>
    </row>
    <row r="37" spans="4:6" ht="14.45" customHeight="1" x14ac:dyDescent="0.25">
      <c r="D37" s="304" t="s">
        <v>258</v>
      </c>
      <c r="E37" s="305">
        <v>34826716</v>
      </c>
      <c r="F37" s="305">
        <v>2511671.14</v>
      </c>
    </row>
    <row r="38" spans="4:6" ht="14.45" customHeight="1" x14ac:dyDescent="0.25">
      <c r="D38" s="304" t="s">
        <v>259</v>
      </c>
      <c r="E38" s="305">
        <v>1245182661</v>
      </c>
      <c r="F38" s="305">
        <v>98004417</v>
      </c>
    </row>
    <row r="39" spans="4:6" ht="14.45" customHeight="1" x14ac:dyDescent="0.25">
      <c r="D39" s="304" t="s">
        <v>260</v>
      </c>
      <c r="E39" s="305">
        <v>25307368281</v>
      </c>
      <c r="F39" s="305">
        <v>680323572.33000004</v>
      </c>
    </row>
    <row r="40" spans="4:6" ht="14.45" customHeight="1" x14ac:dyDescent="0.25">
      <c r="D40" s="304" t="s">
        <v>261</v>
      </c>
      <c r="E40" s="305">
        <v>4598811542</v>
      </c>
      <c r="F40" s="305">
        <v>183674549.22</v>
      </c>
    </row>
    <row r="41" spans="4:6" ht="14.45" customHeight="1" x14ac:dyDescent="0.25">
      <c r="D41" s="304" t="s">
        <v>262</v>
      </c>
      <c r="E41" s="305">
        <v>791363987</v>
      </c>
      <c r="F41" s="305">
        <v>81957360.890000001</v>
      </c>
    </row>
    <row r="42" spans="4:6" ht="14.45" customHeight="1" x14ac:dyDescent="0.25">
      <c r="D42" s="304" t="s">
        <v>263</v>
      </c>
      <c r="E42" s="305">
        <v>2666801379</v>
      </c>
      <c r="F42" s="305">
        <v>199135321.25</v>
      </c>
    </row>
    <row r="43" spans="4:6" ht="14.45" customHeight="1" x14ac:dyDescent="0.25">
      <c r="D43" s="304" t="s">
        <v>264</v>
      </c>
      <c r="E43" s="305">
        <v>900066</v>
      </c>
      <c r="F43" s="305">
        <v>0</v>
      </c>
    </row>
    <row r="44" spans="4:6" ht="14.45" customHeight="1" x14ac:dyDescent="0.25">
      <c r="D44" s="304" t="s">
        <v>265</v>
      </c>
      <c r="E44" s="305">
        <v>3438104</v>
      </c>
      <c r="F44" s="305">
        <v>43390.44</v>
      </c>
    </row>
    <row r="45" spans="4:6" ht="14.45" customHeight="1" x14ac:dyDescent="0.25">
      <c r="D45" s="304" t="s">
        <v>266</v>
      </c>
      <c r="E45" s="305">
        <v>137112010</v>
      </c>
      <c r="F45" s="305">
        <v>10208958.189999999</v>
      </c>
    </row>
    <row r="46" spans="4:6" ht="14.45" customHeight="1" x14ac:dyDescent="0.25">
      <c r="D46" s="302" t="s">
        <v>267</v>
      </c>
      <c r="E46" s="303">
        <v>71510485694</v>
      </c>
      <c r="F46" s="303">
        <v>7943144134.7599993</v>
      </c>
    </row>
    <row r="47" spans="4:6" ht="14.45" customHeight="1" x14ac:dyDescent="0.25">
      <c r="D47" s="304" t="s">
        <v>268</v>
      </c>
      <c r="E47" s="305">
        <v>8115815687</v>
      </c>
      <c r="F47" s="305">
        <v>2453614762.0700002</v>
      </c>
    </row>
    <row r="48" spans="4:6" ht="14.45" customHeight="1" x14ac:dyDescent="0.25">
      <c r="D48" s="304" t="s">
        <v>269</v>
      </c>
      <c r="E48" s="305">
        <v>13329375127</v>
      </c>
      <c r="F48" s="305">
        <v>282144657.94999999</v>
      </c>
    </row>
    <row r="49" spans="4:6" ht="14.45" customHeight="1" x14ac:dyDescent="0.25">
      <c r="D49" s="304" t="s">
        <v>270</v>
      </c>
      <c r="E49" s="305">
        <v>16790618272</v>
      </c>
      <c r="F49" s="305">
        <v>1531004145.29</v>
      </c>
    </row>
    <row r="50" spans="4:6" ht="14.45" customHeight="1" x14ac:dyDescent="0.25">
      <c r="D50" s="304" t="s">
        <v>271</v>
      </c>
      <c r="E50" s="305">
        <v>1338956663</v>
      </c>
      <c r="F50" s="305">
        <v>121736978.06999999</v>
      </c>
    </row>
    <row r="51" spans="4:6" ht="14.45" customHeight="1" x14ac:dyDescent="0.25">
      <c r="D51" s="304" t="s">
        <v>272</v>
      </c>
      <c r="E51" s="305">
        <v>2811884469</v>
      </c>
      <c r="F51" s="305">
        <v>250228743.94999999</v>
      </c>
    </row>
    <row r="52" spans="4:6" ht="14.45" customHeight="1" x14ac:dyDescent="0.25">
      <c r="D52" s="304" t="s">
        <v>273</v>
      </c>
      <c r="E52" s="305">
        <v>2072212623</v>
      </c>
      <c r="F52" s="305">
        <v>806004146.95000005</v>
      </c>
    </row>
    <row r="53" spans="4:6" ht="14.45" customHeight="1" x14ac:dyDescent="0.25">
      <c r="D53" s="304" t="s">
        <v>274</v>
      </c>
      <c r="E53" s="305">
        <v>93616753</v>
      </c>
      <c r="F53" s="305">
        <v>8558650</v>
      </c>
    </row>
    <row r="54" spans="4:6" ht="14.45" customHeight="1" x14ac:dyDescent="0.25">
      <c r="D54" s="304" t="s">
        <v>275</v>
      </c>
      <c r="E54" s="305">
        <v>23219460590</v>
      </c>
      <c r="F54" s="305">
        <v>2099853501.54</v>
      </c>
    </row>
    <row r="55" spans="4:6" ht="14.45" customHeight="1" x14ac:dyDescent="0.25">
      <c r="D55" s="304" t="s">
        <v>276</v>
      </c>
      <c r="E55" s="305">
        <v>381891492</v>
      </c>
      <c r="F55" s="305">
        <v>45782275.060000002</v>
      </c>
    </row>
    <row r="56" spans="4:6" ht="14.45" customHeight="1" x14ac:dyDescent="0.25">
      <c r="D56" s="304" t="s">
        <v>277</v>
      </c>
      <c r="E56" s="305">
        <v>354287977</v>
      </c>
      <c r="F56" s="305">
        <v>61661267.740000002</v>
      </c>
    </row>
    <row r="57" spans="4:6" ht="14.45" customHeight="1" x14ac:dyDescent="0.25">
      <c r="D57" s="304" t="s">
        <v>278</v>
      </c>
      <c r="E57" s="305">
        <v>1140533872</v>
      </c>
      <c r="F57" s="305">
        <v>100008764.38</v>
      </c>
    </row>
    <row r="58" spans="4:6" ht="14.45" customHeight="1" x14ac:dyDescent="0.25">
      <c r="D58" s="304" t="s">
        <v>279</v>
      </c>
      <c r="E58" s="305">
        <v>15788557</v>
      </c>
      <c r="F58" s="305">
        <v>4995733.4800000004</v>
      </c>
    </row>
    <row r="59" spans="4:6" ht="14.45" customHeight="1" x14ac:dyDescent="0.25">
      <c r="D59" s="304" t="s">
        <v>280</v>
      </c>
      <c r="E59" s="305">
        <v>396443501</v>
      </c>
      <c r="F59" s="305">
        <v>32993754.84</v>
      </c>
    </row>
    <row r="60" spans="4:6" ht="14.45" customHeight="1" x14ac:dyDescent="0.25">
      <c r="D60" s="304" t="s">
        <v>281</v>
      </c>
      <c r="E60" s="305">
        <v>1658773</v>
      </c>
      <c r="F60" s="305">
        <v>0</v>
      </c>
    </row>
    <row r="61" spans="4:6" ht="14.45" customHeight="1" x14ac:dyDescent="0.25">
      <c r="D61" s="304" t="s">
        <v>282</v>
      </c>
      <c r="E61" s="305">
        <v>353237</v>
      </c>
      <c r="F61" s="305">
        <v>0</v>
      </c>
    </row>
    <row r="62" spans="4:6" ht="14.45" customHeight="1" x14ac:dyDescent="0.25">
      <c r="D62" s="304" t="s">
        <v>283</v>
      </c>
      <c r="E62" s="305">
        <v>34404511</v>
      </c>
      <c r="F62" s="305">
        <v>6729246.7000000002</v>
      </c>
    </row>
    <row r="63" spans="4:6" ht="14.45" customHeight="1" x14ac:dyDescent="0.25">
      <c r="D63" s="304" t="s">
        <v>284</v>
      </c>
      <c r="E63" s="305">
        <v>1413183590</v>
      </c>
      <c r="F63" s="305">
        <v>137827506.74000001</v>
      </c>
    </row>
    <row r="64" spans="4:6" ht="14.45" customHeight="1" x14ac:dyDescent="0.25">
      <c r="D64" s="302" t="s">
        <v>285</v>
      </c>
      <c r="E64" s="303">
        <v>653798841877</v>
      </c>
      <c r="F64" s="303">
        <v>52293182048.610016</v>
      </c>
    </row>
    <row r="65" spans="4:6" ht="14.45" customHeight="1" x14ac:dyDescent="0.25">
      <c r="D65" s="304" t="s">
        <v>286</v>
      </c>
      <c r="E65" s="305">
        <v>434754561464</v>
      </c>
      <c r="F65" s="305">
        <v>35077297941.800003</v>
      </c>
    </row>
    <row r="66" spans="4:6" ht="14.45" customHeight="1" x14ac:dyDescent="0.25">
      <c r="D66" s="304" t="s">
        <v>287</v>
      </c>
      <c r="E66" s="305">
        <v>56572644133</v>
      </c>
      <c r="F66" s="305">
        <v>4356469077.8900003</v>
      </c>
    </row>
    <row r="67" spans="4:6" ht="14.45" customHeight="1" x14ac:dyDescent="0.25">
      <c r="D67" s="304" t="s">
        <v>288</v>
      </c>
      <c r="E67" s="305">
        <v>33071362805</v>
      </c>
      <c r="F67" s="305">
        <v>2789437596.8000002</v>
      </c>
    </row>
    <row r="68" spans="4:6" ht="14.45" customHeight="1" x14ac:dyDescent="0.25">
      <c r="D68" s="304" t="s">
        <v>289</v>
      </c>
      <c r="E68" s="305">
        <v>2348681324</v>
      </c>
      <c r="F68" s="305">
        <v>212571296.91999999</v>
      </c>
    </row>
    <row r="69" spans="4:6" ht="14.45" customHeight="1" x14ac:dyDescent="0.25">
      <c r="D69" s="304" t="s">
        <v>290</v>
      </c>
      <c r="E69" s="305">
        <v>4077137870</v>
      </c>
      <c r="F69" s="305">
        <v>358398873.99000001</v>
      </c>
    </row>
    <row r="70" spans="4:6" ht="14.45" customHeight="1" x14ac:dyDescent="0.25">
      <c r="D70" s="304" t="s">
        <v>291</v>
      </c>
      <c r="E70" s="305">
        <v>8838985012</v>
      </c>
      <c r="F70" s="305">
        <v>521017821.22000003</v>
      </c>
    </row>
    <row r="71" spans="4:6" ht="14.45" customHeight="1" x14ac:dyDescent="0.25">
      <c r="D71" s="304" t="s">
        <v>292</v>
      </c>
      <c r="E71" s="305">
        <v>23785915</v>
      </c>
      <c r="F71" s="305">
        <v>769813.15</v>
      </c>
    </row>
    <row r="72" spans="4:6" ht="14.45" customHeight="1" x14ac:dyDescent="0.25">
      <c r="D72" s="304" t="s">
        <v>293</v>
      </c>
      <c r="E72" s="305">
        <v>1863747</v>
      </c>
      <c r="F72" s="305">
        <v>120497.99</v>
      </c>
    </row>
    <row r="73" spans="4:6" ht="14.45" customHeight="1" x14ac:dyDescent="0.25">
      <c r="D73" s="304" t="s">
        <v>294</v>
      </c>
      <c r="E73" s="305">
        <v>34003131</v>
      </c>
      <c r="F73" s="305">
        <v>640910.12</v>
      </c>
    </row>
    <row r="74" spans="4:6" ht="14.45" customHeight="1" x14ac:dyDescent="0.25">
      <c r="D74" s="304" t="s">
        <v>295</v>
      </c>
      <c r="E74" s="305">
        <v>1123788685</v>
      </c>
      <c r="F74" s="305">
        <v>32045373.93</v>
      </c>
    </row>
    <row r="75" spans="4:6" ht="14.45" customHeight="1" x14ac:dyDescent="0.25">
      <c r="D75" s="304" t="s">
        <v>296</v>
      </c>
      <c r="E75" s="305">
        <v>74375053</v>
      </c>
      <c r="F75" s="305">
        <v>15263930.390000001</v>
      </c>
    </row>
    <row r="76" spans="4:6" ht="14.45" customHeight="1" x14ac:dyDescent="0.25">
      <c r="D76" s="304" t="s">
        <v>297</v>
      </c>
      <c r="E76" s="305">
        <v>35877009</v>
      </c>
      <c r="F76" s="305">
        <v>1689354.14</v>
      </c>
    </row>
    <row r="77" spans="4:6" ht="14.45" customHeight="1" x14ac:dyDescent="0.25">
      <c r="D77" s="304" t="s">
        <v>298</v>
      </c>
      <c r="E77" s="305">
        <v>318134837</v>
      </c>
      <c r="F77" s="305">
        <v>7077276.7300000004</v>
      </c>
    </row>
    <row r="78" spans="4:6" ht="14.45" customHeight="1" x14ac:dyDescent="0.25">
      <c r="D78" s="304" t="s">
        <v>299</v>
      </c>
      <c r="E78" s="305">
        <v>492870</v>
      </c>
      <c r="F78" s="305">
        <v>27986.51</v>
      </c>
    </row>
    <row r="79" spans="4:6" ht="14.45" customHeight="1" x14ac:dyDescent="0.25">
      <c r="D79" s="304" t="s">
        <v>300</v>
      </c>
      <c r="E79" s="305">
        <v>24897646982</v>
      </c>
      <c r="F79" s="305">
        <v>1689332784.8299999</v>
      </c>
    </row>
    <row r="80" spans="4:6" ht="14.45" customHeight="1" x14ac:dyDescent="0.25">
      <c r="D80" s="304" t="s">
        <v>301</v>
      </c>
      <c r="E80" s="305">
        <v>57160655</v>
      </c>
      <c r="F80" s="305">
        <v>570412.43999999994</v>
      </c>
    </row>
    <row r="81" spans="4:6" ht="14.45" customHeight="1" x14ac:dyDescent="0.25">
      <c r="D81" s="304" t="s">
        <v>302</v>
      </c>
      <c r="E81" s="305">
        <v>14255747078</v>
      </c>
      <c r="F81" s="305">
        <v>1468760854.98</v>
      </c>
    </row>
    <row r="82" spans="4:6" ht="14.45" customHeight="1" x14ac:dyDescent="0.25">
      <c r="D82" s="304" t="s">
        <v>303</v>
      </c>
      <c r="E82" s="305">
        <v>43099303</v>
      </c>
      <c r="F82" s="305">
        <v>6944500</v>
      </c>
    </row>
    <row r="83" spans="4:6" ht="14.45" customHeight="1" x14ac:dyDescent="0.25">
      <c r="D83" s="304" t="s">
        <v>304</v>
      </c>
      <c r="E83" s="305">
        <v>545249232</v>
      </c>
      <c r="F83" s="305">
        <v>31661930.329999998</v>
      </c>
    </row>
    <row r="84" spans="4:6" ht="14.45" customHeight="1" x14ac:dyDescent="0.25">
      <c r="D84" s="304" t="s">
        <v>305</v>
      </c>
      <c r="E84" s="305">
        <v>802374331</v>
      </c>
      <c r="F84" s="305">
        <v>34760283.920000002</v>
      </c>
    </row>
    <row r="85" spans="4:6" ht="14.45" customHeight="1" x14ac:dyDescent="0.25">
      <c r="D85" s="304" t="s">
        <v>306</v>
      </c>
      <c r="E85" s="305">
        <v>2056673704</v>
      </c>
      <c r="F85" s="305">
        <v>86823364</v>
      </c>
    </row>
    <row r="86" spans="4:6" ht="14.45" customHeight="1" x14ac:dyDescent="0.25">
      <c r="D86" s="304" t="s">
        <v>307</v>
      </c>
      <c r="E86" s="305">
        <v>4465477300</v>
      </c>
      <c r="F86" s="305">
        <v>251428239.34999999</v>
      </c>
    </row>
    <row r="87" spans="4:6" ht="14.45" customHeight="1" x14ac:dyDescent="0.25">
      <c r="D87" s="304" t="s">
        <v>308</v>
      </c>
      <c r="E87" s="305">
        <v>16532944464</v>
      </c>
      <c r="F87" s="305">
        <v>1223999705.99</v>
      </c>
    </row>
    <row r="88" spans="4:6" ht="14.45" customHeight="1" x14ac:dyDescent="0.25">
      <c r="D88" s="304" t="s">
        <v>309</v>
      </c>
      <c r="E88" s="305">
        <v>10888556048</v>
      </c>
      <c r="F88" s="305">
        <v>829198472.27999997</v>
      </c>
    </row>
    <row r="89" spans="4:6" ht="14.45" customHeight="1" x14ac:dyDescent="0.25">
      <c r="D89" s="304" t="s">
        <v>310</v>
      </c>
      <c r="E89" s="305">
        <v>1491542375</v>
      </c>
      <c r="F89" s="305">
        <v>0</v>
      </c>
    </row>
    <row r="90" spans="4:6" ht="14.45" customHeight="1" x14ac:dyDescent="0.25">
      <c r="D90" s="304" t="s">
        <v>311</v>
      </c>
      <c r="E90" s="305">
        <v>794264725</v>
      </c>
      <c r="F90" s="305">
        <v>27693572.059999999</v>
      </c>
    </row>
    <row r="91" spans="4:6" ht="14.45" customHeight="1" x14ac:dyDescent="0.25">
      <c r="D91" s="304" t="s">
        <v>312</v>
      </c>
      <c r="E91" s="305">
        <v>25560407825</v>
      </c>
      <c r="F91" s="305">
        <v>1869074444.1099999</v>
      </c>
    </row>
    <row r="92" spans="4:6" ht="14.45" customHeight="1" x14ac:dyDescent="0.25">
      <c r="D92" s="304" t="s">
        <v>313</v>
      </c>
      <c r="E92" s="305">
        <v>4574537000</v>
      </c>
      <c r="F92" s="305">
        <v>933867975</v>
      </c>
    </row>
    <row r="93" spans="4:6" ht="14.45" customHeight="1" x14ac:dyDescent="0.25">
      <c r="D93" s="304" t="s">
        <v>314</v>
      </c>
      <c r="E93" s="305">
        <v>1421821909</v>
      </c>
      <c r="F93" s="305">
        <v>109859275.34</v>
      </c>
    </row>
    <row r="94" spans="4:6" ht="14.45" customHeight="1" x14ac:dyDescent="0.25">
      <c r="D94" s="304" t="s">
        <v>315</v>
      </c>
      <c r="E94" s="305">
        <v>473605062</v>
      </c>
      <c r="F94" s="305">
        <v>36306398.909999996</v>
      </c>
    </row>
    <row r="95" spans="4:6" ht="14.45" customHeight="1" x14ac:dyDescent="0.25">
      <c r="D95" s="304" t="s">
        <v>316</v>
      </c>
      <c r="E95" s="305">
        <v>142769565</v>
      </c>
      <c r="F95" s="305">
        <v>27996517.73</v>
      </c>
    </row>
    <row r="96" spans="4:6" ht="14.45" customHeight="1" x14ac:dyDescent="0.25">
      <c r="D96" s="304" t="s">
        <v>317</v>
      </c>
      <c r="E96" s="305">
        <v>616322245</v>
      </c>
      <c r="F96" s="305">
        <v>53226967.409999996</v>
      </c>
    </row>
    <row r="97" spans="4:6" ht="14.45" customHeight="1" x14ac:dyDescent="0.25">
      <c r="D97" s="304" t="s">
        <v>318</v>
      </c>
      <c r="E97" s="305">
        <v>1640088045</v>
      </c>
      <c r="F97" s="305">
        <v>138991332.05000001</v>
      </c>
    </row>
    <row r="98" spans="4:6" ht="14.45" customHeight="1" x14ac:dyDescent="0.25">
      <c r="D98" s="304" t="s">
        <v>319</v>
      </c>
      <c r="E98" s="305">
        <v>4322313</v>
      </c>
      <c r="F98" s="305">
        <v>357895.43</v>
      </c>
    </row>
    <row r="99" spans="4:6" ht="14.45" customHeight="1" x14ac:dyDescent="0.25">
      <c r="D99" s="304" t="s">
        <v>320</v>
      </c>
      <c r="E99" s="305">
        <v>725218326</v>
      </c>
      <c r="F99" s="305">
        <v>63394303.479999997</v>
      </c>
    </row>
    <row r="100" spans="4:6" ht="14.45" customHeight="1" x14ac:dyDescent="0.25">
      <c r="D100" s="304" t="s">
        <v>321</v>
      </c>
      <c r="E100" s="305">
        <v>2325588</v>
      </c>
      <c r="F100" s="305">
        <v>1042.0899999999999</v>
      </c>
    </row>
    <row r="101" spans="4:6" ht="14.45" customHeight="1" x14ac:dyDescent="0.25">
      <c r="D101" s="304" t="s">
        <v>322</v>
      </c>
      <c r="E101" s="305">
        <v>7479874</v>
      </c>
      <c r="F101" s="305">
        <v>9473.5300000000007</v>
      </c>
    </row>
    <row r="102" spans="4:6" ht="14.45" customHeight="1" x14ac:dyDescent="0.25">
      <c r="D102" s="304" t="s">
        <v>323</v>
      </c>
      <c r="E102" s="305">
        <v>1072975</v>
      </c>
      <c r="F102" s="305">
        <v>425218.02</v>
      </c>
    </row>
    <row r="103" spans="4:6" ht="14.45" customHeight="1" x14ac:dyDescent="0.25">
      <c r="D103" s="304" t="s">
        <v>324</v>
      </c>
      <c r="E103" s="305">
        <v>8714415</v>
      </c>
      <c r="F103" s="305">
        <v>1633989.59</v>
      </c>
    </row>
    <row r="104" spans="4:6" ht="14.45" customHeight="1" x14ac:dyDescent="0.25">
      <c r="D104" s="304" t="s">
        <v>325</v>
      </c>
      <c r="E104" s="305">
        <v>1518776</v>
      </c>
      <c r="F104" s="305">
        <v>337908.23</v>
      </c>
    </row>
    <row r="105" spans="4:6" ht="14.45" customHeight="1" x14ac:dyDescent="0.25">
      <c r="D105" s="304" t="s">
        <v>326</v>
      </c>
      <c r="E105" s="305">
        <v>7067324</v>
      </c>
      <c r="F105" s="305">
        <v>1111020.05</v>
      </c>
    </row>
    <row r="106" spans="4:6" ht="14.45" customHeight="1" x14ac:dyDescent="0.25">
      <c r="D106" s="304" t="s">
        <v>327</v>
      </c>
      <c r="E106" s="305">
        <v>505140583</v>
      </c>
      <c r="F106" s="305">
        <v>32586415.879999999</v>
      </c>
    </row>
    <row r="107" spans="4:6" ht="14.45" customHeight="1" x14ac:dyDescent="0.25">
      <c r="D107" s="302" t="s">
        <v>328</v>
      </c>
      <c r="E107" s="303">
        <v>80985531901</v>
      </c>
      <c r="F107" s="303">
        <v>6499176160.0500002</v>
      </c>
    </row>
    <row r="108" spans="4:6" ht="14.45" customHeight="1" x14ac:dyDescent="0.25">
      <c r="D108" s="304" t="s">
        <v>329</v>
      </c>
      <c r="E108" s="305">
        <v>68599077278</v>
      </c>
      <c r="F108" s="305">
        <v>5412769185.5600004</v>
      </c>
    </row>
    <row r="109" spans="4:6" ht="14.45" customHeight="1" x14ac:dyDescent="0.25">
      <c r="D109" s="304" t="s">
        <v>330</v>
      </c>
      <c r="E109" s="305">
        <v>12149173516</v>
      </c>
      <c r="F109" s="305">
        <v>1061053499.41</v>
      </c>
    </row>
    <row r="110" spans="4:6" ht="14.45" customHeight="1" x14ac:dyDescent="0.25">
      <c r="D110" s="304" t="s">
        <v>331</v>
      </c>
      <c r="E110" s="305">
        <v>23193143</v>
      </c>
      <c r="F110" s="305">
        <v>3016777.55</v>
      </c>
    </row>
    <row r="111" spans="4:6" ht="14.45" customHeight="1" x14ac:dyDescent="0.25">
      <c r="D111" s="304" t="s">
        <v>332</v>
      </c>
      <c r="E111" s="305">
        <v>199714361</v>
      </c>
      <c r="F111" s="305">
        <v>20377865.699999999</v>
      </c>
    </row>
    <row r="112" spans="4:6" ht="14.45" customHeight="1" x14ac:dyDescent="0.25">
      <c r="D112" s="304" t="s">
        <v>333</v>
      </c>
      <c r="E112" s="305">
        <v>23447</v>
      </c>
      <c r="F112" s="305">
        <v>0</v>
      </c>
    </row>
    <row r="113" spans="4:6" ht="14.45" customHeight="1" x14ac:dyDescent="0.25">
      <c r="D113" s="304" t="s">
        <v>334</v>
      </c>
      <c r="E113" s="305">
        <v>14350156</v>
      </c>
      <c r="F113" s="305">
        <v>1958831.83</v>
      </c>
    </row>
    <row r="114" spans="4:6" ht="14.45" customHeight="1" x14ac:dyDescent="0.25">
      <c r="D114" s="302" t="s">
        <v>335</v>
      </c>
      <c r="E114" s="303">
        <v>1809601570</v>
      </c>
      <c r="F114" s="303">
        <v>135899845.77000001</v>
      </c>
    </row>
    <row r="115" spans="4:6" ht="14.45" customHeight="1" x14ac:dyDescent="0.25">
      <c r="D115" s="304" t="s">
        <v>336</v>
      </c>
      <c r="E115" s="305">
        <v>1809601570</v>
      </c>
      <c r="F115" s="305">
        <v>135899845.77000001</v>
      </c>
    </row>
    <row r="116" spans="4:6" ht="14.45" customHeight="1" x14ac:dyDescent="0.25">
      <c r="D116" s="302" t="s">
        <v>337</v>
      </c>
      <c r="E116" s="303">
        <v>5538071</v>
      </c>
      <c r="F116" s="303">
        <v>357581.18</v>
      </c>
    </row>
    <row r="117" spans="4:6" ht="14.45" customHeight="1" x14ac:dyDescent="0.25">
      <c r="D117" s="304" t="s">
        <v>338</v>
      </c>
      <c r="E117" s="305">
        <v>5538071</v>
      </c>
      <c r="F117" s="305">
        <v>357581.18</v>
      </c>
    </row>
    <row r="118" spans="4:6" ht="14.45" customHeight="1" x14ac:dyDescent="0.25">
      <c r="D118" s="300" t="s">
        <v>339</v>
      </c>
      <c r="E118" s="301">
        <v>5411413074</v>
      </c>
      <c r="F118" s="301">
        <v>468766437.88999999</v>
      </c>
    </row>
    <row r="119" spans="4:6" ht="14.45" customHeight="1" x14ac:dyDescent="0.25">
      <c r="D119" s="302" t="s">
        <v>340</v>
      </c>
      <c r="E119" s="303">
        <v>2575638910</v>
      </c>
      <c r="F119" s="303">
        <v>233985658.07999998</v>
      </c>
    </row>
    <row r="120" spans="4:6" ht="14.45" customHeight="1" x14ac:dyDescent="0.25">
      <c r="D120" s="304" t="s">
        <v>341</v>
      </c>
      <c r="E120" s="305">
        <v>0</v>
      </c>
      <c r="F120" s="305">
        <v>23562103.66</v>
      </c>
    </row>
    <row r="121" spans="4:6" ht="14.45" customHeight="1" x14ac:dyDescent="0.25">
      <c r="D121" s="304" t="s">
        <v>342</v>
      </c>
      <c r="E121" s="305">
        <v>34778616</v>
      </c>
      <c r="F121" s="305">
        <v>5373858.0700000003</v>
      </c>
    </row>
    <row r="122" spans="4:6" ht="14.45" customHeight="1" x14ac:dyDescent="0.25">
      <c r="D122" s="304" t="s">
        <v>343</v>
      </c>
      <c r="E122" s="305">
        <v>2540860294</v>
      </c>
      <c r="F122" s="305">
        <v>205049696.34999999</v>
      </c>
    </row>
    <row r="123" spans="4:6" ht="14.45" customHeight="1" x14ac:dyDescent="0.25">
      <c r="D123" s="302" t="s">
        <v>344</v>
      </c>
      <c r="E123" s="303">
        <v>2403774164</v>
      </c>
      <c r="F123" s="303">
        <v>234780779.81</v>
      </c>
    </row>
    <row r="124" spans="4:6" ht="14.45" customHeight="1" x14ac:dyDescent="0.25">
      <c r="D124" s="304" t="s">
        <v>345</v>
      </c>
      <c r="E124" s="305">
        <v>2103779533</v>
      </c>
      <c r="F124" s="305">
        <v>0</v>
      </c>
    </row>
    <row r="125" spans="4:6" ht="14.45" customHeight="1" x14ac:dyDescent="0.25">
      <c r="D125" s="304" t="s">
        <v>346</v>
      </c>
      <c r="E125" s="305">
        <v>299994631</v>
      </c>
      <c r="F125" s="305">
        <v>234780779.81</v>
      </c>
    </row>
    <row r="126" spans="4:6" ht="14.45" customHeight="1" x14ac:dyDescent="0.25">
      <c r="D126" s="302" t="s">
        <v>129</v>
      </c>
      <c r="E126" s="303">
        <v>432000000</v>
      </c>
      <c r="F126" s="303">
        <v>0</v>
      </c>
    </row>
    <row r="127" spans="4:6" ht="14.45" customHeight="1" x14ac:dyDescent="0.25">
      <c r="D127" s="304" t="s">
        <v>347</v>
      </c>
      <c r="E127" s="305">
        <v>432000000</v>
      </c>
      <c r="F127" s="305">
        <v>0</v>
      </c>
    </row>
    <row r="128" spans="4:6" ht="14.45" customHeight="1" x14ac:dyDescent="0.25">
      <c r="D128" s="300" t="s">
        <v>348</v>
      </c>
      <c r="E128" s="301">
        <v>44882435275</v>
      </c>
      <c r="F128" s="301">
        <v>3911665263.4499993</v>
      </c>
    </row>
    <row r="129" spans="4:6" ht="14.45" customHeight="1" x14ac:dyDescent="0.25">
      <c r="D129" s="302" t="s">
        <v>349</v>
      </c>
      <c r="E129" s="303">
        <v>36790006106</v>
      </c>
      <c r="F129" s="303">
        <v>3059193125.9899998</v>
      </c>
    </row>
    <row r="130" spans="4:6" ht="14.45" customHeight="1" x14ac:dyDescent="0.25">
      <c r="D130" s="304" t="s">
        <v>350</v>
      </c>
      <c r="E130" s="305">
        <v>9824221</v>
      </c>
      <c r="F130" s="305">
        <v>2307796.5499999998</v>
      </c>
    </row>
    <row r="131" spans="4:6" ht="14.45" customHeight="1" x14ac:dyDescent="0.25">
      <c r="D131" s="304" t="s">
        <v>351</v>
      </c>
      <c r="E131" s="305">
        <v>1186407779</v>
      </c>
      <c r="F131" s="305">
        <v>104972479</v>
      </c>
    </row>
    <row r="132" spans="4:6" ht="14.45" customHeight="1" x14ac:dyDescent="0.25">
      <c r="D132" s="304" t="s">
        <v>352</v>
      </c>
      <c r="E132" s="305">
        <v>9307</v>
      </c>
      <c r="F132" s="305">
        <v>240</v>
      </c>
    </row>
    <row r="133" spans="4:6" ht="14.45" customHeight="1" x14ac:dyDescent="0.25">
      <c r="D133" s="304" t="s">
        <v>353</v>
      </c>
      <c r="E133" s="305">
        <v>3825399526</v>
      </c>
      <c r="F133" s="305">
        <v>7370619.2999999998</v>
      </c>
    </row>
    <row r="134" spans="4:6" ht="14.45" customHeight="1" x14ac:dyDescent="0.25">
      <c r="D134" s="304" t="s">
        <v>354</v>
      </c>
      <c r="E134" s="305">
        <v>1572941</v>
      </c>
      <c r="F134" s="305">
        <v>166430</v>
      </c>
    </row>
    <row r="135" spans="4:6" ht="14.45" customHeight="1" x14ac:dyDescent="0.25">
      <c r="D135" s="304" t="s">
        <v>355</v>
      </c>
      <c r="E135" s="305">
        <v>148157846</v>
      </c>
      <c r="F135" s="305">
        <v>16551607.130000001</v>
      </c>
    </row>
    <row r="136" spans="4:6" ht="14.45" customHeight="1" x14ac:dyDescent="0.25">
      <c r="D136" s="304" t="s">
        <v>356</v>
      </c>
      <c r="E136" s="305">
        <v>0</v>
      </c>
      <c r="F136" s="305">
        <v>0</v>
      </c>
    </row>
    <row r="137" spans="4:6" ht="14.45" customHeight="1" x14ac:dyDescent="0.25">
      <c r="D137" s="304" t="s">
        <v>357</v>
      </c>
      <c r="E137" s="305">
        <v>0</v>
      </c>
      <c r="F137" s="305">
        <v>77785839</v>
      </c>
    </row>
    <row r="138" spans="4:6" ht="14.45" customHeight="1" x14ac:dyDescent="0.25">
      <c r="D138" s="304" t="s">
        <v>358</v>
      </c>
      <c r="E138" s="305">
        <v>2860628885</v>
      </c>
      <c r="F138" s="305">
        <v>0</v>
      </c>
    </row>
    <row r="139" spans="4:6" ht="14.45" customHeight="1" x14ac:dyDescent="0.25">
      <c r="D139" s="304" t="s">
        <v>359</v>
      </c>
      <c r="E139" s="305">
        <v>28758005601</v>
      </c>
      <c r="F139" s="305">
        <v>2850038115.0099998</v>
      </c>
    </row>
    <row r="140" spans="4:6" ht="14.45" customHeight="1" x14ac:dyDescent="0.25">
      <c r="D140" s="302" t="s">
        <v>360</v>
      </c>
      <c r="E140" s="303">
        <v>8092429169</v>
      </c>
      <c r="F140" s="303">
        <v>852472137.45999992</v>
      </c>
    </row>
    <row r="141" spans="4:6" ht="14.45" customHeight="1" x14ac:dyDescent="0.25">
      <c r="D141" s="304" t="s">
        <v>361</v>
      </c>
      <c r="E141" s="305">
        <v>34914868</v>
      </c>
      <c r="F141" s="305">
        <v>2543599.14</v>
      </c>
    </row>
    <row r="142" spans="4:6" ht="14.45" customHeight="1" x14ac:dyDescent="0.25">
      <c r="D142" s="304" t="s">
        <v>362</v>
      </c>
      <c r="E142" s="305">
        <v>1585131411</v>
      </c>
      <c r="F142" s="305">
        <v>80395839.390000001</v>
      </c>
    </row>
    <row r="143" spans="4:6" ht="14.45" customHeight="1" x14ac:dyDescent="0.25">
      <c r="D143" s="304" t="s">
        <v>363</v>
      </c>
      <c r="E143" s="305">
        <v>6472382890</v>
      </c>
      <c r="F143" s="305">
        <v>570088341.16999996</v>
      </c>
    </row>
    <row r="144" spans="4:6" ht="14.45" customHeight="1" x14ac:dyDescent="0.25">
      <c r="D144" s="304" t="s">
        <v>364</v>
      </c>
      <c r="E144" s="305">
        <v>0</v>
      </c>
      <c r="F144" s="305">
        <v>13400</v>
      </c>
    </row>
    <row r="145" spans="4:6" ht="14.45" customHeight="1" x14ac:dyDescent="0.25">
      <c r="D145" s="304" t="s">
        <v>365</v>
      </c>
      <c r="E145" s="305">
        <v>0</v>
      </c>
      <c r="F145" s="305">
        <v>4742920</v>
      </c>
    </row>
    <row r="146" spans="4:6" ht="14.45" customHeight="1" x14ac:dyDescent="0.25">
      <c r="D146" s="304" t="s">
        <v>366</v>
      </c>
      <c r="E146" s="305">
        <v>0</v>
      </c>
      <c r="F146" s="305">
        <v>4450.8500000000004</v>
      </c>
    </row>
    <row r="147" spans="4:6" ht="14.45" customHeight="1" x14ac:dyDescent="0.25">
      <c r="D147" s="304" t="s">
        <v>367</v>
      </c>
      <c r="E147" s="305">
        <v>0</v>
      </c>
      <c r="F147" s="305">
        <v>26705580.27</v>
      </c>
    </row>
    <row r="148" spans="4:6" ht="14.45" customHeight="1" x14ac:dyDescent="0.25">
      <c r="D148" s="304" t="s">
        <v>368</v>
      </c>
      <c r="E148" s="305">
        <v>0</v>
      </c>
      <c r="F148" s="305">
        <v>164651052.22999999</v>
      </c>
    </row>
    <row r="149" spans="4:6" ht="14.45" customHeight="1" x14ac:dyDescent="0.25">
      <c r="D149" s="304" t="s">
        <v>369</v>
      </c>
      <c r="E149" s="305">
        <v>0</v>
      </c>
      <c r="F149" s="305">
        <v>3326954.41</v>
      </c>
    </row>
    <row r="150" spans="4:6" ht="14.45" customHeight="1" x14ac:dyDescent="0.25">
      <c r="D150" s="300" t="s">
        <v>370</v>
      </c>
      <c r="E150" s="301">
        <v>19925149306</v>
      </c>
      <c r="F150" s="301">
        <v>47410763.639999993</v>
      </c>
    </row>
    <row r="151" spans="4:6" ht="14.45" customHeight="1" x14ac:dyDescent="0.25">
      <c r="D151" s="302" t="s">
        <v>134</v>
      </c>
      <c r="E151" s="303">
        <v>660784281</v>
      </c>
      <c r="F151" s="303">
        <v>13349851.439999999</v>
      </c>
    </row>
    <row r="152" spans="4:6" ht="14.45" customHeight="1" x14ac:dyDescent="0.25">
      <c r="D152" s="304" t="s">
        <v>371</v>
      </c>
      <c r="E152" s="305">
        <v>660784281</v>
      </c>
      <c r="F152" s="305">
        <v>13349851.439999999</v>
      </c>
    </row>
    <row r="153" spans="4:6" ht="14.45" customHeight="1" x14ac:dyDescent="0.25">
      <c r="D153" s="302" t="s">
        <v>372</v>
      </c>
      <c r="E153" s="303">
        <v>19264365025</v>
      </c>
      <c r="F153" s="303">
        <v>34060912.199999996</v>
      </c>
    </row>
    <row r="154" spans="4:6" ht="14.45" customHeight="1" x14ac:dyDescent="0.25">
      <c r="D154" s="304" t="s">
        <v>373</v>
      </c>
      <c r="E154" s="305">
        <v>2500000000</v>
      </c>
      <c r="F154" s="305">
        <v>0</v>
      </c>
    </row>
    <row r="155" spans="4:6" ht="14.45" customHeight="1" x14ac:dyDescent="0.25">
      <c r="D155" s="304" t="s">
        <v>374</v>
      </c>
      <c r="E155" s="305">
        <v>10419663172</v>
      </c>
      <c r="F155" s="305">
        <v>0</v>
      </c>
    </row>
    <row r="156" spans="4:6" ht="14.45" customHeight="1" x14ac:dyDescent="0.25">
      <c r="D156" s="304" t="s">
        <v>375</v>
      </c>
      <c r="E156" s="305">
        <v>6027750000</v>
      </c>
      <c r="F156" s="305">
        <v>0</v>
      </c>
    </row>
    <row r="157" spans="4:6" ht="14.45" customHeight="1" x14ac:dyDescent="0.25">
      <c r="D157" s="304" t="s">
        <v>376</v>
      </c>
      <c r="E157" s="305">
        <v>316797250</v>
      </c>
      <c r="F157" s="305">
        <v>34032855.549999997</v>
      </c>
    </row>
    <row r="158" spans="4:6" ht="14.45" customHeight="1" x14ac:dyDescent="0.25">
      <c r="D158" s="304" t="s">
        <v>377</v>
      </c>
      <c r="E158" s="305">
        <v>151194</v>
      </c>
      <c r="F158" s="305">
        <v>24501.96</v>
      </c>
    </row>
    <row r="159" spans="4:6" ht="14.45" customHeight="1" x14ac:dyDescent="0.25">
      <c r="D159" s="304" t="s">
        <v>378</v>
      </c>
      <c r="E159" s="305">
        <v>3409</v>
      </c>
      <c r="F159" s="305">
        <v>0</v>
      </c>
    </row>
    <row r="160" spans="4:6" ht="14.45" customHeight="1" x14ac:dyDescent="0.25">
      <c r="D160" s="304" t="s">
        <v>379</v>
      </c>
      <c r="E160" s="305">
        <v>0</v>
      </c>
      <c r="F160" s="305">
        <v>3554.69</v>
      </c>
    </row>
    <row r="161" spans="4:6" ht="14.45" customHeight="1" x14ac:dyDescent="0.25">
      <c r="D161" s="300" t="s">
        <v>380</v>
      </c>
      <c r="E161" s="301">
        <v>18984267147</v>
      </c>
      <c r="F161" s="301">
        <v>5000000</v>
      </c>
    </row>
    <row r="162" spans="4:6" ht="14.45" customHeight="1" x14ac:dyDescent="0.25">
      <c r="D162" s="302" t="s">
        <v>381</v>
      </c>
      <c r="E162" s="303">
        <v>0</v>
      </c>
      <c r="F162" s="303">
        <v>5000000</v>
      </c>
    </row>
    <row r="163" spans="4:6" ht="14.45" customHeight="1" x14ac:dyDescent="0.25">
      <c r="D163" s="304" t="s">
        <v>382</v>
      </c>
      <c r="E163" s="305">
        <v>0</v>
      </c>
      <c r="F163" s="305">
        <v>5000000</v>
      </c>
    </row>
    <row r="164" spans="4:6" ht="14.45" customHeight="1" x14ac:dyDescent="0.25">
      <c r="D164" s="302" t="s">
        <v>383</v>
      </c>
      <c r="E164" s="303">
        <v>18551830762</v>
      </c>
      <c r="F164" s="303">
        <v>0</v>
      </c>
    </row>
    <row r="165" spans="4:6" ht="14.45" customHeight="1" x14ac:dyDescent="0.25">
      <c r="D165" s="304" t="s">
        <v>384</v>
      </c>
      <c r="E165" s="305">
        <v>933781448</v>
      </c>
      <c r="F165" s="305">
        <v>0</v>
      </c>
    </row>
    <row r="166" spans="4:6" ht="14.45" customHeight="1" x14ac:dyDescent="0.25">
      <c r="D166" s="304" t="s">
        <v>385</v>
      </c>
      <c r="E166" s="305">
        <v>5138175958</v>
      </c>
      <c r="F166" s="305">
        <v>0</v>
      </c>
    </row>
    <row r="167" spans="4:6" ht="14.45" customHeight="1" x14ac:dyDescent="0.25">
      <c r="D167" s="304" t="s">
        <v>386</v>
      </c>
      <c r="E167" s="305">
        <v>1035000000</v>
      </c>
      <c r="F167" s="305">
        <v>0</v>
      </c>
    </row>
    <row r="168" spans="4:6" ht="14.45" customHeight="1" x14ac:dyDescent="0.25">
      <c r="D168" s="304" t="s">
        <v>387</v>
      </c>
      <c r="E168" s="305">
        <v>9000000000</v>
      </c>
      <c r="F168" s="305">
        <v>0</v>
      </c>
    </row>
    <row r="169" spans="4:6" ht="14.45" customHeight="1" x14ac:dyDescent="0.25">
      <c r="D169" s="304" t="s">
        <v>388</v>
      </c>
      <c r="E169" s="305">
        <v>2444873356</v>
      </c>
      <c r="F169" s="305">
        <v>0</v>
      </c>
    </row>
    <row r="170" spans="4:6" ht="14.45" customHeight="1" x14ac:dyDescent="0.25">
      <c r="D170" s="302" t="s">
        <v>389</v>
      </c>
      <c r="E170" s="303">
        <v>432436385</v>
      </c>
      <c r="F170" s="303">
        <v>0</v>
      </c>
    </row>
    <row r="171" spans="4:6" ht="14.45" customHeight="1" x14ac:dyDescent="0.25">
      <c r="D171" s="304" t="s">
        <v>390</v>
      </c>
      <c r="E171" s="305">
        <v>432436385</v>
      </c>
      <c r="F171" s="305">
        <v>0</v>
      </c>
    </row>
    <row r="172" spans="4:6" ht="14.45" customHeight="1" x14ac:dyDescent="0.25">
      <c r="D172" s="300" t="s">
        <v>391</v>
      </c>
      <c r="E172" s="301">
        <v>604907803</v>
      </c>
      <c r="F172" s="301">
        <v>113238268.95999999</v>
      </c>
    </row>
    <row r="173" spans="4:6" ht="14.45" customHeight="1" x14ac:dyDescent="0.25">
      <c r="D173" s="302" t="s">
        <v>392</v>
      </c>
      <c r="E173" s="303">
        <v>604907803</v>
      </c>
      <c r="F173" s="303">
        <v>113238268.95999999</v>
      </c>
    </row>
    <row r="174" spans="4:6" ht="14.45" customHeight="1" x14ac:dyDescent="0.25">
      <c r="D174" s="304" t="s">
        <v>393</v>
      </c>
      <c r="E174" s="305">
        <v>455310821</v>
      </c>
      <c r="F174" s="305">
        <v>16114037.939999999</v>
      </c>
    </row>
    <row r="175" spans="4:6" ht="14.45" customHeight="1" x14ac:dyDescent="0.25">
      <c r="D175" s="304" t="s">
        <v>394</v>
      </c>
      <c r="E175" s="305">
        <v>0</v>
      </c>
      <c r="F175" s="305">
        <v>97123731.019999996</v>
      </c>
    </row>
    <row r="176" spans="4:6" ht="14.45" customHeight="1" x14ac:dyDescent="0.25">
      <c r="D176" s="304" t="s">
        <v>395</v>
      </c>
      <c r="E176" s="305">
        <v>283095</v>
      </c>
      <c r="F176" s="305">
        <v>500</v>
      </c>
    </row>
    <row r="177" spans="4:6" ht="14.45" customHeight="1" x14ac:dyDescent="0.25">
      <c r="D177" s="304" t="s">
        <v>396</v>
      </c>
      <c r="E177" s="305">
        <v>149313887</v>
      </c>
      <c r="F177" s="305">
        <v>0</v>
      </c>
    </row>
    <row r="178" spans="4:6" ht="14.45" customHeight="1" x14ac:dyDescent="0.25">
      <c r="D178" s="300" t="s">
        <v>397</v>
      </c>
      <c r="E178" s="301">
        <v>13919651233</v>
      </c>
      <c r="F178" s="301">
        <v>871574828.90999985</v>
      </c>
    </row>
    <row r="179" spans="4:6" ht="14.45" customHeight="1" x14ac:dyDescent="0.25">
      <c r="D179" s="302" t="s">
        <v>398</v>
      </c>
      <c r="E179" s="303">
        <v>13919651233</v>
      </c>
      <c r="F179" s="303">
        <v>871574828.90999985</v>
      </c>
    </row>
    <row r="180" spans="4:6" ht="14.45" customHeight="1" x14ac:dyDescent="0.25">
      <c r="D180" s="304" t="s">
        <v>399</v>
      </c>
      <c r="E180" s="305">
        <v>0</v>
      </c>
      <c r="F180" s="305">
        <v>151521</v>
      </c>
    </row>
    <row r="181" spans="4:6" ht="14.45" customHeight="1" x14ac:dyDescent="0.25">
      <c r="D181" s="304" t="s">
        <v>400</v>
      </c>
      <c r="E181" s="305">
        <v>74611163</v>
      </c>
      <c r="F181" s="305">
        <v>1862581.14</v>
      </c>
    </row>
    <row r="182" spans="4:6" ht="14.45" customHeight="1" x14ac:dyDescent="0.25">
      <c r="D182" s="304" t="s">
        <v>401</v>
      </c>
      <c r="E182" s="305">
        <v>11785040070</v>
      </c>
      <c r="F182" s="305">
        <v>792894468.29999995</v>
      </c>
    </row>
    <row r="183" spans="4:6" ht="14.45" customHeight="1" x14ac:dyDescent="0.25">
      <c r="D183" s="304" t="s">
        <v>402</v>
      </c>
      <c r="E183" s="305">
        <v>0</v>
      </c>
      <c r="F183" s="305">
        <v>57260381.409999996</v>
      </c>
    </row>
    <row r="184" spans="4:6" ht="14.45" customHeight="1" x14ac:dyDescent="0.25">
      <c r="D184" s="304" t="s">
        <v>403</v>
      </c>
      <c r="E184" s="305">
        <v>60000000</v>
      </c>
      <c r="F184" s="305">
        <v>0</v>
      </c>
    </row>
    <row r="185" spans="4:6" ht="14.45" customHeight="1" x14ac:dyDescent="0.25">
      <c r="D185" s="304" t="s">
        <v>404</v>
      </c>
      <c r="E185" s="305">
        <v>2000000000</v>
      </c>
      <c r="F185" s="305">
        <v>19405877.059999999</v>
      </c>
    </row>
    <row r="186" spans="4:6" ht="14.45" customHeight="1" x14ac:dyDescent="0.25">
      <c r="D186" s="304" t="s">
        <v>405</v>
      </c>
      <c r="E186" s="305">
        <v>0</v>
      </c>
      <c r="F186" s="305">
        <v>0</v>
      </c>
    </row>
    <row r="187" spans="4:6" ht="14.45" customHeight="1" x14ac:dyDescent="0.25">
      <c r="D187" s="331" t="s">
        <v>406</v>
      </c>
      <c r="E187" s="332">
        <v>1701230375</v>
      </c>
      <c r="F187" s="332">
        <v>27785547.129999999</v>
      </c>
    </row>
    <row r="188" spans="4:6" ht="14.45" customHeight="1" x14ac:dyDescent="0.25">
      <c r="D188" s="300" t="s">
        <v>407</v>
      </c>
      <c r="E188" s="301">
        <v>0</v>
      </c>
      <c r="F188" s="301">
        <v>0</v>
      </c>
    </row>
    <row r="189" spans="4:6" ht="14.45" customHeight="1" x14ac:dyDescent="0.25">
      <c r="D189" s="302" t="s">
        <v>408</v>
      </c>
      <c r="E189" s="303">
        <v>0</v>
      </c>
      <c r="F189" s="303">
        <v>0</v>
      </c>
    </row>
    <row r="190" spans="4:6" ht="14.45" customHeight="1" x14ac:dyDescent="0.25">
      <c r="D190" s="304" t="s">
        <v>409</v>
      </c>
      <c r="E190" s="305">
        <v>0</v>
      </c>
      <c r="F190" s="305">
        <v>0</v>
      </c>
    </row>
    <row r="191" spans="4:6" ht="14.45" customHeight="1" x14ac:dyDescent="0.25">
      <c r="D191" s="300" t="s">
        <v>410</v>
      </c>
      <c r="E191" s="301">
        <v>1701230375</v>
      </c>
      <c r="F191" s="301">
        <v>27741232.399999999</v>
      </c>
    </row>
    <row r="192" spans="4:6" ht="14.45" customHeight="1" x14ac:dyDescent="0.25">
      <c r="D192" s="302" t="s">
        <v>411</v>
      </c>
      <c r="E192" s="303">
        <v>1701230375</v>
      </c>
      <c r="F192" s="303">
        <v>27741232.399999999</v>
      </c>
    </row>
    <row r="193" spans="4:6" ht="14.45" customHeight="1" x14ac:dyDescent="0.25">
      <c r="D193" s="304" t="s">
        <v>412</v>
      </c>
      <c r="E193" s="305">
        <v>1701230375</v>
      </c>
      <c r="F193" s="305">
        <v>27741232.399999999</v>
      </c>
    </row>
    <row r="194" spans="4:6" ht="14.45" customHeight="1" x14ac:dyDescent="0.25">
      <c r="D194" s="300" t="s">
        <v>413</v>
      </c>
      <c r="E194" s="301">
        <v>0</v>
      </c>
      <c r="F194" s="301">
        <v>44314.73</v>
      </c>
    </row>
    <row r="195" spans="4:6" x14ac:dyDescent="0.25">
      <c r="D195" s="302" t="s">
        <v>414</v>
      </c>
      <c r="E195" s="303">
        <v>0</v>
      </c>
      <c r="F195" s="303">
        <v>44314.73</v>
      </c>
    </row>
    <row r="196" spans="4:6" ht="14.45" customHeight="1" x14ac:dyDescent="0.25">
      <c r="D196" s="304" t="s">
        <v>415</v>
      </c>
      <c r="E196" s="305">
        <v>0</v>
      </c>
      <c r="F196" s="305">
        <v>44314.73</v>
      </c>
    </row>
    <row r="197" spans="4:6" ht="14.45" customHeight="1" x14ac:dyDescent="0.25">
      <c r="D197" s="306" t="s">
        <v>198</v>
      </c>
      <c r="E197" s="307">
        <v>1342258153546</v>
      </c>
      <c r="F197" s="307">
        <v>103473449013.44002</v>
      </c>
    </row>
    <row r="198" spans="4:6" ht="14.45" customHeight="1" x14ac:dyDescent="0.25">
      <c r="D198" s="308"/>
    </row>
    <row r="200" spans="4:6" x14ac:dyDescent="0.25">
      <c r="D200" s="308" t="s">
        <v>416</v>
      </c>
    </row>
    <row r="201" spans="4:6" x14ac:dyDescent="0.25">
      <c r="D201" s="309" t="s">
        <v>417</v>
      </c>
    </row>
    <row r="202" spans="4:6" x14ac:dyDescent="0.25">
      <c r="D202" s="308" t="s">
        <v>105</v>
      </c>
    </row>
  </sheetData>
  <mergeCells count="9">
    <mergeCell ref="D10:D11"/>
    <mergeCell ref="E10:E12"/>
    <mergeCell ref="F10:F12"/>
    <mergeCell ref="D2:F2"/>
    <mergeCell ref="D3:G3"/>
    <mergeCell ref="D4:G4"/>
    <mergeCell ref="D5:G5"/>
    <mergeCell ref="D7:G7"/>
    <mergeCell ref="D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B685-2B5A-4FFD-AB2C-8344DE71F14E}">
  <dimension ref="C1:H397"/>
  <sheetViews>
    <sheetView showGridLines="0" workbookViewId="0">
      <selection activeCell="C311" sqref="C311"/>
    </sheetView>
  </sheetViews>
  <sheetFormatPr baseColWidth="10" defaultColWidth="11.42578125" defaultRowHeight="15" x14ac:dyDescent="0.25"/>
  <cols>
    <col min="1" max="2" width="11.42578125" style="1"/>
    <col min="3" max="3" width="58.28515625" style="1" bestFit="1" customWidth="1"/>
    <col min="4" max="4" width="21.7109375" style="1" customWidth="1"/>
    <col min="5" max="5" width="11.140625" style="1" customWidth="1"/>
    <col min="6" max="6" width="13.85546875" style="1" customWidth="1"/>
    <col min="7" max="7" width="13.28515625" style="1" bestFit="1" customWidth="1"/>
    <col min="8" max="8" width="11.7109375" style="1" bestFit="1" customWidth="1"/>
    <col min="9" max="16384" width="11.42578125" style="1"/>
  </cols>
  <sheetData>
    <row r="1" spans="3:8" x14ac:dyDescent="0.25">
      <c r="C1" s="2"/>
      <c r="D1" s="2"/>
      <c r="E1" s="2"/>
      <c r="F1" s="2"/>
      <c r="G1" s="2"/>
    </row>
    <row r="2" spans="3:8" x14ac:dyDescent="0.25">
      <c r="C2" s="454" t="s">
        <v>0</v>
      </c>
      <c r="D2" s="454"/>
      <c r="E2" s="454"/>
      <c r="F2" s="454"/>
      <c r="G2" s="454"/>
    </row>
    <row r="3" spans="3:8" x14ac:dyDescent="0.25">
      <c r="C3" s="454" t="s">
        <v>1</v>
      </c>
      <c r="D3" s="454"/>
      <c r="E3" s="454"/>
      <c r="F3" s="454"/>
      <c r="G3" s="454"/>
    </row>
    <row r="4" spans="3:8" x14ac:dyDescent="0.25">
      <c r="C4" s="455" t="s">
        <v>2</v>
      </c>
      <c r="D4" s="455"/>
      <c r="E4" s="455"/>
      <c r="F4" s="455"/>
      <c r="G4" s="455"/>
    </row>
    <row r="5" spans="3:8" x14ac:dyDescent="0.25">
      <c r="C5" s="2"/>
      <c r="D5" s="2"/>
      <c r="E5" s="2"/>
      <c r="F5" s="2"/>
      <c r="G5" s="2"/>
    </row>
    <row r="6" spans="3:8" ht="15.75" x14ac:dyDescent="0.25">
      <c r="C6" s="468" t="s">
        <v>418</v>
      </c>
      <c r="D6" s="468"/>
      <c r="E6" s="468"/>
      <c r="F6" s="468"/>
      <c r="G6" s="468"/>
      <c r="H6" s="468"/>
    </row>
    <row r="7" spans="3:8" ht="15.75" x14ac:dyDescent="0.25">
      <c r="C7" s="457" t="s">
        <v>231</v>
      </c>
      <c r="D7" s="457"/>
      <c r="E7" s="457"/>
      <c r="F7" s="457"/>
      <c r="G7" s="457"/>
    </row>
    <row r="9" spans="3:8" ht="15.75" thickBot="1" x14ac:dyDescent="0.3"/>
    <row r="10" spans="3:8" x14ac:dyDescent="0.25">
      <c r="C10" s="458" t="s">
        <v>5</v>
      </c>
      <c r="D10" s="448" t="s">
        <v>232</v>
      </c>
      <c r="E10" s="461" t="s">
        <v>212</v>
      </c>
      <c r="F10" s="462"/>
      <c r="G10" s="465" t="s">
        <v>163</v>
      </c>
      <c r="H10" s="466"/>
    </row>
    <row r="11" spans="3:8" x14ac:dyDescent="0.25">
      <c r="C11" s="459"/>
      <c r="D11" s="460"/>
      <c r="E11" s="463"/>
      <c r="F11" s="464"/>
      <c r="G11" s="463"/>
      <c r="H11" s="467"/>
    </row>
    <row r="12" spans="3:8" x14ac:dyDescent="0.25">
      <c r="C12" s="310" t="s">
        <v>419</v>
      </c>
      <c r="D12" s="459"/>
      <c r="E12" s="311">
        <v>2025</v>
      </c>
      <c r="F12" s="312">
        <v>2026</v>
      </c>
      <c r="G12" s="311" t="s">
        <v>420</v>
      </c>
      <c r="H12" s="313" t="s">
        <v>13</v>
      </c>
    </row>
    <row r="13" spans="3:8" x14ac:dyDescent="0.25">
      <c r="C13" s="326" t="s">
        <v>421</v>
      </c>
      <c r="D13" s="327">
        <v>9725666895</v>
      </c>
      <c r="E13" s="327">
        <v>233664648.40000001</v>
      </c>
      <c r="F13" s="327">
        <v>473557430</v>
      </c>
      <c r="G13" s="329">
        <f>F13-E13</f>
        <v>239892781.59999999</v>
      </c>
      <c r="H13" s="330">
        <f>IFERROR(G13/E13,"0.0%")</f>
        <v>1.0266541526184925</v>
      </c>
    </row>
    <row r="14" spans="3:8" x14ac:dyDescent="0.25">
      <c r="C14" s="300" t="s">
        <v>422</v>
      </c>
      <c r="D14" s="301">
        <v>1728965020</v>
      </c>
      <c r="E14" s="301">
        <v>18209771.760000002</v>
      </c>
      <c r="F14" s="301">
        <v>68599312</v>
      </c>
      <c r="G14" s="314">
        <f t="shared" ref="G14:G77" si="0">F14-E14</f>
        <v>50389540.239999995</v>
      </c>
      <c r="H14" s="315">
        <f t="shared" ref="H14:H77" si="1">IFERROR(G14/E14,"0.0%")</f>
        <v>2.7671703360218278</v>
      </c>
    </row>
    <row r="15" spans="3:8" x14ac:dyDescent="0.25">
      <c r="C15" s="316" t="s">
        <v>172</v>
      </c>
      <c r="D15" s="305">
        <v>64305821</v>
      </c>
      <c r="E15" s="305">
        <v>0</v>
      </c>
      <c r="F15" s="305">
        <v>536010.93999999994</v>
      </c>
      <c r="G15" s="314">
        <f t="shared" si="0"/>
        <v>536010.93999999994</v>
      </c>
      <c r="H15" s="315" t="str">
        <f t="shared" si="1"/>
        <v>0.0%</v>
      </c>
    </row>
    <row r="16" spans="3:8" x14ac:dyDescent="0.25">
      <c r="C16" s="316" t="s">
        <v>176</v>
      </c>
      <c r="D16" s="305">
        <v>137311858</v>
      </c>
      <c r="E16" s="305">
        <v>2186022.7599999998</v>
      </c>
      <c r="F16" s="305">
        <v>5455289.5800000001</v>
      </c>
      <c r="G16" s="314">
        <f t="shared" si="0"/>
        <v>3269266.8200000003</v>
      </c>
      <c r="H16" s="315">
        <f t="shared" si="1"/>
        <v>1.4955319220921564</v>
      </c>
    </row>
    <row r="17" spans="3:8" x14ac:dyDescent="0.25">
      <c r="C17" s="316" t="s">
        <v>181</v>
      </c>
      <c r="D17" s="305">
        <v>1341421525</v>
      </c>
      <c r="E17" s="305">
        <v>16023749</v>
      </c>
      <c r="F17" s="305">
        <v>62608011.479999997</v>
      </c>
      <c r="G17" s="314">
        <f t="shared" si="0"/>
        <v>46584262.479999997</v>
      </c>
      <c r="H17" s="315">
        <f t="shared" si="1"/>
        <v>2.907201209904124</v>
      </c>
    </row>
    <row r="18" spans="3:8" x14ac:dyDescent="0.25">
      <c r="C18" s="316" t="s">
        <v>188</v>
      </c>
      <c r="D18" s="305">
        <v>43866429</v>
      </c>
      <c r="E18" s="305">
        <v>0</v>
      </c>
      <c r="F18" s="305">
        <v>0</v>
      </c>
      <c r="G18" s="314">
        <f t="shared" si="0"/>
        <v>0</v>
      </c>
      <c r="H18" s="315" t="str">
        <f t="shared" si="1"/>
        <v>0.0%</v>
      </c>
    </row>
    <row r="19" spans="3:8" x14ac:dyDescent="0.25">
      <c r="C19" s="316" t="s">
        <v>190</v>
      </c>
      <c r="D19" s="305">
        <v>0</v>
      </c>
      <c r="E19" s="305">
        <v>0</v>
      </c>
      <c r="F19" s="305">
        <v>0</v>
      </c>
      <c r="G19" s="314">
        <f t="shared" si="0"/>
        <v>0</v>
      </c>
      <c r="H19" s="315" t="str">
        <f t="shared" si="1"/>
        <v>0.0%</v>
      </c>
    </row>
    <row r="20" spans="3:8" x14ac:dyDescent="0.25">
      <c r="C20" s="316" t="s">
        <v>191</v>
      </c>
      <c r="D20" s="305">
        <v>6069830</v>
      </c>
      <c r="E20" s="305">
        <v>0</v>
      </c>
      <c r="F20" s="305">
        <v>0</v>
      </c>
      <c r="G20" s="314">
        <f t="shared" si="0"/>
        <v>0</v>
      </c>
      <c r="H20" s="315" t="str">
        <f t="shared" si="1"/>
        <v>0.0%</v>
      </c>
    </row>
    <row r="21" spans="3:8" x14ac:dyDescent="0.25">
      <c r="C21" s="316" t="s">
        <v>192</v>
      </c>
      <c r="D21" s="305">
        <v>0</v>
      </c>
      <c r="E21" s="305">
        <v>0</v>
      </c>
      <c r="F21" s="305">
        <v>0</v>
      </c>
      <c r="G21" s="314">
        <f t="shared" si="0"/>
        <v>0</v>
      </c>
      <c r="H21" s="315" t="str">
        <f t="shared" si="1"/>
        <v>0.0%</v>
      </c>
    </row>
    <row r="22" spans="3:8" x14ac:dyDescent="0.25">
      <c r="C22" s="316" t="s">
        <v>193</v>
      </c>
      <c r="D22" s="305">
        <v>135989557</v>
      </c>
      <c r="E22" s="305">
        <v>0</v>
      </c>
      <c r="F22" s="305">
        <v>0</v>
      </c>
      <c r="G22" s="314">
        <f t="shared" si="0"/>
        <v>0</v>
      </c>
      <c r="H22" s="315" t="str">
        <f t="shared" si="1"/>
        <v>0.0%</v>
      </c>
    </row>
    <row r="23" spans="3:8" x14ac:dyDescent="0.25">
      <c r="C23" s="300" t="s">
        <v>423</v>
      </c>
      <c r="D23" s="301">
        <v>3165794891</v>
      </c>
      <c r="E23" s="301">
        <v>136069899.19999999</v>
      </c>
      <c r="F23" s="301">
        <v>136832843.59999999</v>
      </c>
      <c r="G23" s="314">
        <f t="shared" si="0"/>
        <v>762944.40000000596</v>
      </c>
      <c r="H23" s="315">
        <f t="shared" si="1"/>
        <v>5.6070034922169332E-3</v>
      </c>
    </row>
    <row r="24" spans="3:8" x14ac:dyDescent="0.25">
      <c r="C24" s="316" t="s">
        <v>170</v>
      </c>
      <c r="D24" s="305">
        <v>63871818</v>
      </c>
      <c r="E24" s="305">
        <v>824936.47</v>
      </c>
      <c r="F24" s="305">
        <v>0</v>
      </c>
      <c r="G24" s="314">
        <f t="shared" si="0"/>
        <v>-824936.47</v>
      </c>
      <c r="H24" s="315">
        <f t="shared" si="1"/>
        <v>-1</v>
      </c>
    </row>
    <row r="25" spans="3:8" x14ac:dyDescent="0.25">
      <c r="C25" s="316" t="s">
        <v>172</v>
      </c>
      <c r="D25" s="305">
        <v>123562218</v>
      </c>
      <c r="E25" s="305">
        <v>0</v>
      </c>
      <c r="F25" s="305">
        <v>0</v>
      </c>
      <c r="G25" s="314">
        <f t="shared" si="0"/>
        <v>0</v>
      </c>
      <c r="H25" s="315" t="str">
        <f t="shared" si="1"/>
        <v>0.0%</v>
      </c>
    </row>
    <row r="26" spans="3:8" x14ac:dyDescent="0.25">
      <c r="C26" s="316" t="s">
        <v>173</v>
      </c>
      <c r="D26" s="305">
        <v>0</v>
      </c>
      <c r="E26" s="305">
        <v>211569.52</v>
      </c>
      <c r="F26" s="305">
        <v>0</v>
      </c>
      <c r="G26" s="314">
        <f t="shared" si="0"/>
        <v>-211569.52</v>
      </c>
      <c r="H26" s="315">
        <f t="shared" si="1"/>
        <v>-1</v>
      </c>
    </row>
    <row r="27" spans="3:8" x14ac:dyDescent="0.25">
      <c r="C27" s="316" t="s">
        <v>181</v>
      </c>
      <c r="D27" s="305">
        <v>1795404755</v>
      </c>
      <c r="E27" s="305">
        <v>119539021.40000001</v>
      </c>
      <c r="F27" s="305">
        <v>38229843.380000003</v>
      </c>
      <c r="G27" s="314">
        <f t="shared" si="0"/>
        <v>-81309178.020000011</v>
      </c>
      <c r="H27" s="315">
        <f t="shared" si="1"/>
        <v>-0.68018942323380949</v>
      </c>
    </row>
    <row r="28" spans="3:8" x14ac:dyDescent="0.25">
      <c r="C28" s="316" t="s">
        <v>184</v>
      </c>
      <c r="D28" s="305">
        <v>102647403</v>
      </c>
      <c r="E28" s="305">
        <v>0</v>
      </c>
      <c r="F28" s="305">
        <v>38706627.390000001</v>
      </c>
      <c r="G28" s="314">
        <f t="shared" si="0"/>
        <v>38706627.390000001</v>
      </c>
      <c r="H28" s="315" t="str">
        <f t="shared" si="1"/>
        <v>0.0%</v>
      </c>
    </row>
    <row r="29" spans="3:8" x14ac:dyDescent="0.25">
      <c r="C29" s="316" t="s">
        <v>186</v>
      </c>
      <c r="D29" s="305">
        <v>0</v>
      </c>
      <c r="E29" s="305">
        <v>0</v>
      </c>
      <c r="F29" s="305">
        <v>0</v>
      </c>
      <c r="G29" s="314">
        <f t="shared" si="0"/>
        <v>0</v>
      </c>
      <c r="H29" s="315" t="str">
        <f t="shared" si="1"/>
        <v>0.0%</v>
      </c>
    </row>
    <row r="30" spans="3:8" x14ac:dyDescent="0.25">
      <c r="C30" s="316" t="s">
        <v>188</v>
      </c>
      <c r="D30" s="305">
        <v>99095427</v>
      </c>
      <c r="E30" s="305">
        <v>0</v>
      </c>
      <c r="F30" s="305">
        <v>0</v>
      </c>
      <c r="G30" s="314">
        <f t="shared" si="0"/>
        <v>0</v>
      </c>
      <c r="H30" s="315" t="str">
        <f t="shared" si="1"/>
        <v>0.0%</v>
      </c>
    </row>
    <row r="31" spans="3:8" x14ac:dyDescent="0.25">
      <c r="C31" s="316" t="s">
        <v>190</v>
      </c>
      <c r="D31" s="305">
        <v>333449662</v>
      </c>
      <c r="E31" s="305">
        <v>15494371.800000001</v>
      </c>
      <c r="F31" s="305">
        <v>23007957.75</v>
      </c>
      <c r="G31" s="314">
        <f t="shared" si="0"/>
        <v>7513585.9499999993</v>
      </c>
      <c r="H31" s="315">
        <f t="shared" si="1"/>
        <v>0.48492356108299911</v>
      </c>
    </row>
    <row r="32" spans="3:8" x14ac:dyDescent="0.25">
      <c r="C32" s="316" t="s">
        <v>191</v>
      </c>
      <c r="D32" s="305">
        <v>252812601</v>
      </c>
      <c r="E32" s="305">
        <v>0</v>
      </c>
      <c r="F32" s="305">
        <v>0</v>
      </c>
      <c r="G32" s="314">
        <f t="shared" si="0"/>
        <v>0</v>
      </c>
      <c r="H32" s="315" t="str">
        <f t="shared" si="1"/>
        <v>0.0%</v>
      </c>
    </row>
    <row r="33" spans="3:8" x14ac:dyDescent="0.25">
      <c r="C33" s="316" t="s">
        <v>192</v>
      </c>
      <c r="D33" s="305">
        <v>57489800</v>
      </c>
      <c r="E33" s="305">
        <v>0</v>
      </c>
      <c r="F33" s="305">
        <v>23353360.48</v>
      </c>
      <c r="G33" s="314">
        <f t="shared" si="0"/>
        <v>23353360.48</v>
      </c>
      <c r="H33" s="315" t="str">
        <f t="shared" si="1"/>
        <v>0.0%</v>
      </c>
    </row>
    <row r="34" spans="3:8" x14ac:dyDescent="0.25">
      <c r="C34" s="316" t="s">
        <v>193</v>
      </c>
      <c r="D34" s="305">
        <v>337461207</v>
      </c>
      <c r="E34" s="305">
        <v>0</v>
      </c>
      <c r="F34" s="305">
        <v>13535054.640000001</v>
      </c>
      <c r="G34" s="314">
        <f t="shared" si="0"/>
        <v>13535054.640000001</v>
      </c>
      <c r="H34" s="315" t="str">
        <f t="shared" si="1"/>
        <v>0.0%</v>
      </c>
    </row>
    <row r="35" spans="3:8" x14ac:dyDescent="0.25">
      <c r="C35" s="300" t="s">
        <v>424</v>
      </c>
      <c r="D35" s="301">
        <v>4730906984</v>
      </c>
      <c r="E35" s="301">
        <v>79384977.450000003</v>
      </c>
      <c r="F35" s="301">
        <v>268125274.30000001</v>
      </c>
      <c r="G35" s="314">
        <f t="shared" si="0"/>
        <v>188740296.85000002</v>
      </c>
      <c r="H35" s="315">
        <f t="shared" si="1"/>
        <v>2.3775316553925658</v>
      </c>
    </row>
    <row r="36" spans="3:8" x14ac:dyDescent="0.25">
      <c r="C36" s="316" t="s">
        <v>170</v>
      </c>
      <c r="D36" s="305">
        <v>44378109</v>
      </c>
      <c r="E36" s="305">
        <v>0</v>
      </c>
      <c r="F36" s="305">
        <v>0</v>
      </c>
      <c r="G36" s="314">
        <f t="shared" si="0"/>
        <v>0</v>
      </c>
      <c r="H36" s="315" t="str">
        <f t="shared" si="1"/>
        <v>0.0%</v>
      </c>
    </row>
    <row r="37" spans="3:8" x14ac:dyDescent="0.25">
      <c r="C37" s="316" t="s">
        <v>172</v>
      </c>
      <c r="D37" s="305">
        <v>57374730</v>
      </c>
      <c r="E37" s="305">
        <v>0</v>
      </c>
      <c r="F37" s="305">
        <v>2004591.53</v>
      </c>
      <c r="G37" s="314">
        <f t="shared" si="0"/>
        <v>2004591.53</v>
      </c>
      <c r="H37" s="315" t="str">
        <f t="shared" si="1"/>
        <v>0.0%</v>
      </c>
    </row>
    <row r="38" spans="3:8" x14ac:dyDescent="0.25">
      <c r="C38" s="316" t="s">
        <v>173</v>
      </c>
      <c r="D38" s="305">
        <v>0</v>
      </c>
      <c r="E38" s="305">
        <v>32292651.140000001</v>
      </c>
      <c r="F38" s="305">
        <v>0</v>
      </c>
      <c r="G38" s="314">
        <f t="shared" si="0"/>
        <v>-32292651.140000001</v>
      </c>
      <c r="H38" s="315">
        <f t="shared" si="1"/>
        <v>-1</v>
      </c>
    </row>
    <row r="39" spans="3:8" x14ac:dyDescent="0.25">
      <c r="C39" s="316" t="s">
        <v>181</v>
      </c>
      <c r="D39" s="305">
        <v>3259066806</v>
      </c>
      <c r="E39" s="305">
        <v>47092326.310000002</v>
      </c>
      <c r="F39" s="305">
        <v>185818426.80000001</v>
      </c>
      <c r="G39" s="314">
        <f t="shared" si="0"/>
        <v>138726100.49000001</v>
      </c>
      <c r="H39" s="315">
        <f t="shared" si="1"/>
        <v>2.945832396913076</v>
      </c>
    </row>
    <row r="40" spans="3:8" x14ac:dyDescent="0.25">
      <c r="C40" s="316" t="s">
        <v>187</v>
      </c>
      <c r="D40" s="305">
        <v>0</v>
      </c>
      <c r="E40" s="305">
        <v>0</v>
      </c>
      <c r="F40" s="305">
        <v>0</v>
      </c>
      <c r="G40" s="314">
        <f t="shared" si="0"/>
        <v>0</v>
      </c>
      <c r="H40" s="315" t="str">
        <f t="shared" si="1"/>
        <v>0.0%</v>
      </c>
    </row>
    <row r="41" spans="3:8" x14ac:dyDescent="0.25">
      <c r="C41" s="316" t="s">
        <v>188</v>
      </c>
      <c r="D41" s="305">
        <v>22089361</v>
      </c>
      <c r="E41" s="305">
        <v>0</v>
      </c>
      <c r="F41" s="305">
        <v>0</v>
      </c>
      <c r="G41" s="314">
        <f t="shared" si="0"/>
        <v>0</v>
      </c>
      <c r="H41" s="315" t="str">
        <f t="shared" si="1"/>
        <v>0.0%</v>
      </c>
    </row>
    <row r="42" spans="3:8" x14ac:dyDescent="0.25">
      <c r="C42" s="316" t="s">
        <v>190</v>
      </c>
      <c r="D42" s="305">
        <v>250000000</v>
      </c>
      <c r="E42" s="305">
        <v>0</v>
      </c>
      <c r="F42" s="305">
        <v>0</v>
      </c>
      <c r="G42" s="314">
        <f t="shared" si="0"/>
        <v>0</v>
      </c>
      <c r="H42" s="315" t="str">
        <f t="shared" si="1"/>
        <v>0.0%</v>
      </c>
    </row>
    <row r="43" spans="3:8" x14ac:dyDescent="0.25">
      <c r="C43" s="316" t="s">
        <v>191</v>
      </c>
      <c r="D43" s="305">
        <v>347043424</v>
      </c>
      <c r="E43" s="305">
        <v>0</v>
      </c>
      <c r="F43" s="305">
        <v>0</v>
      </c>
      <c r="G43" s="314">
        <f t="shared" si="0"/>
        <v>0</v>
      </c>
      <c r="H43" s="315" t="str">
        <f t="shared" si="1"/>
        <v>0.0%</v>
      </c>
    </row>
    <row r="44" spans="3:8" x14ac:dyDescent="0.25">
      <c r="C44" s="316" t="s">
        <v>192</v>
      </c>
      <c r="D44" s="305">
        <v>162488155</v>
      </c>
      <c r="E44" s="305">
        <v>0</v>
      </c>
      <c r="F44" s="305">
        <v>22539515.609999999</v>
      </c>
      <c r="G44" s="314">
        <f t="shared" si="0"/>
        <v>22539515.609999999</v>
      </c>
      <c r="H44" s="315" t="str">
        <f t="shared" si="1"/>
        <v>0.0%</v>
      </c>
    </row>
    <row r="45" spans="3:8" x14ac:dyDescent="0.25">
      <c r="C45" s="316" t="s">
        <v>193</v>
      </c>
      <c r="D45" s="305">
        <v>388466399</v>
      </c>
      <c r="E45" s="305">
        <v>0</v>
      </c>
      <c r="F45" s="305">
        <v>57762740.359999999</v>
      </c>
      <c r="G45" s="314">
        <f t="shared" si="0"/>
        <v>57762740.359999999</v>
      </c>
      <c r="H45" s="315" t="str">
        <f t="shared" si="1"/>
        <v>0.0%</v>
      </c>
    </row>
    <row r="46" spans="3:8" x14ac:dyDescent="0.25">
      <c r="C46" s="316" t="s">
        <v>194</v>
      </c>
      <c r="D46" s="305">
        <v>200000000</v>
      </c>
      <c r="E46" s="305">
        <v>0</v>
      </c>
      <c r="F46" s="305">
        <v>0</v>
      </c>
      <c r="G46" s="314">
        <f t="shared" si="0"/>
        <v>0</v>
      </c>
      <c r="H46" s="315" t="str">
        <f t="shared" si="1"/>
        <v>0.0%</v>
      </c>
    </row>
    <row r="47" spans="3:8" x14ac:dyDescent="0.25">
      <c r="C47" s="300" t="s">
        <v>425</v>
      </c>
      <c r="D47" s="301">
        <v>100000000</v>
      </c>
      <c r="E47" s="301">
        <v>0</v>
      </c>
      <c r="F47" s="301">
        <v>0</v>
      </c>
      <c r="G47" s="314">
        <f t="shared" si="0"/>
        <v>0</v>
      </c>
      <c r="H47" s="315" t="str">
        <f t="shared" si="1"/>
        <v>0.0%</v>
      </c>
    </row>
    <row r="48" spans="3:8" x14ac:dyDescent="0.25">
      <c r="C48" s="316" t="s">
        <v>173</v>
      </c>
      <c r="D48" s="305">
        <v>0</v>
      </c>
      <c r="E48" s="305">
        <v>0</v>
      </c>
      <c r="F48" s="305">
        <v>0</v>
      </c>
      <c r="G48" s="314">
        <f t="shared" si="0"/>
        <v>0</v>
      </c>
      <c r="H48" s="315" t="str">
        <f t="shared" si="1"/>
        <v>0.0%</v>
      </c>
    </row>
    <row r="49" spans="3:8" x14ac:dyDescent="0.25">
      <c r="C49" s="316" t="s">
        <v>176</v>
      </c>
      <c r="D49" s="305">
        <v>100000000</v>
      </c>
      <c r="E49" s="305">
        <v>0</v>
      </c>
      <c r="F49" s="305">
        <v>0</v>
      </c>
      <c r="G49" s="314">
        <f t="shared" si="0"/>
        <v>0</v>
      </c>
      <c r="H49" s="315" t="str">
        <f t="shared" si="1"/>
        <v>0.0%</v>
      </c>
    </row>
    <row r="50" spans="3:8" x14ac:dyDescent="0.25">
      <c r="C50" s="316" t="s">
        <v>181</v>
      </c>
      <c r="D50" s="305">
        <v>0</v>
      </c>
      <c r="E50" s="305">
        <v>0</v>
      </c>
      <c r="F50" s="305">
        <v>0</v>
      </c>
      <c r="G50" s="314">
        <f t="shared" si="0"/>
        <v>0</v>
      </c>
      <c r="H50" s="315" t="str">
        <f t="shared" si="1"/>
        <v>0.0%</v>
      </c>
    </row>
    <row r="51" spans="3:8" x14ac:dyDescent="0.25">
      <c r="C51" s="326" t="s">
        <v>426</v>
      </c>
      <c r="D51" s="327">
        <v>3270360319</v>
      </c>
      <c r="E51" s="327">
        <v>78200858.260000005</v>
      </c>
      <c r="F51" s="327">
        <v>612282235.20000005</v>
      </c>
      <c r="G51" s="329">
        <f t="shared" si="0"/>
        <v>534081376.94000006</v>
      </c>
      <c r="H51" s="330">
        <f t="shared" si="1"/>
        <v>6.8296101708283219</v>
      </c>
    </row>
    <row r="52" spans="3:8" x14ac:dyDescent="0.25">
      <c r="C52" s="300" t="s">
        <v>427</v>
      </c>
      <c r="D52" s="301">
        <v>1902986790</v>
      </c>
      <c r="E52" s="301">
        <v>34855305.32</v>
      </c>
      <c r="F52" s="301">
        <v>179318158.40000001</v>
      </c>
      <c r="G52" s="314">
        <f t="shared" si="0"/>
        <v>144462853.08000001</v>
      </c>
      <c r="H52" s="315">
        <f t="shared" si="1"/>
        <v>4.1446446029869408</v>
      </c>
    </row>
    <row r="53" spans="3:8" x14ac:dyDescent="0.25">
      <c r="C53" s="316" t="s">
        <v>172</v>
      </c>
      <c r="D53" s="305">
        <v>84031059</v>
      </c>
      <c r="E53" s="305">
        <v>0</v>
      </c>
      <c r="F53" s="305">
        <v>0</v>
      </c>
      <c r="G53" s="314">
        <f t="shared" si="0"/>
        <v>0</v>
      </c>
      <c r="H53" s="315" t="str">
        <f t="shared" si="1"/>
        <v>0.0%</v>
      </c>
    </row>
    <row r="54" spans="3:8" x14ac:dyDescent="0.25">
      <c r="C54" s="316" t="s">
        <v>181</v>
      </c>
      <c r="D54" s="305">
        <v>1245262151</v>
      </c>
      <c r="E54" s="305">
        <v>34855305.32</v>
      </c>
      <c r="F54" s="305">
        <v>161068039.40000001</v>
      </c>
      <c r="G54" s="314">
        <f t="shared" si="0"/>
        <v>126212734.08000001</v>
      </c>
      <c r="H54" s="315">
        <f t="shared" si="1"/>
        <v>3.6210480132440281</v>
      </c>
    </row>
    <row r="55" spans="3:8" x14ac:dyDescent="0.25">
      <c r="C55" s="316" t="s">
        <v>188</v>
      </c>
      <c r="D55" s="305">
        <v>229785196</v>
      </c>
      <c r="E55" s="305">
        <v>0</v>
      </c>
      <c r="F55" s="305">
        <v>0</v>
      </c>
      <c r="G55" s="314">
        <f t="shared" si="0"/>
        <v>0</v>
      </c>
      <c r="H55" s="315" t="str">
        <f t="shared" si="1"/>
        <v>0.0%</v>
      </c>
    </row>
    <row r="56" spans="3:8" x14ac:dyDescent="0.25">
      <c r="C56" s="316" t="s">
        <v>191</v>
      </c>
      <c r="D56" s="305">
        <v>119079128</v>
      </c>
      <c r="E56" s="305">
        <v>0</v>
      </c>
      <c r="F56" s="305">
        <v>0</v>
      </c>
      <c r="G56" s="314">
        <f t="shared" si="0"/>
        <v>0</v>
      </c>
      <c r="H56" s="315" t="str">
        <f t="shared" si="1"/>
        <v>0.0%</v>
      </c>
    </row>
    <row r="57" spans="3:8" x14ac:dyDescent="0.25">
      <c r="C57" s="316" t="s">
        <v>192</v>
      </c>
      <c r="D57" s="305">
        <v>75068363</v>
      </c>
      <c r="E57" s="305">
        <v>0</v>
      </c>
      <c r="F57" s="305">
        <v>0</v>
      </c>
      <c r="G57" s="314">
        <f t="shared" si="0"/>
        <v>0</v>
      </c>
      <c r="H57" s="315" t="str">
        <f t="shared" si="1"/>
        <v>0.0%</v>
      </c>
    </row>
    <row r="58" spans="3:8" x14ac:dyDescent="0.25">
      <c r="C58" s="316" t="s">
        <v>193</v>
      </c>
      <c r="D58" s="305">
        <v>148760893</v>
      </c>
      <c r="E58" s="305">
        <v>0</v>
      </c>
      <c r="F58" s="305">
        <v>18250119.059999999</v>
      </c>
      <c r="G58" s="314">
        <f t="shared" si="0"/>
        <v>18250119.059999999</v>
      </c>
      <c r="H58" s="315" t="str">
        <f t="shared" si="1"/>
        <v>0.0%</v>
      </c>
    </row>
    <row r="59" spans="3:8" x14ac:dyDescent="0.25">
      <c r="C59" s="316" t="s">
        <v>194</v>
      </c>
      <c r="D59" s="305">
        <v>1000000</v>
      </c>
      <c r="E59" s="305">
        <v>0</v>
      </c>
      <c r="F59" s="305">
        <v>0</v>
      </c>
      <c r="G59" s="314">
        <f t="shared" si="0"/>
        <v>0</v>
      </c>
      <c r="H59" s="315" t="str">
        <f t="shared" si="1"/>
        <v>0.0%</v>
      </c>
    </row>
    <row r="60" spans="3:8" x14ac:dyDescent="0.25">
      <c r="C60" s="300" t="s">
        <v>428</v>
      </c>
      <c r="D60" s="301">
        <v>697956452</v>
      </c>
      <c r="E60" s="301">
        <v>38945552.939999998</v>
      </c>
      <c r="F60" s="301">
        <v>206666286.09999999</v>
      </c>
      <c r="G60" s="314">
        <f t="shared" si="0"/>
        <v>167720733.16</v>
      </c>
      <c r="H60" s="315">
        <f t="shared" si="1"/>
        <v>4.3065438926593913</v>
      </c>
    </row>
    <row r="61" spans="3:8" x14ac:dyDescent="0.25">
      <c r="C61" s="316" t="s">
        <v>173</v>
      </c>
      <c r="D61" s="305">
        <v>0</v>
      </c>
      <c r="E61" s="305">
        <v>0</v>
      </c>
      <c r="F61" s="305">
        <v>199118676.69999999</v>
      </c>
      <c r="G61" s="314">
        <f t="shared" si="0"/>
        <v>199118676.69999999</v>
      </c>
      <c r="H61" s="315" t="str">
        <f t="shared" si="1"/>
        <v>0.0%</v>
      </c>
    </row>
    <row r="62" spans="3:8" x14ac:dyDescent="0.25">
      <c r="C62" s="316" t="s">
        <v>181</v>
      </c>
      <c r="D62" s="305">
        <v>363303217</v>
      </c>
      <c r="E62" s="305">
        <v>24813267.460000001</v>
      </c>
      <c r="F62" s="305">
        <v>0</v>
      </c>
      <c r="G62" s="314">
        <f t="shared" si="0"/>
        <v>-24813267.460000001</v>
      </c>
      <c r="H62" s="315">
        <f t="shared" si="1"/>
        <v>-1</v>
      </c>
    </row>
    <row r="63" spans="3:8" x14ac:dyDescent="0.25">
      <c r="C63" s="316" t="s">
        <v>188</v>
      </c>
      <c r="D63" s="305">
        <v>231053125</v>
      </c>
      <c r="E63" s="305">
        <v>14132285.48</v>
      </c>
      <c r="F63" s="305">
        <v>4270209.8899999997</v>
      </c>
      <c r="G63" s="314">
        <f t="shared" si="0"/>
        <v>-9862075.5899999999</v>
      </c>
      <c r="H63" s="315">
        <f t="shared" si="1"/>
        <v>-0.69784010547740505</v>
      </c>
    </row>
    <row r="64" spans="3:8" x14ac:dyDescent="0.25">
      <c r="C64" s="316" t="s">
        <v>193</v>
      </c>
      <c r="D64" s="305">
        <v>103600110</v>
      </c>
      <c r="E64" s="305">
        <v>0</v>
      </c>
      <c r="F64" s="305">
        <v>3277399.57</v>
      </c>
      <c r="G64" s="314">
        <f t="shared" si="0"/>
        <v>3277399.57</v>
      </c>
      <c r="H64" s="315" t="str">
        <f t="shared" si="1"/>
        <v>0.0%</v>
      </c>
    </row>
    <row r="65" spans="3:8" x14ac:dyDescent="0.25">
      <c r="C65" s="300" t="s">
        <v>429</v>
      </c>
      <c r="D65" s="301">
        <v>669417077</v>
      </c>
      <c r="E65" s="301">
        <v>4400000</v>
      </c>
      <c r="F65" s="301">
        <v>226297790.59999999</v>
      </c>
      <c r="G65" s="314">
        <f t="shared" si="0"/>
        <v>221897790.59999999</v>
      </c>
      <c r="H65" s="315">
        <f t="shared" si="1"/>
        <v>50.431316045454544</v>
      </c>
    </row>
    <row r="66" spans="3:8" x14ac:dyDescent="0.25">
      <c r="C66" s="316" t="s">
        <v>170</v>
      </c>
      <c r="D66" s="305">
        <v>0</v>
      </c>
      <c r="E66" s="305">
        <v>0</v>
      </c>
      <c r="F66" s="305">
        <v>0</v>
      </c>
      <c r="G66" s="314">
        <f t="shared" si="0"/>
        <v>0</v>
      </c>
      <c r="H66" s="315" t="str">
        <f t="shared" si="1"/>
        <v>0.0%</v>
      </c>
    </row>
    <row r="67" spans="3:8" x14ac:dyDescent="0.25">
      <c r="C67" s="316" t="s">
        <v>173</v>
      </c>
      <c r="D67" s="305">
        <v>0</v>
      </c>
      <c r="E67" s="305">
        <v>0</v>
      </c>
      <c r="F67" s="305">
        <v>179200627.80000001</v>
      </c>
      <c r="G67" s="314">
        <f t="shared" si="0"/>
        <v>179200627.80000001</v>
      </c>
      <c r="H67" s="315" t="str">
        <f t="shared" si="1"/>
        <v>0.0%</v>
      </c>
    </row>
    <row r="68" spans="3:8" x14ac:dyDescent="0.25">
      <c r="C68" s="316" t="s">
        <v>181</v>
      </c>
      <c r="D68" s="305">
        <v>324709450</v>
      </c>
      <c r="E68" s="305">
        <v>4400000</v>
      </c>
      <c r="F68" s="305">
        <v>39043448.170000002</v>
      </c>
      <c r="G68" s="314">
        <f t="shared" si="0"/>
        <v>34643448.170000002</v>
      </c>
      <c r="H68" s="315">
        <f t="shared" si="1"/>
        <v>7.8735109477272731</v>
      </c>
    </row>
    <row r="69" spans="3:8" x14ac:dyDescent="0.25">
      <c r="C69" s="316" t="s">
        <v>187</v>
      </c>
      <c r="D69" s="305">
        <v>161617278</v>
      </c>
      <c r="E69" s="305">
        <v>0</v>
      </c>
      <c r="F69" s="305">
        <v>0</v>
      </c>
      <c r="G69" s="314">
        <f t="shared" si="0"/>
        <v>0</v>
      </c>
      <c r="H69" s="315" t="str">
        <f t="shared" si="1"/>
        <v>0.0%</v>
      </c>
    </row>
    <row r="70" spans="3:8" x14ac:dyDescent="0.25">
      <c r="C70" s="316" t="s">
        <v>188</v>
      </c>
      <c r="D70" s="305">
        <v>70588415</v>
      </c>
      <c r="E70" s="305">
        <v>0</v>
      </c>
      <c r="F70" s="305">
        <v>0</v>
      </c>
      <c r="G70" s="314">
        <f t="shared" si="0"/>
        <v>0</v>
      </c>
      <c r="H70" s="315" t="str">
        <f t="shared" si="1"/>
        <v>0.0%</v>
      </c>
    </row>
    <row r="71" spans="3:8" x14ac:dyDescent="0.25">
      <c r="C71" s="316" t="s">
        <v>190</v>
      </c>
      <c r="D71" s="305">
        <v>117414</v>
      </c>
      <c r="E71" s="305">
        <v>0</v>
      </c>
      <c r="F71" s="305">
        <v>0</v>
      </c>
      <c r="G71" s="314">
        <f t="shared" si="0"/>
        <v>0</v>
      </c>
      <c r="H71" s="315" t="str">
        <f t="shared" si="1"/>
        <v>0.0%</v>
      </c>
    </row>
    <row r="72" spans="3:8" x14ac:dyDescent="0.25">
      <c r="C72" s="316" t="s">
        <v>192</v>
      </c>
      <c r="D72" s="305">
        <v>32037047</v>
      </c>
      <c r="E72" s="305">
        <v>0</v>
      </c>
      <c r="F72" s="305">
        <v>0</v>
      </c>
      <c r="G72" s="314">
        <f t="shared" si="0"/>
        <v>0</v>
      </c>
      <c r="H72" s="315" t="str">
        <f t="shared" si="1"/>
        <v>0.0%</v>
      </c>
    </row>
    <row r="73" spans="3:8" x14ac:dyDescent="0.25">
      <c r="C73" s="316" t="s">
        <v>193</v>
      </c>
      <c r="D73" s="305">
        <v>80347473</v>
      </c>
      <c r="E73" s="305">
        <v>0</v>
      </c>
      <c r="F73" s="305">
        <v>8053714.6200000001</v>
      </c>
      <c r="G73" s="314">
        <f t="shared" si="0"/>
        <v>8053714.6200000001</v>
      </c>
      <c r="H73" s="315" t="str">
        <f t="shared" si="1"/>
        <v>0.0%</v>
      </c>
    </row>
    <row r="74" spans="3:8" x14ac:dyDescent="0.25">
      <c r="C74" s="326" t="s">
        <v>430</v>
      </c>
      <c r="D74" s="327">
        <v>5698034557</v>
      </c>
      <c r="E74" s="327">
        <v>619542021.70000005</v>
      </c>
      <c r="F74" s="327">
        <v>698978751.29999995</v>
      </c>
      <c r="G74" s="329">
        <f t="shared" si="0"/>
        <v>79436729.599999905</v>
      </c>
      <c r="H74" s="330">
        <f t="shared" si="1"/>
        <v>0.12821846915569746</v>
      </c>
    </row>
    <row r="75" spans="3:8" x14ac:dyDescent="0.25">
      <c r="C75" s="300" t="s">
        <v>431</v>
      </c>
      <c r="D75" s="301">
        <v>3319558086</v>
      </c>
      <c r="E75" s="301">
        <v>217188159.30000001</v>
      </c>
      <c r="F75" s="301">
        <v>46858353.57</v>
      </c>
      <c r="G75" s="314">
        <f t="shared" si="0"/>
        <v>-170329805.73000002</v>
      </c>
      <c r="H75" s="315">
        <f t="shared" si="1"/>
        <v>-0.78424996223999954</v>
      </c>
    </row>
    <row r="76" spans="3:8" x14ac:dyDescent="0.25">
      <c r="C76" s="316" t="s">
        <v>172</v>
      </c>
      <c r="D76" s="305">
        <v>0</v>
      </c>
      <c r="E76" s="305">
        <v>0</v>
      </c>
      <c r="F76" s="305">
        <v>537002.41</v>
      </c>
      <c r="G76" s="314">
        <f t="shared" si="0"/>
        <v>537002.41</v>
      </c>
      <c r="H76" s="315" t="str">
        <f t="shared" si="1"/>
        <v>0.0%</v>
      </c>
    </row>
    <row r="77" spans="3:8" x14ac:dyDescent="0.25">
      <c r="C77" s="316" t="s">
        <v>173</v>
      </c>
      <c r="D77" s="305">
        <v>0</v>
      </c>
      <c r="E77" s="305">
        <v>0</v>
      </c>
      <c r="F77" s="305">
        <v>0</v>
      </c>
      <c r="G77" s="314">
        <f t="shared" si="0"/>
        <v>0</v>
      </c>
      <c r="H77" s="315" t="str">
        <f t="shared" si="1"/>
        <v>0.0%</v>
      </c>
    </row>
    <row r="78" spans="3:8" x14ac:dyDescent="0.25">
      <c r="C78" s="316" t="s">
        <v>181</v>
      </c>
      <c r="D78" s="305">
        <v>1275182880</v>
      </c>
      <c r="E78" s="305">
        <v>11583189</v>
      </c>
      <c r="F78" s="305">
        <v>32969072.23</v>
      </c>
      <c r="G78" s="314">
        <f t="shared" ref="G78:G141" si="2">F78-E78</f>
        <v>21385883.23</v>
      </c>
      <c r="H78" s="315">
        <f t="shared" ref="H78:H141" si="3">IFERROR(G78/E78,"0.0%")</f>
        <v>1.8462863059559851</v>
      </c>
    </row>
    <row r="79" spans="3:8" x14ac:dyDescent="0.25">
      <c r="C79" s="316" t="s">
        <v>187</v>
      </c>
      <c r="D79" s="305">
        <v>96929844</v>
      </c>
      <c r="E79" s="305">
        <v>0</v>
      </c>
      <c r="F79" s="305">
        <v>0</v>
      </c>
      <c r="G79" s="314">
        <f t="shared" si="2"/>
        <v>0</v>
      </c>
      <c r="H79" s="315" t="str">
        <f t="shared" si="3"/>
        <v>0.0%</v>
      </c>
    </row>
    <row r="80" spans="3:8" x14ac:dyDescent="0.25">
      <c r="C80" s="316" t="s">
        <v>188</v>
      </c>
      <c r="D80" s="305">
        <v>194219989</v>
      </c>
      <c r="E80" s="305">
        <v>0</v>
      </c>
      <c r="F80" s="305">
        <v>0</v>
      </c>
      <c r="G80" s="314">
        <f t="shared" si="2"/>
        <v>0</v>
      </c>
      <c r="H80" s="315" t="str">
        <f t="shared" si="3"/>
        <v>0.0%</v>
      </c>
    </row>
    <row r="81" spans="3:8" x14ac:dyDescent="0.25">
      <c r="C81" s="316" t="s">
        <v>190</v>
      </c>
      <c r="D81" s="305">
        <v>815426896</v>
      </c>
      <c r="E81" s="305">
        <v>38270725.399999999</v>
      </c>
      <c r="F81" s="305">
        <v>0</v>
      </c>
      <c r="G81" s="314">
        <f t="shared" si="2"/>
        <v>-38270725.399999999</v>
      </c>
      <c r="H81" s="315">
        <f t="shared" si="3"/>
        <v>-1</v>
      </c>
    </row>
    <row r="82" spans="3:8" x14ac:dyDescent="0.25">
      <c r="C82" s="316" t="s">
        <v>191</v>
      </c>
      <c r="D82" s="305">
        <v>755258653</v>
      </c>
      <c r="E82" s="305">
        <v>167334244.90000001</v>
      </c>
      <c r="F82" s="305">
        <v>1737987.2</v>
      </c>
      <c r="G82" s="314">
        <f t="shared" si="2"/>
        <v>-165596257.70000002</v>
      </c>
      <c r="H82" s="315">
        <f t="shared" si="3"/>
        <v>-0.98961367889137919</v>
      </c>
    </row>
    <row r="83" spans="3:8" x14ac:dyDescent="0.25">
      <c r="C83" s="316" t="s">
        <v>192</v>
      </c>
      <c r="D83" s="305">
        <v>0</v>
      </c>
      <c r="E83" s="305">
        <v>0</v>
      </c>
      <c r="F83" s="305">
        <v>0</v>
      </c>
      <c r="G83" s="314">
        <f t="shared" si="2"/>
        <v>0</v>
      </c>
      <c r="H83" s="315" t="str">
        <f t="shared" si="3"/>
        <v>0.0%</v>
      </c>
    </row>
    <row r="84" spans="3:8" x14ac:dyDescent="0.25">
      <c r="C84" s="316" t="s">
        <v>193</v>
      </c>
      <c r="D84" s="305">
        <v>182539824</v>
      </c>
      <c r="E84" s="305">
        <v>0</v>
      </c>
      <c r="F84" s="305">
        <v>11614291.73</v>
      </c>
      <c r="G84" s="314">
        <f t="shared" si="2"/>
        <v>11614291.73</v>
      </c>
      <c r="H84" s="315" t="str">
        <f t="shared" si="3"/>
        <v>0.0%</v>
      </c>
    </row>
    <row r="85" spans="3:8" x14ac:dyDescent="0.25">
      <c r="C85" s="300" t="s">
        <v>432</v>
      </c>
      <c r="D85" s="301">
        <v>615439823</v>
      </c>
      <c r="E85" s="301">
        <v>210591609.30000001</v>
      </c>
      <c r="F85" s="301">
        <v>583704974.39999998</v>
      </c>
      <c r="G85" s="314">
        <f t="shared" si="2"/>
        <v>373113365.09999996</v>
      </c>
      <c r="H85" s="315">
        <f t="shared" si="3"/>
        <v>1.7717389896977247</v>
      </c>
    </row>
    <row r="86" spans="3:8" x14ac:dyDescent="0.25">
      <c r="C86" s="316" t="s">
        <v>173</v>
      </c>
      <c r="D86" s="305">
        <v>17799510</v>
      </c>
      <c r="E86" s="305">
        <v>0</v>
      </c>
      <c r="F86" s="305">
        <v>0</v>
      </c>
      <c r="G86" s="314">
        <f t="shared" si="2"/>
        <v>0</v>
      </c>
      <c r="H86" s="315" t="str">
        <f t="shared" si="3"/>
        <v>0.0%</v>
      </c>
    </row>
    <row r="87" spans="3:8" x14ac:dyDescent="0.25">
      <c r="C87" s="316" t="s">
        <v>181</v>
      </c>
      <c r="D87" s="305">
        <v>281374671</v>
      </c>
      <c r="E87" s="305">
        <v>185591609.30000001</v>
      </c>
      <c r="F87" s="305">
        <v>554596683.70000005</v>
      </c>
      <c r="G87" s="314">
        <f t="shared" si="2"/>
        <v>369005074.40000004</v>
      </c>
      <c r="H87" s="315">
        <f t="shared" si="3"/>
        <v>1.9882637786901285</v>
      </c>
    </row>
    <row r="88" spans="3:8" x14ac:dyDescent="0.25">
      <c r="C88" s="316" t="s">
        <v>184</v>
      </c>
      <c r="D88" s="305">
        <v>19453332</v>
      </c>
      <c r="E88" s="305">
        <v>0</v>
      </c>
      <c r="F88" s="305">
        <v>6800489.54</v>
      </c>
      <c r="G88" s="314">
        <f t="shared" si="2"/>
        <v>6800489.54</v>
      </c>
      <c r="H88" s="315" t="str">
        <f t="shared" si="3"/>
        <v>0.0%</v>
      </c>
    </row>
    <row r="89" spans="3:8" x14ac:dyDescent="0.25">
      <c r="C89" s="316" t="s">
        <v>187</v>
      </c>
      <c r="D89" s="305">
        <v>6957845</v>
      </c>
      <c r="E89" s="305">
        <v>0</v>
      </c>
      <c r="F89" s="305">
        <v>0</v>
      </c>
      <c r="G89" s="314">
        <f t="shared" si="2"/>
        <v>0</v>
      </c>
      <c r="H89" s="315" t="str">
        <f t="shared" si="3"/>
        <v>0.0%</v>
      </c>
    </row>
    <row r="90" spans="3:8" x14ac:dyDescent="0.25">
      <c r="C90" s="316" t="s">
        <v>188</v>
      </c>
      <c r="D90" s="305">
        <v>147537351</v>
      </c>
      <c r="E90" s="305">
        <v>25000000</v>
      </c>
      <c r="F90" s="305">
        <v>0</v>
      </c>
      <c r="G90" s="314">
        <f t="shared" si="2"/>
        <v>-25000000</v>
      </c>
      <c r="H90" s="315">
        <f t="shared" si="3"/>
        <v>-1</v>
      </c>
    </row>
    <row r="91" spans="3:8" x14ac:dyDescent="0.25">
      <c r="C91" s="316" t="s">
        <v>190</v>
      </c>
      <c r="D91" s="305">
        <v>7203181</v>
      </c>
      <c r="E91" s="305">
        <v>0</v>
      </c>
      <c r="F91" s="305">
        <v>0</v>
      </c>
      <c r="G91" s="314">
        <f t="shared" si="2"/>
        <v>0</v>
      </c>
      <c r="H91" s="315" t="str">
        <f t="shared" si="3"/>
        <v>0.0%</v>
      </c>
    </row>
    <row r="92" spans="3:8" x14ac:dyDescent="0.25">
      <c r="C92" s="316" t="s">
        <v>192</v>
      </c>
      <c r="D92" s="305">
        <v>0</v>
      </c>
      <c r="E92" s="305">
        <v>0</v>
      </c>
      <c r="F92" s="305">
        <v>0</v>
      </c>
      <c r="G92" s="314">
        <f t="shared" si="2"/>
        <v>0</v>
      </c>
      <c r="H92" s="315" t="str">
        <f t="shared" si="3"/>
        <v>0.0%</v>
      </c>
    </row>
    <row r="93" spans="3:8" x14ac:dyDescent="0.25">
      <c r="C93" s="316" t="s">
        <v>193</v>
      </c>
      <c r="D93" s="305">
        <v>135113933</v>
      </c>
      <c r="E93" s="305">
        <v>0</v>
      </c>
      <c r="F93" s="305">
        <v>22307801.09</v>
      </c>
      <c r="G93" s="314">
        <f t="shared" si="2"/>
        <v>22307801.09</v>
      </c>
      <c r="H93" s="315" t="str">
        <f t="shared" si="3"/>
        <v>0.0%</v>
      </c>
    </row>
    <row r="94" spans="3:8" x14ac:dyDescent="0.25">
      <c r="C94" s="300" t="s">
        <v>433</v>
      </c>
      <c r="D94" s="301">
        <v>554717737</v>
      </c>
      <c r="E94" s="301">
        <v>133624377.7</v>
      </c>
      <c r="F94" s="301">
        <v>53839471.460000001</v>
      </c>
      <c r="G94" s="314">
        <f t="shared" si="2"/>
        <v>-79784906.24000001</v>
      </c>
      <c r="H94" s="315">
        <f t="shared" si="3"/>
        <v>-0.5970834634614729</v>
      </c>
    </row>
    <row r="95" spans="3:8" x14ac:dyDescent="0.25">
      <c r="C95" s="316" t="s">
        <v>170</v>
      </c>
      <c r="D95" s="305">
        <v>0</v>
      </c>
      <c r="E95" s="305">
        <v>51903283.549999997</v>
      </c>
      <c r="F95" s="305">
        <v>0</v>
      </c>
      <c r="G95" s="314">
        <f t="shared" si="2"/>
        <v>-51903283.549999997</v>
      </c>
      <c r="H95" s="315">
        <f t="shared" si="3"/>
        <v>-1</v>
      </c>
    </row>
    <row r="96" spans="3:8" x14ac:dyDescent="0.25">
      <c r="C96" s="316" t="s">
        <v>181</v>
      </c>
      <c r="D96" s="305">
        <v>423853680</v>
      </c>
      <c r="E96" s="305">
        <v>31901525.510000002</v>
      </c>
      <c r="F96" s="305">
        <v>45122139.630000003</v>
      </c>
      <c r="G96" s="314">
        <f t="shared" si="2"/>
        <v>13220614.120000001</v>
      </c>
      <c r="H96" s="315">
        <f t="shared" si="3"/>
        <v>0.41441949589074684</v>
      </c>
    </row>
    <row r="97" spans="3:8" x14ac:dyDescent="0.25">
      <c r="C97" s="316" t="s">
        <v>184</v>
      </c>
      <c r="D97" s="305">
        <v>0</v>
      </c>
      <c r="E97" s="305">
        <v>0</v>
      </c>
      <c r="F97" s="305">
        <v>0</v>
      </c>
      <c r="G97" s="314">
        <f t="shared" si="2"/>
        <v>0</v>
      </c>
      <c r="H97" s="315" t="str">
        <f t="shared" si="3"/>
        <v>0.0%</v>
      </c>
    </row>
    <row r="98" spans="3:8" x14ac:dyDescent="0.25">
      <c r="C98" s="316" t="s">
        <v>188</v>
      </c>
      <c r="D98" s="305">
        <v>37157844</v>
      </c>
      <c r="E98" s="305">
        <v>49819568.670000002</v>
      </c>
      <c r="F98" s="305">
        <v>0</v>
      </c>
      <c r="G98" s="314">
        <f t="shared" si="2"/>
        <v>-49819568.670000002</v>
      </c>
      <c r="H98" s="315">
        <f t="shared" si="3"/>
        <v>-1</v>
      </c>
    </row>
    <row r="99" spans="3:8" x14ac:dyDescent="0.25">
      <c r="C99" s="316" t="s">
        <v>192</v>
      </c>
      <c r="D99" s="305">
        <v>0</v>
      </c>
      <c r="E99" s="305">
        <v>0</v>
      </c>
      <c r="F99" s="305">
        <v>0</v>
      </c>
      <c r="G99" s="314">
        <f t="shared" si="2"/>
        <v>0</v>
      </c>
      <c r="H99" s="315" t="str">
        <f t="shared" si="3"/>
        <v>0.0%</v>
      </c>
    </row>
    <row r="100" spans="3:8" x14ac:dyDescent="0.25">
      <c r="C100" s="316" t="s">
        <v>193</v>
      </c>
      <c r="D100" s="305">
        <v>93706213</v>
      </c>
      <c r="E100" s="305">
        <v>0</v>
      </c>
      <c r="F100" s="305">
        <v>8717331.8300000001</v>
      </c>
      <c r="G100" s="314">
        <f t="shared" si="2"/>
        <v>8717331.8300000001</v>
      </c>
      <c r="H100" s="315" t="str">
        <f t="shared" si="3"/>
        <v>0.0%</v>
      </c>
    </row>
    <row r="101" spans="3:8" x14ac:dyDescent="0.25">
      <c r="C101" s="300" t="s">
        <v>434</v>
      </c>
      <c r="D101" s="301">
        <v>1208318911</v>
      </c>
      <c r="E101" s="301">
        <v>58137875.460000001</v>
      </c>
      <c r="F101" s="301">
        <v>14575951.93</v>
      </c>
      <c r="G101" s="314">
        <f t="shared" si="2"/>
        <v>-43561923.530000001</v>
      </c>
      <c r="H101" s="315">
        <f t="shared" si="3"/>
        <v>-0.74928647091639011</v>
      </c>
    </row>
    <row r="102" spans="3:8" x14ac:dyDescent="0.25">
      <c r="C102" s="316" t="s">
        <v>173</v>
      </c>
      <c r="D102" s="305">
        <v>0</v>
      </c>
      <c r="E102" s="305">
        <v>0</v>
      </c>
      <c r="F102" s="305">
        <v>0</v>
      </c>
      <c r="G102" s="314">
        <f t="shared" si="2"/>
        <v>0</v>
      </c>
      <c r="H102" s="315" t="str">
        <f t="shared" si="3"/>
        <v>0.0%</v>
      </c>
    </row>
    <row r="103" spans="3:8" x14ac:dyDescent="0.25">
      <c r="C103" s="316" t="s">
        <v>178</v>
      </c>
      <c r="D103" s="305">
        <v>0</v>
      </c>
      <c r="E103" s="305">
        <v>0</v>
      </c>
      <c r="F103" s="305">
        <v>0</v>
      </c>
      <c r="G103" s="314">
        <f t="shared" si="2"/>
        <v>0</v>
      </c>
      <c r="H103" s="315" t="str">
        <f t="shared" si="3"/>
        <v>0.0%</v>
      </c>
    </row>
    <row r="104" spans="3:8" x14ac:dyDescent="0.25">
      <c r="C104" s="316" t="s">
        <v>181</v>
      </c>
      <c r="D104" s="305">
        <v>874178030</v>
      </c>
      <c r="E104" s="305">
        <v>43278273.259999998</v>
      </c>
      <c r="F104" s="305">
        <v>0</v>
      </c>
      <c r="G104" s="314">
        <f t="shared" si="2"/>
        <v>-43278273.259999998</v>
      </c>
      <c r="H104" s="315">
        <f t="shared" si="3"/>
        <v>-1</v>
      </c>
    </row>
    <row r="105" spans="3:8" x14ac:dyDescent="0.25">
      <c r="C105" s="316" t="s">
        <v>184</v>
      </c>
      <c r="D105" s="305">
        <v>181879452</v>
      </c>
      <c r="E105" s="305">
        <v>6811464.71</v>
      </c>
      <c r="F105" s="305">
        <v>11544171.130000001</v>
      </c>
      <c r="G105" s="314">
        <f t="shared" si="2"/>
        <v>4732706.4200000009</v>
      </c>
      <c r="H105" s="315">
        <f t="shared" si="3"/>
        <v>0.69481478969594501</v>
      </c>
    </row>
    <row r="106" spans="3:8" x14ac:dyDescent="0.25">
      <c r="C106" s="316" t="s">
        <v>187</v>
      </c>
      <c r="D106" s="305">
        <v>9358073</v>
      </c>
      <c r="E106" s="305">
        <v>0</v>
      </c>
      <c r="F106" s="305">
        <v>0</v>
      </c>
      <c r="G106" s="314">
        <f t="shared" si="2"/>
        <v>0</v>
      </c>
      <c r="H106" s="315" t="str">
        <f t="shared" si="3"/>
        <v>0.0%</v>
      </c>
    </row>
    <row r="107" spans="3:8" x14ac:dyDescent="0.25">
      <c r="C107" s="316" t="s">
        <v>188</v>
      </c>
      <c r="D107" s="305">
        <v>107784880</v>
      </c>
      <c r="E107" s="305">
        <v>0</v>
      </c>
      <c r="F107" s="305">
        <v>0</v>
      </c>
      <c r="G107" s="314">
        <f t="shared" si="2"/>
        <v>0</v>
      </c>
      <c r="H107" s="315" t="str">
        <f t="shared" si="3"/>
        <v>0.0%</v>
      </c>
    </row>
    <row r="108" spans="3:8" x14ac:dyDescent="0.25">
      <c r="C108" s="316" t="s">
        <v>191</v>
      </c>
      <c r="D108" s="305">
        <v>1000000</v>
      </c>
      <c r="E108" s="305">
        <v>0</v>
      </c>
      <c r="F108" s="305">
        <v>0</v>
      </c>
      <c r="G108" s="314">
        <f t="shared" si="2"/>
        <v>0</v>
      </c>
      <c r="H108" s="315" t="str">
        <f t="shared" si="3"/>
        <v>0.0%</v>
      </c>
    </row>
    <row r="109" spans="3:8" x14ac:dyDescent="0.25">
      <c r="C109" s="316" t="s">
        <v>192</v>
      </c>
      <c r="D109" s="305">
        <v>4575413</v>
      </c>
      <c r="E109" s="305">
        <v>8048137.4900000002</v>
      </c>
      <c r="F109" s="305">
        <v>0</v>
      </c>
      <c r="G109" s="314">
        <f t="shared" si="2"/>
        <v>-8048137.4900000002</v>
      </c>
      <c r="H109" s="315">
        <f t="shared" si="3"/>
        <v>-1</v>
      </c>
    </row>
    <row r="110" spans="3:8" x14ac:dyDescent="0.25">
      <c r="C110" s="316" t="s">
        <v>193</v>
      </c>
      <c r="D110" s="305">
        <v>29543063</v>
      </c>
      <c r="E110" s="305">
        <v>0</v>
      </c>
      <c r="F110" s="305">
        <v>3031780.8</v>
      </c>
      <c r="G110" s="314">
        <f t="shared" si="2"/>
        <v>3031780.8</v>
      </c>
      <c r="H110" s="315" t="str">
        <f t="shared" si="3"/>
        <v>0.0%</v>
      </c>
    </row>
    <row r="111" spans="3:8" x14ac:dyDescent="0.25">
      <c r="C111" s="326" t="s">
        <v>435</v>
      </c>
      <c r="D111" s="327">
        <v>8376756072</v>
      </c>
      <c r="E111" s="327">
        <v>180082204.30000001</v>
      </c>
      <c r="F111" s="327">
        <v>310007141.10000002</v>
      </c>
      <c r="G111" s="329">
        <f t="shared" si="2"/>
        <v>129924936.80000001</v>
      </c>
      <c r="H111" s="330">
        <f t="shared" si="3"/>
        <v>0.72147571330011762</v>
      </c>
    </row>
    <row r="112" spans="3:8" x14ac:dyDescent="0.25">
      <c r="C112" s="300" t="s">
        <v>436</v>
      </c>
      <c r="D112" s="301">
        <v>3238249486</v>
      </c>
      <c r="E112" s="301">
        <v>10173711.4</v>
      </c>
      <c r="F112" s="301">
        <v>160153652.40000001</v>
      </c>
      <c r="G112" s="314">
        <f t="shared" si="2"/>
        <v>149979941</v>
      </c>
      <c r="H112" s="315">
        <f t="shared" si="3"/>
        <v>14.741910312101048</v>
      </c>
    </row>
    <row r="113" spans="3:8" x14ac:dyDescent="0.25">
      <c r="C113" s="316" t="s">
        <v>172</v>
      </c>
      <c r="D113" s="305">
        <v>1520487441</v>
      </c>
      <c r="E113" s="305">
        <v>10173711.4</v>
      </c>
      <c r="F113" s="305">
        <v>118911170.90000001</v>
      </c>
      <c r="G113" s="314">
        <f t="shared" si="2"/>
        <v>108737459.5</v>
      </c>
      <c r="H113" s="315">
        <f t="shared" si="3"/>
        <v>10.688081784981634</v>
      </c>
    </row>
    <row r="114" spans="3:8" x14ac:dyDescent="0.25">
      <c r="C114" s="316" t="s">
        <v>181</v>
      </c>
      <c r="D114" s="305">
        <v>1531377872</v>
      </c>
      <c r="E114" s="305">
        <v>0</v>
      </c>
      <c r="F114" s="305">
        <v>0</v>
      </c>
      <c r="G114" s="314">
        <f t="shared" si="2"/>
        <v>0</v>
      </c>
      <c r="H114" s="315" t="str">
        <f t="shared" si="3"/>
        <v>0.0%</v>
      </c>
    </row>
    <row r="115" spans="3:8" x14ac:dyDescent="0.25">
      <c r="C115" s="316" t="s">
        <v>188</v>
      </c>
      <c r="D115" s="305">
        <v>39493497</v>
      </c>
      <c r="E115" s="305">
        <v>0</v>
      </c>
      <c r="F115" s="305">
        <v>0</v>
      </c>
      <c r="G115" s="314">
        <f t="shared" si="2"/>
        <v>0</v>
      </c>
      <c r="H115" s="315" t="str">
        <f t="shared" si="3"/>
        <v>0.0%</v>
      </c>
    </row>
    <row r="116" spans="3:8" x14ac:dyDescent="0.25">
      <c r="C116" s="316" t="s">
        <v>190</v>
      </c>
      <c r="D116" s="305">
        <v>12480334</v>
      </c>
      <c r="E116" s="305">
        <v>0</v>
      </c>
      <c r="F116" s="305">
        <v>0</v>
      </c>
      <c r="G116" s="314">
        <f t="shared" si="2"/>
        <v>0</v>
      </c>
      <c r="H116" s="315" t="str">
        <f t="shared" si="3"/>
        <v>0.0%</v>
      </c>
    </row>
    <row r="117" spans="3:8" x14ac:dyDescent="0.25">
      <c r="C117" s="316" t="s">
        <v>191</v>
      </c>
      <c r="D117" s="305">
        <v>52613963</v>
      </c>
      <c r="E117" s="305">
        <v>0</v>
      </c>
      <c r="F117" s="305">
        <v>2054424.84</v>
      </c>
      <c r="G117" s="314">
        <f t="shared" si="2"/>
        <v>2054424.84</v>
      </c>
      <c r="H117" s="315" t="str">
        <f t="shared" si="3"/>
        <v>0.0%</v>
      </c>
    </row>
    <row r="118" spans="3:8" x14ac:dyDescent="0.25">
      <c r="C118" s="316" t="s">
        <v>192</v>
      </c>
      <c r="D118" s="305">
        <v>0</v>
      </c>
      <c r="E118" s="305">
        <v>0</v>
      </c>
      <c r="F118" s="305">
        <v>0</v>
      </c>
      <c r="G118" s="314">
        <f t="shared" si="2"/>
        <v>0</v>
      </c>
      <c r="H118" s="315" t="str">
        <f t="shared" si="3"/>
        <v>0.0%</v>
      </c>
    </row>
    <row r="119" spans="3:8" x14ac:dyDescent="0.25">
      <c r="C119" s="316" t="s">
        <v>193</v>
      </c>
      <c r="D119" s="305">
        <v>81796379</v>
      </c>
      <c r="E119" s="305">
        <v>0</v>
      </c>
      <c r="F119" s="305">
        <v>39188056.659999996</v>
      </c>
      <c r="G119" s="314">
        <f t="shared" si="2"/>
        <v>39188056.659999996</v>
      </c>
      <c r="H119" s="315" t="str">
        <f t="shared" si="3"/>
        <v>0.0%</v>
      </c>
    </row>
    <row r="120" spans="3:8" x14ac:dyDescent="0.25">
      <c r="C120" s="300" t="s">
        <v>437</v>
      </c>
      <c r="D120" s="301">
        <v>3505828285</v>
      </c>
      <c r="E120" s="301">
        <v>136275771.30000001</v>
      </c>
      <c r="F120" s="301">
        <v>39808735.670000002</v>
      </c>
      <c r="G120" s="314">
        <f t="shared" si="2"/>
        <v>-96467035.63000001</v>
      </c>
      <c r="H120" s="315">
        <f t="shared" si="3"/>
        <v>-0.70788104671692287</v>
      </c>
    </row>
    <row r="121" spans="3:8" x14ac:dyDescent="0.25">
      <c r="C121" s="316" t="s">
        <v>172</v>
      </c>
      <c r="D121" s="305">
        <v>900000000</v>
      </c>
      <c r="E121" s="305">
        <v>22958906</v>
      </c>
      <c r="F121" s="305">
        <v>39808735.670000002</v>
      </c>
      <c r="G121" s="314">
        <f t="shared" si="2"/>
        <v>16849829.670000002</v>
      </c>
      <c r="H121" s="315">
        <f t="shared" si="3"/>
        <v>0.73391256839502728</v>
      </c>
    </row>
    <row r="122" spans="3:8" x14ac:dyDescent="0.25">
      <c r="C122" s="316" t="s">
        <v>181</v>
      </c>
      <c r="D122" s="305">
        <v>2213341239</v>
      </c>
      <c r="E122" s="305">
        <v>12847727.949999999</v>
      </c>
      <c r="F122" s="305">
        <v>0</v>
      </c>
      <c r="G122" s="314">
        <f t="shared" si="2"/>
        <v>-12847727.949999999</v>
      </c>
      <c r="H122" s="315">
        <f t="shared" si="3"/>
        <v>-1</v>
      </c>
    </row>
    <row r="123" spans="3:8" x14ac:dyDescent="0.25">
      <c r="C123" s="316" t="s">
        <v>187</v>
      </c>
      <c r="D123" s="305">
        <v>0</v>
      </c>
      <c r="E123" s="305">
        <v>0</v>
      </c>
      <c r="F123" s="305">
        <v>0</v>
      </c>
      <c r="G123" s="314">
        <f t="shared" si="2"/>
        <v>0</v>
      </c>
      <c r="H123" s="315" t="str">
        <f t="shared" si="3"/>
        <v>0.0%</v>
      </c>
    </row>
    <row r="124" spans="3:8" x14ac:dyDescent="0.25">
      <c r="C124" s="316" t="s">
        <v>190</v>
      </c>
      <c r="D124" s="305">
        <v>0</v>
      </c>
      <c r="E124" s="305">
        <v>0</v>
      </c>
      <c r="F124" s="305">
        <v>0</v>
      </c>
      <c r="G124" s="314">
        <f t="shared" si="2"/>
        <v>0</v>
      </c>
      <c r="H124" s="315" t="str">
        <f t="shared" si="3"/>
        <v>0.0%</v>
      </c>
    </row>
    <row r="125" spans="3:8" x14ac:dyDescent="0.25">
      <c r="C125" s="316" t="s">
        <v>191</v>
      </c>
      <c r="D125" s="305">
        <v>257769222</v>
      </c>
      <c r="E125" s="305">
        <v>100469137.40000001</v>
      </c>
      <c r="F125" s="305">
        <v>0</v>
      </c>
      <c r="G125" s="314">
        <f t="shared" si="2"/>
        <v>-100469137.40000001</v>
      </c>
      <c r="H125" s="315">
        <f t="shared" si="3"/>
        <v>-1</v>
      </c>
    </row>
    <row r="126" spans="3:8" x14ac:dyDescent="0.25">
      <c r="C126" s="316" t="s">
        <v>193</v>
      </c>
      <c r="D126" s="305">
        <v>134717824</v>
      </c>
      <c r="E126" s="305">
        <v>0</v>
      </c>
      <c r="F126" s="305">
        <v>0</v>
      </c>
      <c r="G126" s="314">
        <f t="shared" si="2"/>
        <v>0</v>
      </c>
      <c r="H126" s="315" t="str">
        <f t="shared" si="3"/>
        <v>0.0%</v>
      </c>
    </row>
    <row r="127" spans="3:8" x14ac:dyDescent="0.25">
      <c r="C127" s="300" t="s">
        <v>438</v>
      </c>
      <c r="D127" s="301">
        <v>257116454</v>
      </c>
      <c r="E127" s="301">
        <v>0</v>
      </c>
      <c r="F127" s="301">
        <v>20371372.920000002</v>
      </c>
      <c r="G127" s="314">
        <f t="shared" si="2"/>
        <v>20371372.920000002</v>
      </c>
      <c r="H127" s="315" t="str">
        <f t="shared" si="3"/>
        <v>0.0%</v>
      </c>
    </row>
    <row r="128" spans="3:8" x14ac:dyDescent="0.25">
      <c r="C128" s="316" t="s">
        <v>173</v>
      </c>
      <c r="D128" s="305">
        <v>0</v>
      </c>
      <c r="E128" s="305">
        <v>0</v>
      </c>
      <c r="F128" s="305">
        <v>0</v>
      </c>
      <c r="G128" s="314">
        <f t="shared" si="2"/>
        <v>0</v>
      </c>
      <c r="H128" s="315" t="str">
        <f t="shared" si="3"/>
        <v>0.0%</v>
      </c>
    </row>
    <row r="129" spans="3:8" x14ac:dyDescent="0.25">
      <c r="C129" s="316" t="s">
        <v>181</v>
      </c>
      <c r="D129" s="305">
        <v>117598889</v>
      </c>
      <c r="E129" s="305">
        <v>0</v>
      </c>
      <c r="F129" s="305">
        <v>14999988.98</v>
      </c>
      <c r="G129" s="314">
        <f t="shared" si="2"/>
        <v>14999988.98</v>
      </c>
      <c r="H129" s="315" t="str">
        <f t="shared" si="3"/>
        <v>0.0%</v>
      </c>
    </row>
    <row r="130" spans="3:8" x14ac:dyDescent="0.25">
      <c r="C130" s="316" t="s">
        <v>188</v>
      </c>
      <c r="D130" s="305">
        <v>5905187</v>
      </c>
      <c r="E130" s="305">
        <v>0</v>
      </c>
      <c r="F130" s="305">
        <v>0</v>
      </c>
      <c r="G130" s="314">
        <f t="shared" si="2"/>
        <v>0</v>
      </c>
      <c r="H130" s="315" t="str">
        <f t="shared" si="3"/>
        <v>0.0%</v>
      </c>
    </row>
    <row r="131" spans="3:8" x14ac:dyDescent="0.25">
      <c r="C131" s="316" t="s">
        <v>190</v>
      </c>
      <c r="D131" s="305">
        <v>0</v>
      </c>
      <c r="E131" s="305">
        <v>0</v>
      </c>
      <c r="F131" s="305">
        <v>0</v>
      </c>
      <c r="G131" s="314">
        <f t="shared" si="2"/>
        <v>0</v>
      </c>
      <c r="H131" s="315" t="str">
        <f t="shared" si="3"/>
        <v>0.0%</v>
      </c>
    </row>
    <row r="132" spans="3:8" x14ac:dyDescent="0.25">
      <c r="C132" s="316" t="s">
        <v>193</v>
      </c>
      <c r="D132" s="305">
        <v>133612378</v>
      </c>
      <c r="E132" s="305">
        <v>0</v>
      </c>
      <c r="F132" s="305">
        <v>5371383.9400000004</v>
      </c>
      <c r="G132" s="314">
        <f t="shared" si="2"/>
        <v>5371383.9400000004</v>
      </c>
      <c r="H132" s="315" t="str">
        <f t="shared" si="3"/>
        <v>0.0%</v>
      </c>
    </row>
    <row r="133" spans="3:8" x14ac:dyDescent="0.25">
      <c r="C133" s="300" t="s">
        <v>439</v>
      </c>
      <c r="D133" s="301">
        <v>1369718080</v>
      </c>
      <c r="E133" s="301">
        <v>33256055.649999999</v>
      </c>
      <c r="F133" s="301">
        <v>89405675.219999999</v>
      </c>
      <c r="G133" s="314">
        <f t="shared" si="2"/>
        <v>56149619.57</v>
      </c>
      <c r="H133" s="315">
        <f t="shared" si="3"/>
        <v>1.6884028629534724</v>
      </c>
    </row>
    <row r="134" spans="3:8" x14ac:dyDescent="0.25">
      <c r="C134" s="316" t="s">
        <v>172</v>
      </c>
      <c r="D134" s="305">
        <v>49672114</v>
      </c>
      <c r="E134" s="305">
        <v>0</v>
      </c>
      <c r="F134" s="305">
        <v>0</v>
      </c>
      <c r="G134" s="314">
        <f t="shared" si="2"/>
        <v>0</v>
      </c>
      <c r="H134" s="315" t="str">
        <f t="shared" si="3"/>
        <v>0.0%</v>
      </c>
    </row>
    <row r="135" spans="3:8" x14ac:dyDescent="0.25">
      <c r="C135" s="316" t="s">
        <v>181</v>
      </c>
      <c r="D135" s="305">
        <v>740699009</v>
      </c>
      <c r="E135" s="305">
        <v>33256055.649999999</v>
      </c>
      <c r="F135" s="305">
        <v>10000000</v>
      </c>
      <c r="G135" s="314">
        <f t="shared" si="2"/>
        <v>-23256055.649999999</v>
      </c>
      <c r="H135" s="315">
        <f t="shared" si="3"/>
        <v>-0.69930288470635271</v>
      </c>
    </row>
    <row r="136" spans="3:8" x14ac:dyDescent="0.25">
      <c r="C136" s="316" t="s">
        <v>191</v>
      </c>
      <c r="D136" s="305">
        <v>462511023</v>
      </c>
      <c r="E136" s="305">
        <v>0</v>
      </c>
      <c r="F136" s="305">
        <v>72843960.540000007</v>
      </c>
      <c r="G136" s="314">
        <f t="shared" si="2"/>
        <v>72843960.540000007</v>
      </c>
      <c r="H136" s="315" t="str">
        <f t="shared" si="3"/>
        <v>0.0%</v>
      </c>
    </row>
    <row r="137" spans="3:8" x14ac:dyDescent="0.25">
      <c r="C137" s="316" t="s">
        <v>192</v>
      </c>
      <c r="D137" s="305">
        <v>12315980</v>
      </c>
      <c r="E137" s="305">
        <v>0</v>
      </c>
      <c r="F137" s="305">
        <v>6561714.6799999997</v>
      </c>
      <c r="G137" s="314">
        <f t="shared" si="2"/>
        <v>6561714.6799999997</v>
      </c>
      <c r="H137" s="315" t="str">
        <f t="shared" si="3"/>
        <v>0.0%</v>
      </c>
    </row>
    <row r="138" spans="3:8" x14ac:dyDescent="0.25">
      <c r="C138" s="316" t="s">
        <v>193</v>
      </c>
      <c r="D138" s="305">
        <v>104519954</v>
      </c>
      <c r="E138" s="305">
        <v>0</v>
      </c>
      <c r="F138" s="305">
        <v>0</v>
      </c>
      <c r="G138" s="314">
        <f t="shared" si="2"/>
        <v>0</v>
      </c>
      <c r="H138" s="315" t="str">
        <f t="shared" si="3"/>
        <v>0.0%</v>
      </c>
    </row>
    <row r="139" spans="3:8" x14ac:dyDescent="0.25">
      <c r="C139" s="300" t="s">
        <v>425</v>
      </c>
      <c r="D139" s="301">
        <v>5843767</v>
      </c>
      <c r="E139" s="301">
        <v>376665.9</v>
      </c>
      <c r="F139" s="301">
        <v>267704.8</v>
      </c>
      <c r="G139" s="314">
        <f t="shared" si="2"/>
        <v>-108961.10000000003</v>
      </c>
      <c r="H139" s="315">
        <f t="shared" si="3"/>
        <v>-0.28927784543278279</v>
      </c>
    </row>
    <row r="140" spans="3:8" x14ac:dyDescent="0.25">
      <c r="C140" s="316" t="s">
        <v>176</v>
      </c>
      <c r="D140" s="305">
        <v>5843767</v>
      </c>
      <c r="E140" s="305">
        <v>376665.9</v>
      </c>
      <c r="F140" s="305">
        <v>267704.8</v>
      </c>
      <c r="G140" s="314">
        <f t="shared" si="2"/>
        <v>-108961.10000000003</v>
      </c>
      <c r="H140" s="315">
        <f t="shared" si="3"/>
        <v>-0.28927784543278279</v>
      </c>
    </row>
    <row r="141" spans="3:8" x14ac:dyDescent="0.25">
      <c r="C141" s="316" t="s">
        <v>187</v>
      </c>
      <c r="D141" s="305">
        <v>0</v>
      </c>
      <c r="E141" s="305">
        <v>0</v>
      </c>
      <c r="F141" s="305">
        <v>0</v>
      </c>
      <c r="G141" s="314">
        <f t="shared" si="2"/>
        <v>0</v>
      </c>
      <c r="H141" s="315" t="str">
        <f t="shared" si="3"/>
        <v>0.0%</v>
      </c>
    </row>
    <row r="142" spans="3:8" x14ac:dyDescent="0.25">
      <c r="C142" s="326" t="s">
        <v>440</v>
      </c>
      <c r="D142" s="327">
        <v>6965968498</v>
      </c>
      <c r="E142" s="327">
        <v>58680052.409999996</v>
      </c>
      <c r="F142" s="327">
        <v>356605796.39999998</v>
      </c>
      <c r="G142" s="329">
        <f t="shared" ref="G142:G205" si="4">F142-E142</f>
        <v>297925743.99000001</v>
      </c>
      <c r="H142" s="330">
        <f t="shared" ref="H142:H205" si="5">IFERROR(G142/E142,"0.0%")</f>
        <v>5.0771213002398206</v>
      </c>
    </row>
    <row r="143" spans="3:8" x14ac:dyDescent="0.25">
      <c r="C143" s="300" t="s">
        <v>441</v>
      </c>
      <c r="D143" s="301">
        <v>568931161</v>
      </c>
      <c r="E143" s="301">
        <v>0</v>
      </c>
      <c r="F143" s="301">
        <v>36033185.850000001</v>
      </c>
      <c r="G143" s="314">
        <f t="shared" si="4"/>
        <v>36033185.850000001</v>
      </c>
      <c r="H143" s="315" t="str">
        <f t="shared" si="5"/>
        <v>0.0%</v>
      </c>
    </row>
    <row r="144" spans="3:8" x14ac:dyDescent="0.25">
      <c r="C144" s="316" t="s">
        <v>181</v>
      </c>
      <c r="D144" s="305">
        <v>515803536</v>
      </c>
      <c r="E144" s="305">
        <v>0</v>
      </c>
      <c r="F144" s="305">
        <v>0</v>
      </c>
      <c r="G144" s="314">
        <f t="shared" si="4"/>
        <v>0</v>
      </c>
      <c r="H144" s="315" t="str">
        <f t="shared" si="5"/>
        <v>0.0%</v>
      </c>
    </row>
    <row r="145" spans="3:8" x14ac:dyDescent="0.25">
      <c r="C145" s="316" t="s">
        <v>193</v>
      </c>
      <c r="D145" s="305">
        <v>53127625</v>
      </c>
      <c r="E145" s="305">
        <v>0</v>
      </c>
      <c r="F145" s="305">
        <v>36033185.850000001</v>
      </c>
      <c r="G145" s="314">
        <f t="shared" si="4"/>
        <v>36033185.850000001</v>
      </c>
      <c r="H145" s="315" t="str">
        <f t="shared" si="5"/>
        <v>0.0%</v>
      </c>
    </row>
    <row r="146" spans="3:8" x14ac:dyDescent="0.25">
      <c r="C146" s="300" t="s">
        <v>442</v>
      </c>
      <c r="D146" s="301">
        <v>913162159</v>
      </c>
      <c r="E146" s="301">
        <v>33469024.440000001</v>
      </c>
      <c r="F146" s="301">
        <v>82761059.489999995</v>
      </c>
      <c r="G146" s="314">
        <f t="shared" si="4"/>
        <v>49292035.049999997</v>
      </c>
      <c r="H146" s="315">
        <f t="shared" si="5"/>
        <v>1.472765814801861</v>
      </c>
    </row>
    <row r="147" spans="3:8" x14ac:dyDescent="0.25">
      <c r="C147" s="316" t="s">
        <v>172</v>
      </c>
      <c r="D147" s="305">
        <v>50022117</v>
      </c>
      <c r="E147" s="305">
        <v>0</v>
      </c>
      <c r="F147" s="305">
        <v>0</v>
      </c>
      <c r="G147" s="314">
        <f t="shared" si="4"/>
        <v>0</v>
      </c>
      <c r="H147" s="315" t="str">
        <f t="shared" si="5"/>
        <v>0.0%</v>
      </c>
    </row>
    <row r="148" spans="3:8" x14ac:dyDescent="0.25">
      <c r="C148" s="316" t="s">
        <v>173</v>
      </c>
      <c r="D148" s="305">
        <v>0</v>
      </c>
      <c r="E148" s="305">
        <v>0</v>
      </c>
      <c r="F148" s="305">
        <v>0</v>
      </c>
      <c r="G148" s="314">
        <f t="shared" si="4"/>
        <v>0</v>
      </c>
      <c r="H148" s="315" t="str">
        <f t="shared" si="5"/>
        <v>0.0%</v>
      </c>
    </row>
    <row r="149" spans="3:8" x14ac:dyDescent="0.25">
      <c r="C149" s="316" t="s">
        <v>175</v>
      </c>
      <c r="D149" s="305">
        <v>8472306</v>
      </c>
      <c r="E149" s="305">
        <v>0</v>
      </c>
      <c r="F149" s="305">
        <v>3178161.74</v>
      </c>
      <c r="G149" s="314">
        <f t="shared" si="4"/>
        <v>3178161.74</v>
      </c>
      <c r="H149" s="315" t="str">
        <f t="shared" si="5"/>
        <v>0.0%</v>
      </c>
    </row>
    <row r="150" spans="3:8" x14ac:dyDescent="0.25">
      <c r="C150" s="316" t="s">
        <v>181</v>
      </c>
      <c r="D150" s="305">
        <v>568073817</v>
      </c>
      <c r="E150" s="305">
        <v>33469024.440000001</v>
      </c>
      <c r="F150" s="305">
        <v>53756572.969999999</v>
      </c>
      <c r="G150" s="314">
        <f t="shared" si="4"/>
        <v>20287548.529999997</v>
      </c>
      <c r="H150" s="315">
        <f t="shared" si="5"/>
        <v>0.60615894455990293</v>
      </c>
    </row>
    <row r="151" spans="3:8" x14ac:dyDescent="0.25">
      <c r="C151" s="316" t="s">
        <v>184</v>
      </c>
      <c r="D151" s="305">
        <v>22494813</v>
      </c>
      <c r="E151" s="305">
        <v>0</v>
      </c>
      <c r="F151" s="305">
        <v>4481699.99</v>
      </c>
      <c r="G151" s="314">
        <f t="shared" si="4"/>
        <v>4481699.99</v>
      </c>
      <c r="H151" s="315" t="str">
        <f t="shared" si="5"/>
        <v>0.0%</v>
      </c>
    </row>
    <row r="152" spans="3:8" x14ac:dyDescent="0.25">
      <c r="C152" s="316" t="s">
        <v>188</v>
      </c>
      <c r="D152" s="305">
        <v>18479776</v>
      </c>
      <c r="E152" s="305">
        <v>0</v>
      </c>
      <c r="F152" s="305">
        <v>0</v>
      </c>
      <c r="G152" s="314">
        <f t="shared" si="4"/>
        <v>0</v>
      </c>
      <c r="H152" s="315" t="str">
        <f t="shared" si="5"/>
        <v>0.0%</v>
      </c>
    </row>
    <row r="153" spans="3:8" x14ac:dyDescent="0.25">
      <c r="C153" s="316" t="s">
        <v>190</v>
      </c>
      <c r="D153" s="305">
        <v>4319869</v>
      </c>
      <c r="E153" s="305">
        <v>0</v>
      </c>
      <c r="F153" s="305">
        <v>0</v>
      </c>
      <c r="G153" s="314">
        <f t="shared" si="4"/>
        <v>0</v>
      </c>
      <c r="H153" s="315" t="str">
        <f t="shared" si="5"/>
        <v>0.0%</v>
      </c>
    </row>
    <row r="154" spans="3:8" x14ac:dyDescent="0.25">
      <c r="C154" s="316" t="s">
        <v>192</v>
      </c>
      <c r="D154" s="305">
        <v>89144552</v>
      </c>
      <c r="E154" s="305">
        <v>0</v>
      </c>
      <c r="F154" s="305">
        <v>21344624.789999999</v>
      </c>
      <c r="G154" s="314">
        <f t="shared" si="4"/>
        <v>21344624.789999999</v>
      </c>
      <c r="H154" s="315" t="str">
        <f t="shared" si="5"/>
        <v>0.0%</v>
      </c>
    </row>
    <row r="155" spans="3:8" x14ac:dyDescent="0.25">
      <c r="C155" s="316" t="s">
        <v>193</v>
      </c>
      <c r="D155" s="305">
        <v>152154909</v>
      </c>
      <c r="E155" s="305">
        <v>0</v>
      </c>
      <c r="F155" s="305">
        <v>0</v>
      </c>
      <c r="G155" s="314">
        <f t="shared" si="4"/>
        <v>0</v>
      </c>
      <c r="H155" s="315" t="str">
        <f t="shared" si="5"/>
        <v>0.0%</v>
      </c>
    </row>
    <row r="156" spans="3:8" x14ac:dyDescent="0.25">
      <c r="C156" s="300" t="s">
        <v>443</v>
      </c>
      <c r="D156" s="301">
        <v>4315709764</v>
      </c>
      <c r="E156" s="301">
        <v>23033803.379999999</v>
      </c>
      <c r="F156" s="301">
        <v>229495819.5</v>
      </c>
      <c r="G156" s="314">
        <f t="shared" si="4"/>
        <v>206462016.12</v>
      </c>
      <c r="H156" s="315">
        <f t="shared" si="5"/>
        <v>8.963435725915275</v>
      </c>
    </row>
    <row r="157" spans="3:8" x14ac:dyDescent="0.25">
      <c r="C157" s="316" t="s">
        <v>172</v>
      </c>
      <c r="D157" s="305">
        <v>24680990</v>
      </c>
      <c r="E157" s="305">
        <v>0</v>
      </c>
      <c r="F157" s="305">
        <v>0</v>
      </c>
      <c r="G157" s="314">
        <f t="shared" si="4"/>
        <v>0</v>
      </c>
      <c r="H157" s="315" t="str">
        <f t="shared" si="5"/>
        <v>0.0%</v>
      </c>
    </row>
    <row r="158" spans="3:8" x14ac:dyDescent="0.25">
      <c r="C158" s="316" t="s">
        <v>181</v>
      </c>
      <c r="D158" s="305">
        <v>1113619766</v>
      </c>
      <c r="E158" s="305">
        <v>23033803.379999999</v>
      </c>
      <c r="F158" s="305">
        <v>137982280</v>
      </c>
      <c r="G158" s="314">
        <f t="shared" si="4"/>
        <v>114948476.62</v>
      </c>
      <c r="H158" s="315">
        <f t="shared" si="5"/>
        <v>4.9904253641328085</v>
      </c>
    </row>
    <row r="159" spans="3:8" x14ac:dyDescent="0.25">
      <c r="C159" s="316" t="s">
        <v>184</v>
      </c>
      <c r="D159" s="305">
        <v>60274556</v>
      </c>
      <c r="E159" s="305">
        <v>0</v>
      </c>
      <c r="F159" s="305">
        <v>0</v>
      </c>
      <c r="G159" s="314">
        <f t="shared" si="4"/>
        <v>0</v>
      </c>
      <c r="H159" s="315" t="str">
        <f t="shared" si="5"/>
        <v>0.0%</v>
      </c>
    </row>
    <row r="160" spans="3:8" x14ac:dyDescent="0.25">
      <c r="C160" s="316" t="s">
        <v>188</v>
      </c>
      <c r="D160" s="305">
        <v>81325021</v>
      </c>
      <c r="E160" s="305">
        <v>0</v>
      </c>
      <c r="F160" s="305">
        <v>0</v>
      </c>
      <c r="G160" s="314">
        <f t="shared" si="4"/>
        <v>0</v>
      </c>
      <c r="H160" s="315" t="str">
        <f t="shared" si="5"/>
        <v>0.0%</v>
      </c>
    </row>
    <row r="161" spans="3:8" x14ac:dyDescent="0.25">
      <c r="C161" s="316" t="s">
        <v>190</v>
      </c>
      <c r="D161" s="305">
        <v>17481828</v>
      </c>
      <c r="E161" s="305">
        <v>0</v>
      </c>
      <c r="F161" s="305">
        <v>0</v>
      </c>
      <c r="G161" s="314">
        <f t="shared" si="4"/>
        <v>0</v>
      </c>
      <c r="H161" s="315" t="str">
        <f t="shared" si="5"/>
        <v>0.0%</v>
      </c>
    </row>
    <row r="162" spans="3:8" x14ac:dyDescent="0.25">
      <c r="C162" s="316" t="s">
        <v>191</v>
      </c>
      <c r="D162" s="305">
        <v>2681364285</v>
      </c>
      <c r="E162" s="305">
        <v>0</v>
      </c>
      <c r="F162" s="305">
        <v>0</v>
      </c>
      <c r="G162" s="314">
        <f t="shared" si="4"/>
        <v>0</v>
      </c>
      <c r="H162" s="315" t="str">
        <f t="shared" si="5"/>
        <v>0.0%</v>
      </c>
    </row>
    <row r="163" spans="3:8" x14ac:dyDescent="0.25">
      <c r="C163" s="316" t="s">
        <v>192</v>
      </c>
      <c r="D163" s="305">
        <v>1602521</v>
      </c>
      <c r="E163" s="305">
        <v>0</v>
      </c>
      <c r="F163" s="305">
        <v>0</v>
      </c>
      <c r="G163" s="314">
        <f t="shared" si="4"/>
        <v>0</v>
      </c>
      <c r="H163" s="315" t="str">
        <f t="shared" si="5"/>
        <v>0.0%</v>
      </c>
    </row>
    <row r="164" spans="3:8" x14ac:dyDescent="0.25">
      <c r="C164" s="316" t="s">
        <v>193</v>
      </c>
      <c r="D164" s="305">
        <v>335360797</v>
      </c>
      <c r="E164" s="305">
        <v>0</v>
      </c>
      <c r="F164" s="305">
        <v>91513539.530000001</v>
      </c>
      <c r="G164" s="314">
        <f t="shared" si="4"/>
        <v>91513539.530000001</v>
      </c>
      <c r="H164" s="315" t="str">
        <f t="shared" si="5"/>
        <v>0.0%</v>
      </c>
    </row>
    <row r="165" spans="3:8" x14ac:dyDescent="0.25">
      <c r="C165" s="300" t="s">
        <v>444</v>
      </c>
      <c r="D165" s="301">
        <v>1168165414</v>
      </c>
      <c r="E165" s="301">
        <v>2177224.59</v>
      </c>
      <c r="F165" s="301">
        <v>8315731.5099999998</v>
      </c>
      <c r="G165" s="314">
        <f t="shared" si="4"/>
        <v>6138506.9199999999</v>
      </c>
      <c r="H165" s="315">
        <f t="shared" si="5"/>
        <v>2.8194183311148437</v>
      </c>
    </row>
    <row r="166" spans="3:8" x14ac:dyDescent="0.25">
      <c r="C166" s="316" t="s">
        <v>181</v>
      </c>
      <c r="D166" s="305">
        <v>776157681</v>
      </c>
      <c r="E166" s="305">
        <v>0</v>
      </c>
      <c r="F166" s="305">
        <v>0</v>
      </c>
      <c r="G166" s="314">
        <f t="shared" si="4"/>
        <v>0</v>
      </c>
      <c r="H166" s="315" t="str">
        <f t="shared" si="5"/>
        <v>0.0%</v>
      </c>
    </row>
    <row r="167" spans="3:8" x14ac:dyDescent="0.25">
      <c r="C167" s="316" t="s">
        <v>187</v>
      </c>
      <c r="D167" s="305">
        <v>13201401</v>
      </c>
      <c r="E167" s="305">
        <v>2177224.59</v>
      </c>
      <c r="F167" s="305">
        <v>810000</v>
      </c>
      <c r="G167" s="314">
        <f t="shared" si="4"/>
        <v>-1367224.5899999999</v>
      </c>
      <c r="H167" s="315">
        <f t="shared" si="5"/>
        <v>-0.62796672253274521</v>
      </c>
    </row>
    <row r="168" spans="3:8" x14ac:dyDescent="0.25">
      <c r="C168" s="316" t="s">
        <v>188</v>
      </c>
      <c r="D168" s="305">
        <v>356658526</v>
      </c>
      <c r="E168" s="305">
        <v>0</v>
      </c>
      <c r="F168" s="305">
        <v>7505731.5099999998</v>
      </c>
      <c r="G168" s="314">
        <f t="shared" si="4"/>
        <v>7505731.5099999998</v>
      </c>
      <c r="H168" s="315" t="str">
        <f t="shared" si="5"/>
        <v>0.0%</v>
      </c>
    </row>
    <row r="169" spans="3:8" x14ac:dyDescent="0.25">
      <c r="C169" s="316" t="s">
        <v>192</v>
      </c>
      <c r="D169" s="305">
        <v>5024700</v>
      </c>
      <c r="E169" s="305">
        <v>0</v>
      </c>
      <c r="F169" s="305">
        <v>0</v>
      </c>
      <c r="G169" s="314">
        <f t="shared" si="4"/>
        <v>0</v>
      </c>
      <c r="H169" s="315" t="str">
        <f t="shared" si="5"/>
        <v>0.0%</v>
      </c>
    </row>
    <row r="170" spans="3:8" x14ac:dyDescent="0.25">
      <c r="C170" s="316" t="s">
        <v>193</v>
      </c>
      <c r="D170" s="305">
        <v>17123106</v>
      </c>
      <c r="E170" s="305">
        <v>0</v>
      </c>
      <c r="F170" s="305">
        <v>0</v>
      </c>
      <c r="G170" s="314">
        <f t="shared" si="4"/>
        <v>0</v>
      </c>
      <c r="H170" s="315" t="str">
        <f t="shared" si="5"/>
        <v>0.0%</v>
      </c>
    </row>
    <row r="171" spans="3:8" x14ac:dyDescent="0.25">
      <c r="C171" s="326" t="s">
        <v>445</v>
      </c>
      <c r="D171" s="327">
        <v>4770415761</v>
      </c>
      <c r="E171" s="327">
        <v>128726834.90000001</v>
      </c>
      <c r="F171" s="327">
        <v>349809974.69999999</v>
      </c>
      <c r="G171" s="329">
        <f t="shared" si="4"/>
        <v>221083139.79999998</v>
      </c>
      <c r="H171" s="330">
        <f t="shared" si="5"/>
        <v>1.7174596110573677</v>
      </c>
    </row>
    <row r="172" spans="3:8" x14ac:dyDescent="0.25">
      <c r="C172" s="300" t="s">
        <v>446</v>
      </c>
      <c r="D172" s="301">
        <v>629260886</v>
      </c>
      <c r="E172" s="301">
        <v>0</v>
      </c>
      <c r="F172" s="301">
        <v>72790013.290000007</v>
      </c>
      <c r="G172" s="314">
        <f t="shared" si="4"/>
        <v>72790013.290000007</v>
      </c>
      <c r="H172" s="315" t="str">
        <f t="shared" si="5"/>
        <v>0.0%</v>
      </c>
    </row>
    <row r="173" spans="3:8" x14ac:dyDescent="0.25">
      <c r="C173" s="316" t="s">
        <v>173</v>
      </c>
      <c r="D173" s="305">
        <v>0</v>
      </c>
      <c r="E173" s="305">
        <v>0</v>
      </c>
      <c r="F173" s="305">
        <v>67105896.770000003</v>
      </c>
      <c r="G173" s="314">
        <f t="shared" si="4"/>
        <v>67105896.770000003</v>
      </c>
      <c r="H173" s="315" t="str">
        <f t="shared" si="5"/>
        <v>0.0%</v>
      </c>
    </row>
    <row r="174" spans="3:8" x14ac:dyDescent="0.25">
      <c r="C174" s="316" t="s">
        <v>181</v>
      </c>
      <c r="D174" s="305">
        <v>243350253</v>
      </c>
      <c r="E174" s="305">
        <v>0</v>
      </c>
      <c r="F174" s="305">
        <v>0</v>
      </c>
      <c r="G174" s="314">
        <f t="shared" si="4"/>
        <v>0</v>
      </c>
      <c r="H174" s="315" t="str">
        <f t="shared" si="5"/>
        <v>0.0%</v>
      </c>
    </row>
    <row r="175" spans="3:8" x14ac:dyDescent="0.25">
      <c r="C175" s="316" t="s">
        <v>184</v>
      </c>
      <c r="D175" s="305">
        <v>0</v>
      </c>
      <c r="E175" s="305">
        <v>0</v>
      </c>
      <c r="F175" s="305">
        <v>0</v>
      </c>
      <c r="G175" s="314">
        <f t="shared" si="4"/>
        <v>0</v>
      </c>
      <c r="H175" s="315" t="str">
        <f t="shared" si="5"/>
        <v>0.0%</v>
      </c>
    </row>
    <row r="176" spans="3:8" x14ac:dyDescent="0.25">
      <c r="C176" s="316" t="s">
        <v>188</v>
      </c>
      <c r="D176" s="305">
        <v>122937214</v>
      </c>
      <c r="E176" s="305">
        <v>0</v>
      </c>
      <c r="F176" s="305">
        <v>0</v>
      </c>
      <c r="G176" s="314">
        <f t="shared" si="4"/>
        <v>0</v>
      </c>
      <c r="H176" s="315" t="str">
        <f t="shared" si="5"/>
        <v>0.0%</v>
      </c>
    </row>
    <row r="177" spans="3:8" x14ac:dyDescent="0.25">
      <c r="C177" s="316" t="s">
        <v>190</v>
      </c>
      <c r="D177" s="305">
        <v>0</v>
      </c>
      <c r="E177" s="305">
        <v>0</v>
      </c>
      <c r="F177" s="305">
        <v>0</v>
      </c>
      <c r="G177" s="314">
        <f t="shared" si="4"/>
        <v>0</v>
      </c>
      <c r="H177" s="315" t="str">
        <f t="shared" si="5"/>
        <v>0.0%</v>
      </c>
    </row>
    <row r="178" spans="3:8" x14ac:dyDescent="0.25">
      <c r="C178" s="316" t="s">
        <v>192</v>
      </c>
      <c r="D178" s="305">
        <v>6875549</v>
      </c>
      <c r="E178" s="305">
        <v>0</v>
      </c>
      <c r="F178" s="305">
        <v>0</v>
      </c>
      <c r="G178" s="314">
        <f t="shared" si="4"/>
        <v>0</v>
      </c>
      <c r="H178" s="315" t="str">
        <f t="shared" si="5"/>
        <v>0.0%</v>
      </c>
    </row>
    <row r="179" spans="3:8" x14ac:dyDescent="0.25">
      <c r="C179" s="316" t="s">
        <v>193</v>
      </c>
      <c r="D179" s="305">
        <v>256097870</v>
      </c>
      <c r="E179" s="305">
        <v>0</v>
      </c>
      <c r="F179" s="305">
        <v>5684116.5199999996</v>
      </c>
      <c r="G179" s="314">
        <f t="shared" si="4"/>
        <v>5684116.5199999996</v>
      </c>
      <c r="H179" s="315" t="str">
        <f t="shared" si="5"/>
        <v>0.0%</v>
      </c>
    </row>
    <row r="180" spans="3:8" x14ac:dyDescent="0.25">
      <c r="C180" s="300" t="s">
        <v>447</v>
      </c>
      <c r="D180" s="301">
        <v>2154789967</v>
      </c>
      <c r="E180" s="301">
        <v>79518757.629999995</v>
      </c>
      <c r="F180" s="301">
        <v>210549067.90000001</v>
      </c>
      <c r="G180" s="314">
        <f t="shared" si="4"/>
        <v>131030310.27000001</v>
      </c>
      <c r="H180" s="315">
        <f t="shared" si="5"/>
        <v>1.647791215246128</v>
      </c>
    </row>
    <row r="181" spans="3:8" x14ac:dyDescent="0.25">
      <c r="C181" s="316" t="s">
        <v>172</v>
      </c>
      <c r="D181" s="305">
        <v>153210871</v>
      </c>
      <c r="E181" s="305">
        <v>0</v>
      </c>
      <c r="F181" s="305">
        <v>158312.20000000001</v>
      </c>
      <c r="G181" s="314">
        <f t="shared" si="4"/>
        <v>158312.20000000001</v>
      </c>
      <c r="H181" s="315" t="str">
        <f t="shared" si="5"/>
        <v>0.0%</v>
      </c>
    </row>
    <row r="182" spans="3:8" x14ac:dyDescent="0.25">
      <c r="C182" s="316" t="s">
        <v>173</v>
      </c>
      <c r="D182" s="305">
        <v>9096288</v>
      </c>
      <c r="E182" s="305">
        <v>16016300.630000001</v>
      </c>
      <c r="F182" s="305">
        <v>185037170.40000001</v>
      </c>
      <c r="G182" s="314">
        <f t="shared" si="4"/>
        <v>169020869.77000001</v>
      </c>
      <c r="H182" s="315">
        <f t="shared" si="5"/>
        <v>10.553053022332037</v>
      </c>
    </row>
    <row r="183" spans="3:8" x14ac:dyDescent="0.25">
      <c r="C183" s="316" t="s">
        <v>176</v>
      </c>
      <c r="D183" s="305">
        <v>1000000</v>
      </c>
      <c r="E183" s="305">
        <v>0</v>
      </c>
      <c r="F183" s="305">
        <v>0</v>
      </c>
      <c r="G183" s="314">
        <f t="shared" si="4"/>
        <v>0</v>
      </c>
      <c r="H183" s="315" t="str">
        <f t="shared" si="5"/>
        <v>0.0%</v>
      </c>
    </row>
    <row r="184" spans="3:8" x14ac:dyDescent="0.25">
      <c r="C184" s="316" t="s">
        <v>181</v>
      </c>
      <c r="D184" s="305">
        <v>1317714599</v>
      </c>
      <c r="E184" s="305">
        <v>63502457</v>
      </c>
      <c r="F184" s="305">
        <v>2514612.9700000002</v>
      </c>
      <c r="G184" s="314">
        <f t="shared" si="4"/>
        <v>-60987844.030000001</v>
      </c>
      <c r="H184" s="315">
        <f t="shared" si="5"/>
        <v>-0.96040132793601984</v>
      </c>
    </row>
    <row r="185" spans="3:8" x14ac:dyDescent="0.25">
      <c r="C185" s="316" t="s">
        <v>184</v>
      </c>
      <c r="D185" s="305">
        <v>327406263</v>
      </c>
      <c r="E185" s="305">
        <v>0</v>
      </c>
      <c r="F185" s="305">
        <v>0</v>
      </c>
      <c r="G185" s="314">
        <f t="shared" si="4"/>
        <v>0</v>
      </c>
      <c r="H185" s="315" t="str">
        <f t="shared" si="5"/>
        <v>0.0%</v>
      </c>
    </row>
    <row r="186" spans="3:8" x14ac:dyDescent="0.25">
      <c r="C186" s="316" t="s">
        <v>188</v>
      </c>
      <c r="D186" s="305">
        <v>103089090</v>
      </c>
      <c r="E186" s="305">
        <v>0</v>
      </c>
      <c r="F186" s="305">
        <v>0</v>
      </c>
      <c r="G186" s="314">
        <f t="shared" si="4"/>
        <v>0</v>
      </c>
      <c r="H186" s="315" t="str">
        <f t="shared" si="5"/>
        <v>0.0%</v>
      </c>
    </row>
    <row r="187" spans="3:8" x14ac:dyDescent="0.25">
      <c r="C187" s="316" t="s">
        <v>190</v>
      </c>
      <c r="D187" s="305">
        <v>42817183</v>
      </c>
      <c r="E187" s="305">
        <v>0</v>
      </c>
      <c r="F187" s="305">
        <v>0</v>
      </c>
      <c r="G187" s="314">
        <f t="shared" si="4"/>
        <v>0</v>
      </c>
      <c r="H187" s="315" t="str">
        <f t="shared" si="5"/>
        <v>0.0%</v>
      </c>
    </row>
    <row r="188" spans="3:8" x14ac:dyDescent="0.25">
      <c r="C188" s="316" t="s">
        <v>192</v>
      </c>
      <c r="D188" s="305">
        <v>25009724</v>
      </c>
      <c r="E188" s="305">
        <v>0</v>
      </c>
      <c r="F188" s="305">
        <v>0</v>
      </c>
      <c r="G188" s="314">
        <f t="shared" si="4"/>
        <v>0</v>
      </c>
      <c r="H188" s="315" t="str">
        <f t="shared" si="5"/>
        <v>0.0%</v>
      </c>
    </row>
    <row r="189" spans="3:8" x14ac:dyDescent="0.25">
      <c r="C189" s="316" t="s">
        <v>193</v>
      </c>
      <c r="D189" s="305">
        <v>175445949</v>
      </c>
      <c r="E189" s="305">
        <v>0</v>
      </c>
      <c r="F189" s="305">
        <v>22838972.350000001</v>
      </c>
      <c r="G189" s="314">
        <f t="shared" si="4"/>
        <v>22838972.350000001</v>
      </c>
      <c r="H189" s="315" t="str">
        <f t="shared" si="5"/>
        <v>0.0%</v>
      </c>
    </row>
    <row r="190" spans="3:8" x14ac:dyDescent="0.25">
      <c r="C190" s="316" t="s">
        <v>194</v>
      </c>
      <c r="D190" s="305">
        <v>0</v>
      </c>
      <c r="E190" s="305">
        <v>0</v>
      </c>
      <c r="F190" s="305">
        <v>0</v>
      </c>
      <c r="G190" s="314">
        <f t="shared" si="4"/>
        <v>0</v>
      </c>
      <c r="H190" s="315" t="str">
        <f t="shared" si="5"/>
        <v>0.0%</v>
      </c>
    </row>
    <row r="191" spans="3:8" x14ac:dyDescent="0.25">
      <c r="C191" s="300" t="s">
        <v>448</v>
      </c>
      <c r="D191" s="301">
        <v>347739571</v>
      </c>
      <c r="E191" s="301">
        <v>0</v>
      </c>
      <c r="F191" s="301">
        <v>1137812.9099999999</v>
      </c>
      <c r="G191" s="314">
        <f t="shared" si="4"/>
        <v>1137812.9099999999</v>
      </c>
      <c r="H191" s="315" t="str">
        <f t="shared" si="5"/>
        <v>0.0%</v>
      </c>
    </row>
    <row r="192" spans="3:8" x14ac:dyDescent="0.25">
      <c r="C192" s="316" t="s">
        <v>172</v>
      </c>
      <c r="D192" s="305">
        <v>0</v>
      </c>
      <c r="E192" s="305">
        <v>0</v>
      </c>
      <c r="F192" s="305">
        <v>1137812.9099999999</v>
      </c>
      <c r="G192" s="314">
        <f t="shared" si="4"/>
        <v>1137812.9099999999</v>
      </c>
      <c r="H192" s="315" t="str">
        <f t="shared" si="5"/>
        <v>0.0%</v>
      </c>
    </row>
    <row r="193" spans="3:8" x14ac:dyDescent="0.25">
      <c r="C193" s="316" t="s">
        <v>173</v>
      </c>
      <c r="D193" s="305">
        <v>0</v>
      </c>
      <c r="E193" s="305">
        <v>0</v>
      </c>
      <c r="F193" s="305">
        <v>0</v>
      </c>
      <c r="G193" s="314">
        <f t="shared" si="4"/>
        <v>0</v>
      </c>
      <c r="H193" s="315" t="str">
        <f t="shared" si="5"/>
        <v>0.0%</v>
      </c>
    </row>
    <row r="194" spans="3:8" x14ac:dyDescent="0.25">
      <c r="C194" s="316" t="s">
        <v>181</v>
      </c>
      <c r="D194" s="305">
        <v>236451889</v>
      </c>
      <c r="E194" s="305">
        <v>0</v>
      </c>
      <c r="F194" s="305">
        <v>0</v>
      </c>
      <c r="G194" s="314">
        <f t="shared" si="4"/>
        <v>0</v>
      </c>
      <c r="H194" s="315" t="str">
        <f t="shared" si="5"/>
        <v>0.0%</v>
      </c>
    </row>
    <row r="195" spans="3:8" x14ac:dyDescent="0.25">
      <c r="C195" s="316" t="s">
        <v>184</v>
      </c>
      <c r="D195" s="305">
        <v>0</v>
      </c>
      <c r="E195" s="305">
        <v>0</v>
      </c>
      <c r="F195" s="305">
        <v>0</v>
      </c>
      <c r="G195" s="314">
        <f t="shared" si="4"/>
        <v>0</v>
      </c>
      <c r="H195" s="315" t="str">
        <f t="shared" si="5"/>
        <v>0.0%</v>
      </c>
    </row>
    <row r="196" spans="3:8" x14ac:dyDescent="0.25">
      <c r="C196" s="316" t="s">
        <v>188</v>
      </c>
      <c r="D196" s="305">
        <v>0</v>
      </c>
      <c r="E196" s="305">
        <v>0</v>
      </c>
      <c r="F196" s="305">
        <v>0</v>
      </c>
      <c r="G196" s="314">
        <f t="shared" si="4"/>
        <v>0</v>
      </c>
      <c r="H196" s="315" t="str">
        <f t="shared" si="5"/>
        <v>0.0%</v>
      </c>
    </row>
    <row r="197" spans="3:8" x14ac:dyDescent="0.25">
      <c r="C197" s="316" t="s">
        <v>190</v>
      </c>
      <c r="D197" s="305">
        <v>44525856</v>
      </c>
      <c r="E197" s="305">
        <v>0</v>
      </c>
      <c r="F197" s="305">
        <v>0</v>
      </c>
      <c r="G197" s="314">
        <f t="shared" si="4"/>
        <v>0</v>
      </c>
      <c r="H197" s="315" t="str">
        <f t="shared" si="5"/>
        <v>0.0%</v>
      </c>
    </row>
    <row r="198" spans="3:8" x14ac:dyDescent="0.25">
      <c r="C198" s="316" t="s">
        <v>192</v>
      </c>
      <c r="D198" s="305">
        <v>0</v>
      </c>
      <c r="E198" s="305">
        <v>0</v>
      </c>
      <c r="F198" s="305">
        <v>0</v>
      </c>
      <c r="G198" s="314">
        <f t="shared" si="4"/>
        <v>0</v>
      </c>
      <c r="H198" s="315" t="str">
        <f t="shared" si="5"/>
        <v>0.0%</v>
      </c>
    </row>
    <row r="199" spans="3:8" x14ac:dyDescent="0.25">
      <c r="C199" s="316" t="s">
        <v>193</v>
      </c>
      <c r="D199" s="305">
        <v>66761826</v>
      </c>
      <c r="E199" s="305">
        <v>0</v>
      </c>
      <c r="F199" s="305">
        <v>0</v>
      </c>
      <c r="G199" s="314">
        <f t="shared" si="4"/>
        <v>0</v>
      </c>
      <c r="H199" s="315" t="str">
        <f t="shared" si="5"/>
        <v>0.0%</v>
      </c>
    </row>
    <row r="200" spans="3:8" x14ac:dyDescent="0.25">
      <c r="C200" s="300" t="s">
        <v>449</v>
      </c>
      <c r="D200" s="301">
        <v>1638625337</v>
      </c>
      <c r="E200" s="301">
        <v>49208077.289999999</v>
      </c>
      <c r="F200" s="301">
        <v>65333080.670000002</v>
      </c>
      <c r="G200" s="314">
        <f t="shared" si="4"/>
        <v>16125003.380000003</v>
      </c>
      <c r="H200" s="315">
        <f t="shared" si="5"/>
        <v>0.32769017340323731</v>
      </c>
    </row>
    <row r="201" spans="3:8" x14ac:dyDescent="0.25">
      <c r="C201" s="316" t="s">
        <v>170</v>
      </c>
      <c r="D201" s="305">
        <v>2808030</v>
      </c>
      <c r="E201" s="305">
        <v>0</v>
      </c>
      <c r="F201" s="305">
        <v>0</v>
      </c>
      <c r="G201" s="314">
        <f t="shared" si="4"/>
        <v>0</v>
      </c>
      <c r="H201" s="315" t="str">
        <f t="shared" si="5"/>
        <v>0.0%</v>
      </c>
    </row>
    <row r="202" spans="3:8" x14ac:dyDescent="0.25">
      <c r="C202" s="316" t="s">
        <v>172</v>
      </c>
      <c r="D202" s="305">
        <v>0</v>
      </c>
      <c r="E202" s="305">
        <v>0</v>
      </c>
      <c r="F202" s="305">
        <v>823895.09</v>
      </c>
      <c r="G202" s="314">
        <f t="shared" si="4"/>
        <v>823895.09</v>
      </c>
      <c r="H202" s="315" t="str">
        <f t="shared" si="5"/>
        <v>0.0%</v>
      </c>
    </row>
    <row r="203" spans="3:8" x14ac:dyDescent="0.25">
      <c r="C203" s="316" t="s">
        <v>173</v>
      </c>
      <c r="D203" s="305">
        <v>0</v>
      </c>
      <c r="E203" s="305">
        <v>0</v>
      </c>
      <c r="F203" s="305">
        <v>55000000</v>
      </c>
      <c r="G203" s="314">
        <f t="shared" si="4"/>
        <v>55000000</v>
      </c>
      <c r="H203" s="315" t="str">
        <f t="shared" si="5"/>
        <v>0.0%</v>
      </c>
    </row>
    <row r="204" spans="3:8" x14ac:dyDescent="0.25">
      <c r="C204" s="316" t="s">
        <v>179</v>
      </c>
      <c r="D204" s="305">
        <v>130965347</v>
      </c>
      <c r="E204" s="305">
        <v>4408087.28</v>
      </c>
      <c r="F204" s="305">
        <v>8002343.7800000003</v>
      </c>
      <c r="G204" s="314">
        <f t="shared" si="4"/>
        <v>3594256.5</v>
      </c>
      <c r="H204" s="315">
        <f t="shared" si="5"/>
        <v>0.81537779805485155</v>
      </c>
    </row>
    <row r="205" spans="3:8" x14ac:dyDescent="0.25">
      <c r="C205" s="316" t="s">
        <v>181</v>
      </c>
      <c r="D205" s="305">
        <v>1289586906</v>
      </c>
      <c r="E205" s="305">
        <v>44799990.009999998</v>
      </c>
      <c r="F205" s="305">
        <v>0</v>
      </c>
      <c r="G205" s="314">
        <f t="shared" si="4"/>
        <v>-44799990.009999998</v>
      </c>
      <c r="H205" s="315">
        <f t="shared" si="5"/>
        <v>-1</v>
      </c>
    </row>
    <row r="206" spans="3:8" x14ac:dyDescent="0.25">
      <c r="C206" s="316" t="s">
        <v>190</v>
      </c>
      <c r="D206" s="305">
        <v>0</v>
      </c>
      <c r="E206" s="305">
        <v>0</v>
      </c>
      <c r="F206" s="305">
        <v>0</v>
      </c>
      <c r="G206" s="314">
        <f t="shared" ref="G206:G269" si="6">F206-E206</f>
        <v>0</v>
      </c>
      <c r="H206" s="315" t="str">
        <f t="shared" ref="H206:H269" si="7">IFERROR(G206/E206,"0.0%")</f>
        <v>0.0%</v>
      </c>
    </row>
    <row r="207" spans="3:8" x14ac:dyDescent="0.25">
      <c r="C207" s="316" t="s">
        <v>192</v>
      </c>
      <c r="D207" s="305">
        <v>206514332</v>
      </c>
      <c r="E207" s="305">
        <v>0</v>
      </c>
      <c r="F207" s="305">
        <v>0</v>
      </c>
      <c r="G207" s="314">
        <f t="shared" si="6"/>
        <v>0</v>
      </c>
      <c r="H207" s="315" t="str">
        <f t="shared" si="7"/>
        <v>0.0%</v>
      </c>
    </row>
    <row r="208" spans="3:8" x14ac:dyDescent="0.25">
      <c r="C208" s="316" t="s">
        <v>193</v>
      </c>
      <c r="D208" s="305">
        <v>8750722</v>
      </c>
      <c r="E208" s="305">
        <v>0</v>
      </c>
      <c r="F208" s="305">
        <v>1506841.8</v>
      </c>
      <c r="G208" s="314">
        <f t="shared" si="6"/>
        <v>1506841.8</v>
      </c>
      <c r="H208" s="315" t="str">
        <f t="shared" si="7"/>
        <v>0.0%</v>
      </c>
    </row>
    <row r="209" spans="3:8" x14ac:dyDescent="0.25">
      <c r="C209" s="326" t="s">
        <v>450</v>
      </c>
      <c r="D209" s="327">
        <v>3933809275</v>
      </c>
      <c r="E209" s="327">
        <v>110916279.59999999</v>
      </c>
      <c r="F209" s="327">
        <v>149110235.90000001</v>
      </c>
      <c r="G209" s="329">
        <f t="shared" si="6"/>
        <v>38193956.300000012</v>
      </c>
      <c r="H209" s="330">
        <f t="shared" si="7"/>
        <v>0.34434941775670608</v>
      </c>
    </row>
    <row r="210" spans="3:8" x14ac:dyDescent="0.25">
      <c r="C210" s="300" t="s">
        <v>441</v>
      </c>
      <c r="D210" s="301">
        <v>1987272347</v>
      </c>
      <c r="E210" s="301">
        <v>82494293.349999994</v>
      </c>
      <c r="F210" s="301">
        <v>62338828.969999999</v>
      </c>
      <c r="G210" s="314">
        <f t="shared" si="6"/>
        <v>-20155464.379999995</v>
      </c>
      <c r="H210" s="315">
        <f t="shared" si="7"/>
        <v>-0.2443255595206574</v>
      </c>
    </row>
    <row r="211" spans="3:8" x14ac:dyDescent="0.25">
      <c r="C211" s="316" t="s">
        <v>173</v>
      </c>
      <c r="D211" s="305">
        <v>0</v>
      </c>
      <c r="E211" s="305">
        <v>0</v>
      </c>
      <c r="F211" s="305">
        <v>0</v>
      </c>
      <c r="G211" s="314">
        <f t="shared" si="6"/>
        <v>0</v>
      </c>
      <c r="H211" s="315" t="str">
        <f t="shared" si="7"/>
        <v>0.0%</v>
      </c>
    </row>
    <row r="212" spans="3:8" x14ac:dyDescent="0.25">
      <c r="C212" s="316" t="s">
        <v>181</v>
      </c>
      <c r="D212" s="305">
        <v>836585590</v>
      </c>
      <c r="E212" s="305">
        <v>0</v>
      </c>
      <c r="F212" s="305">
        <v>0</v>
      </c>
      <c r="G212" s="314">
        <f t="shared" si="6"/>
        <v>0</v>
      </c>
      <c r="H212" s="315" t="str">
        <f t="shared" si="7"/>
        <v>0.0%</v>
      </c>
    </row>
    <row r="213" spans="3:8" x14ac:dyDescent="0.25">
      <c r="C213" s="316" t="s">
        <v>184</v>
      </c>
      <c r="D213" s="305">
        <v>0</v>
      </c>
      <c r="E213" s="305">
        <v>0</v>
      </c>
      <c r="F213" s="305">
        <v>4434400</v>
      </c>
      <c r="G213" s="314">
        <f t="shared" si="6"/>
        <v>4434400</v>
      </c>
      <c r="H213" s="315" t="str">
        <f t="shared" si="7"/>
        <v>0.0%</v>
      </c>
    </row>
    <row r="214" spans="3:8" x14ac:dyDescent="0.25">
      <c r="C214" s="316" t="s">
        <v>187</v>
      </c>
      <c r="D214" s="305">
        <v>958524574</v>
      </c>
      <c r="E214" s="305">
        <v>50086126.329999998</v>
      </c>
      <c r="F214" s="305">
        <v>57904428.969999999</v>
      </c>
      <c r="G214" s="314">
        <f t="shared" si="6"/>
        <v>7818302.6400000006</v>
      </c>
      <c r="H214" s="315">
        <f t="shared" si="7"/>
        <v>0.15609717127030218</v>
      </c>
    </row>
    <row r="215" spans="3:8" x14ac:dyDescent="0.25">
      <c r="C215" s="316" t="s">
        <v>188</v>
      </c>
      <c r="D215" s="305">
        <v>7800000</v>
      </c>
      <c r="E215" s="305">
        <v>30000000</v>
      </c>
      <c r="F215" s="305">
        <v>0</v>
      </c>
      <c r="G215" s="314">
        <f t="shared" si="6"/>
        <v>-30000000</v>
      </c>
      <c r="H215" s="315">
        <f t="shared" si="7"/>
        <v>-1</v>
      </c>
    </row>
    <row r="216" spans="3:8" x14ac:dyDescent="0.25">
      <c r="C216" s="316" t="s">
        <v>190</v>
      </c>
      <c r="D216" s="305">
        <v>20000000</v>
      </c>
      <c r="E216" s="305">
        <v>0</v>
      </c>
      <c r="F216" s="305">
        <v>0</v>
      </c>
      <c r="G216" s="314">
        <f t="shared" si="6"/>
        <v>0</v>
      </c>
      <c r="H216" s="315" t="str">
        <f t="shared" si="7"/>
        <v>0.0%</v>
      </c>
    </row>
    <row r="217" spans="3:8" x14ac:dyDescent="0.25">
      <c r="C217" s="316" t="s">
        <v>192</v>
      </c>
      <c r="D217" s="305">
        <v>1128036</v>
      </c>
      <c r="E217" s="305">
        <v>2408167.02</v>
      </c>
      <c r="F217" s="305">
        <v>0</v>
      </c>
      <c r="G217" s="314">
        <f t="shared" si="6"/>
        <v>-2408167.02</v>
      </c>
      <c r="H217" s="315">
        <f t="shared" si="7"/>
        <v>-1</v>
      </c>
    </row>
    <row r="218" spans="3:8" x14ac:dyDescent="0.25">
      <c r="C218" s="316" t="s">
        <v>193</v>
      </c>
      <c r="D218" s="305">
        <v>163234147</v>
      </c>
      <c r="E218" s="305">
        <v>0</v>
      </c>
      <c r="F218" s="305">
        <v>0</v>
      </c>
      <c r="G218" s="314">
        <f t="shared" si="6"/>
        <v>0</v>
      </c>
      <c r="H218" s="315" t="str">
        <f t="shared" si="7"/>
        <v>0.0%</v>
      </c>
    </row>
    <row r="219" spans="3:8" x14ac:dyDescent="0.25">
      <c r="C219" s="300" t="s">
        <v>451</v>
      </c>
      <c r="D219" s="301">
        <v>1125980738</v>
      </c>
      <c r="E219" s="301">
        <v>25200000</v>
      </c>
      <c r="F219" s="301">
        <v>28050324.800000001</v>
      </c>
      <c r="G219" s="314">
        <f t="shared" si="6"/>
        <v>2850324.8000000007</v>
      </c>
      <c r="H219" s="315">
        <f t="shared" si="7"/>
        <v>0.11310812698412702</v>
      </c>
    </row>
    <row r="220" spans="3:8" x14ac:dyDescent="0.25">
      <c r="C220" s="316" t="s">
        <v>172</v>
      </c>
      <c r="D220" s="305">
        <v>0</v>
      </c>
      <c r="E220" s="305">
        <v>0</v>
      </c>
      <c r="F220" s="305">
        <v>3446260.44</v>
      </c>
      <c r="G220" s="314">
        <f t="shared" si="6"/>
        <v>3446260.44</v>
      </c>
      <c r="H220" s="315" t="str">
        <f t="shared" si="7"/>
        <v>0.0%</v>
      </c>
    </row>
    <row r="221" spans="3:8" x14ac:dyDescent="0.25">
      <c r="C221" s="316" t="s">
        <v>181</v>
      </c>
      <c r="D221" s="305">
        <v>954464930</v>
      </c>
      <c r="E221" s="305">
        <v>25200000</v>
      </c>
      <c r="F221" s="305">
        <v>6948028.25</v>
      </c>
      <c r="G221" s="314">
        <f t="shared" si="6"/>
        <v>-18251971.75</v>
      </c>
      <c r="H221" s="315">
        <f t="shared" si="7"/>
        <v>-0.72428459325396821</v>
      </c>
    </row>
    <row r="222" spans="3:8" x14ac:dyDescent="0.25">
      <c r="C222" s="316" t="s">
        <v>184</v>
      </c>
      <c r="D222" s="305">
        <v>1288795</v>
      </c>
      <c r="E222" s="305">
        <v>0</v>
      </c>
      <c r="F222" s="305">
        <v>0</v>
      </c>
      <c r="G222" s="314">
        <f t="shared" si="6"/>
        <v>0</v>
      </c>
      <c r="H222" s="315" t="str">
        <f t="shared" si="7"/>
        <v>0.0%</v>
      </c>
    </row>
    <row r="223" spans="3:8" x14ac:dyDescent="0.25">
      <c r="C223" s="316" t="s">
        <v>190</v>
      </c>
      <c r="D223" s="305">
        <v>0</v>
      </c>
      <c r="E223" s="305">
        <v>0</v>
      </c>
      <c r="F223" s="305">
        <v>2040943.13</v>
      </c>
      <c r="G223" s="314">
        <f t="shared" si="6"/>
        <v>2040943.13</v>
      </c>
      <c r="H223" s="315" t="str">
        <f t="shared" si="7"/>
        <v>0.0%</v>
      </c>
    </row>
    <row r="224" spans="3:8" x14ac:dyDescent="0.25">
      <c r="C224" s="316" t="s">
        <v>192</v>
      </c>
      <c r="D224" s="305">
        <v>0</v>
      </c>
      <c r="E224" s="305">
        <v>0</v>
      </c>
      <c r="F224" s="305">
        <v>0</v>
      </c>
      <c r="G224" s="314">
        <f t="shared" si="6"/>
        <v>0</v>
      </c>
      <c r="H224" s="315" t="str">
        <f t="shared" si="7"/>
        <v>0.0%</v>
      </c>
    </row>
    <row r="225" spans="3:8" x14ac:dyDescent="0.25">
      <c r="C225" s="316" t="s">
        <v>193</v>
      </c>
      <c r="D225" s="305">
        <v>170227013</v>
      </c>
      <c r="E225" s="305">
        <v>0</v>
      </c>
      <c r="F225" s="305">
        <v>15615092.98</v>
      </c>
      <c r="G225" s="314">
        <f t="shared" si="6"/>
        <v>15615092.98</v>
      </c>
      <c r="H225" s="315" t="str">
        <f t="shared" si="7"/>
        <v>0.0%</v>
      </c>
    </row>
    <row r="226" spans="3:8" x14ac:dyDescent="0.25">
      <c r="C226" s="300" t="s">
        <v>452</v>
      </c>
      <c r="D226" s="301">
        <v>742299370</v>
      </c>
      <c r="E226" s="301">
        <v>3221986.22</v>
      </c>
      <c r="F226" s="301">
        <v>58721082.130000003</v>
      </c>
      <c r="G226" s="314">
        <f t="shared" si="6"/>
        <v>55499095.910000004</v>
      </c>
      <c r="H226" s="315">
        <f t="shared" si="7"/>
        <v>17.225118954729734</v>
      </c>
    </row>
    <row r="227" spans="3:8" x14ac:dyDescent="0.25">
      <c r="C227" s="316" t="s">
        <v>172</v>
      </c>
      <c r="D227" s="305">
        <v>0</v>
      </c>
      <c r="E227" s="305">
        <v>0</v>
      </c>
      <c r="F227" s="305">
        <v>2189545.5499999998</v>
      </c>
      <c r="G227" s="314">
        <f t="shared" si="6"/>
        <v>2189545.5499999998</v>
      </c>
      <c r="H227" s="315" t="str">
        <f t="shared" si="7"/>
        <v>0.0%</v>
      </c>
    </row>
    <row r="228" spans="3:8" x14ac:dyDescent="0.25">
      <c r="C228" s="316" t="s">
        <v>173</v>
      </c>
      <c r="D228" s="305">
        <v>13846610</v>
      </c>
      <c r="E228" s="305">
        <v>0</v>
      </c>
      <c r="F228" s="305">
        <v>0</v>
      </c>
      <c r="G228" s="314">
        <f t="shared" si="6"/>
        <v>0</v>
      </c>
      <c r="H228" s="315" t="str">
        <f t="shared" si="7"/>
        <v>0.0%</v>
      </c>
    </row>
    <row r="229" spans="3:8" x14ac:dyDescent="0.25">
      <c r="C229" s="316" t="s">
        <v>181</v>
      </c>
      <c r="D229" s="305">
        <v>373315760</v>
      </c>
      <c r="E229" s="305">
        <v>3221986.22</v>
      </c>
      <c r="F229" s="305">
        <v>1541218.83</v>
      </c>
      <c r="G229" s="314">
        <f t="shared" si="6"/>
        <v>-1680767.3900000001</v>
      </c>
      <c r="H229" s="315">
        <f t="shared" si="7"/>
        <v>-0.52165567300284732</v>
      </c>
    </row>
    <row r="230" spans="3:8" x14ac:dyDescent="0.25">
      <c r="C230" s="316" t="s">
        <v>190</v>
      </c>
      <c r="D230" s="305">
        <v>216828202</v>
      </c>
      <c r="E230" s="305">
        <v>0</v>
      </c>
      <c r="F230" s="305">
        <v>4786714.87</v>
      </c>
      <c r="G230" s="314">
        <f t="shared" si="6"/>
        <v>4786714.87</v>
      </c>
      <c r="H230" s="315" t="str">
        <f t="shared" si="7"/>
        <v>0.0%</v>
      </c>
    </row>
    <row r="231" spans="3:8" x14ac:dyDescent="0.25">
      <c r="C231" s="316" t="s">
        <v>191</v>
      </c>
      <c r="D231" s="305">
        <v>0</v>
      </c>
      <c r="E231" s="305">
        <v>0</v>
      </c>
      <c r="F231" s="305">
        <v>0</v>
      </c>
      <c r="G231" s="314">
        <f t="shared" si="6"/>
        <v>0</v>
      </c>
      <c r="H231" s="315" t="str">
        <f t="shared" si="7"/>
        <v>0.0%</v>
      </c>
    </row>
    <row r="232" spans="3:8" x14ac:dyDescent="0.25">
      <c r="C232" s="316" t="s">
        <v>192</v>
      </c>
      <c r="D232" s="305">
        <v>2265191</v>
      </c>
      <c r="E232" s="305">
        <v>0</v>
      </c>
      <c r="F232" s="305">
        <v>0</v>
      </c>
      <c r="G232" s="314">
        <f t="shared" si="6"/>
        <v>0</v>
      </c>
      <c r="H232" s="315" t="str">
        <f t="shared" si="7"/>
        <v>0.0%</v>
      </c>
    </row>
    <row r="233" spans="3:8" x14ac:dyDescent="0.25">
      <c r="C233" s="316" t="s">
        <v>193</v>
      </c>
      <c r="D233" s="305">
        <v>136043607</v>
      </c>
      <c r="E233" s="305">
        <v>0</v>
      </c>
      <c r="F233" s="305">
        <v>50203602.880000003</v>
      </c>
      <c r="G233" s="314">
        <f t="shared" si="6"/>
        <v>50203602.880000003</v>
      </c>
      <c r="H233" s="315" t="str">
        <f t="shared" si="7"/>
        <v>0.0%</v>
      </c>
    </row>
    <row r="234" spans="3:8" x14ac:dyDescent="0.25">
      <c r="C234" s="300" t="s">
        <v>425</v>
      </c>
      <c r="D234" s="301">
        <v>78256820</v>
      </c>
      <c r="E234" s="301">
        <v>0</v>
      </c>
      <c r="F234" s="301">
        <v>0</v>
      </c>
      <c r="G234" s="314">
        <f t="shared" si="6"/>
        <v>0</v>
      </c>
      <c r="H234" s="315" t="str">
        <f t="shared" si="7"/>
        <v>0.0%</v>
      </c>
    </row>
    <row r="235" spans="3:8" x14ac:dyDescent="0.25">
      <c r="C235" s="316" t="s">
        <v>173</v>
      </c>
      <c r="D235" s="305">
        <v>876443</v>
      </c>
      <c r="E235" s="305">
        <v>0</v>
      </c>
      <c r="F235" s="305">
        <v>0</v>
      </c>
      <c r="G235" s="314">
        <f t="shared" si="6"/>
        <v>0</v>
      </c>
      <c r="H235" s="315" t="str">
        <f t="shared" si="7"/>
        <v>0.0%</v>
      </c>
    </row>
    <row r="236" spans="3:8" x14ac:dyDescent="0.25">
      <c r="C236" s="316" t="s">
        <v>190</v>
      </c>
      <c r="D236" s="305">
        <v>56362377</v>
      </c>
      <c r="E236" s="305">
        <v>0</v>
      </c>
      <c r="F236" s="305">
        <v>0</v>
      </c>
      <c r="G236" s="314">
        <f t="shared" si="6"/>
        <v>0</v>
      </c>
      <c r="H236" s="315" t="str">
        <f t="shared" si="7"/>
        <v>0.0%</v>
      </c>
    </row>
    <row r="237" spans="3:8" x14ac:dyDescent="0.25">
      <c r="C237" s="316" t="s">
        <v>191</v>
      </c>
      <c r="D237" s="305">
        <v>21018000</v>
      </c>
      <c r="E237" s="305">
        <v>0</v>
      </c>
      <c r="F237" s="305">
        <v>0</v>
      </c>
      <c r="G237" s="314">
        <f t="shared" si="6"/>
        <v>0</v>
      </c>
      <c r="H237" s="315" t="str">
        <f t="shared" si="7"/>
        <v>0.0%</v>
      </c>
    </row>
    <row r="238" spans="3:8" x14ac:dyDescent="0.25">
      <c r="C238" s="326" t="s">
        <v>453</v>
      </c>
      <c r="D238" s="327">
        <v>4661334226</v>
      </c>
      <c r="E238" s="327">
        <v>122020798</v>
      </c>
      <c r="F238" s="327">
        <v>427235043.19999999</v>
      </c>
      <c r="G238" s="329">
        <f t="shared" si="6"/>
        <v>305214245.19999999</v>
      </c>
      <c r="H238" s="330">
        <f t="shared" si="7"/>
        <v>2.5013296929921731</v>
      </c>
    </row>
    <row r="239" spans="3:8" x14ac:dyDescent="0.25">
      <c r="C239" s="300" t="s">
        <v>454</v>
      </c>
      <c r="D239" s="301">
        <v>1499067987</v>
      </c>
      <c r="E239" s="301">
        <v>34284957.950000003</v>
      </c>
      <c r="F239" s="301">
        <v>289464246.19999999</v>
      </c>
      <c r="G239" s="314">
        <f t="shared" si="6"/>
        <v>255179288.25</v>
      </c>
      <c r="H239" s="315">
        <f t="shared" si="7"/>
        <v>7.4428934293034468</v>
      </c>
    </row>
    <row r="240" spans="3:8" x14ac:dyDescent="0.25">
      <c r="C240" s="316" t="s">
        <v>172</v>
      </c>
      <c r="D240" s="305">
        <v>0</v>
      </c>
      <c r="E240" s="305">
        <v>0</v>
      </c>
      <c r="F240" s="305">
        <v>879841.59</v>
      </c>
      <c r="G240" s="314">
        <f t="shared" si="6"/>
        <v>879841.59</v>
      </c>
      <c r="H240" s="315" t="str">
        <f t="shared" si="7"/>
        <v>0.0%</v>
      </c>
    </row>
    <row r="241" spans="3:8" x14ac:dyDescent="0.25">
      <c r="C241" s="316" t="s">
        <v>173</v>
      </c>
      <c r="D241" s="305">
        <v>0</v>
      </c>
      <c r="E241" s="305">
        <v>0</v>
      </c>
      <c r="F241" s="305">
        <v>218595328.09999999</v>
      </c>
      <c r="G241" s="314">
        <f t="shared" si="6"/>
        <v>218595328.09999999</v>
      </c>
      <c r="H241" s="315" t="str">
        <f t="shared" si="7"/>
        <v>0.0%</v>
      </c>
    </row>
    <row r="242" spans="3:8" x14ac:dyDescent="0.25">
      <c r="C242" s="316" t="s">
        <v>181</v>
      </c>
      <c r="D242" s="305">
        <v>699812660</v>
      </c>
      <c r="E242" s="305">
        <v>11269987.83</v>
      </c>
      <c r="F242" s="305">
        <v>30814527.059999999</v>
      </c>
      <c r="G242" s="314">
        <f t="shared" si="6"/>
        <v>19544539.229999997</v>
      </c>
      <c r="H242" s="315">
        <f t="shared" si="7"/>
        <v>1.7342112098802502</v>
      </c>
    </row>
    <row r="243" spans="3:8" x14ac:dyDescent="0.25">
      <c r="C243" s="316" t="s">
        <v>184</v>
      </c>
      <c r="D243" s="305">
        <v>39715907</v>
      </c>
      <c r="E243" s="305">
        <v>23014970.120000001</v>
      </c>
      <c r="F243" s="305">
        <v>29959228.039999999</v>
      </c>
      <c r="G243" s="314">
        <f t="shared" si="6"/>
        <v>6944257.9199999981</v>
      </c>
      <c r="H243" s="315">
        <f t="shared" si="7"/>
        <v>0.30172787032929671</v>
      </c>
    </row>
    <row r="244" spans="3:8" x14ac:dyDescent="0.25">
      <c r="C244" s="316" t="s">
        <v>188</v>
      </c>
      <c r="D244" s="305">
        <v>522436657</v>
      </c>
      <c r="E244" s="305">
        <v>0</v>
      </c>
      <c r="F244" s="305">
        <v>0</v>
      </c>
      <c r="G244" s="314">
        <f t="shared" si="6"/>
        <v>0</v>
      </c>
      <c r="H244" s="315" t="str">
        <f t="shared" si="7"/>
        <v>0.0%</v>
      </c>
    </row>
    <row r="245" spans="3:8" x14ac:dyDescent="0.25">
      <c r="C245" s="316" t="s">
        <v>190</v>
      </c>
      <c r="D245" s="305">
        <v>43243245</v>
      </c>
      <c r="E245" s="305">
        <v>0</v>
      </c>
      <c r="F245" s="305">
        <v>0</v>
      </c>
      <c r="G245" s="314">
        <f t="shared" si="6"/>
        <v>0</v>
      </c>
      <c r="H245" s="315" t="str">
        <f t="shared" si="7"/>
        <v>0.0%</v>
      </c>
    </row>
    <row r="246" spans="3:8" x14ac:dyDescent="0.25">
      <c r="C246" s="316" t="s">
        <v>191</v>
      </c>
      <c r="D246" s="305">
        <v>50659163</v>
      </c>
      <c r="E246" s="305">
        <v>0</v>
      </c>
      <c r="F246" s="305">
        <v>0</v>
      </c>
      <c r="G246" s="314">
        <f t="shared" si="6"/>
        <v>0</v>
      </c>
      <c r="H246" s="315" t="str">
        <f t="shared" si="7"/>
        <v>0.0%</v>
      </c>
    </row>
    <row r="247" spans="3:8" x14ac:dyDescent="0.25">
      <c r="C247" s="316" t="s">
        <v>192</v>
      </c>
      <c r="D247" s="305">
        <v>85658568</v>
      </c>
      <c r="E247" s="305">
        <v>0</v>
      </c>
      <c r="F247" s="305">
        <v>7675353.7699999996</v>
      </c>
      <c r="G247" s="314">
        <f t="shared" si="6"/>
        <v>7675353.7699999996</v>
      </c>
      <c r="H247" s="315" t="str">
        <f t="shared" si="7"/>
        <v>0.0%</v>
      </c>
    </row>
    <row r="248" spans="3:8" x14ac:dyDescent="0.25">
      <c r="C248" s="316" t="s">
        <v>193</v>
      </c>
      <c r="D248" s="305">
        <v>57541787</v>
      </c>
      <c r="E248" s="305">
        <v>0</v>
      </c>
      <c r="F248" s="305">
        <v>1539967.58</v>
      </c>
      <c r="G248" s="314">
        <f t="shared" si="6"/>
        <v>1539967.58</v>
      </c>
      <c r="H248" s="315" t="str">
        <f t="shared" si="7"/>
        <v>0.0%</v>
      </c>
    </row>
    <row r="249" spans="3:8" x14ac:dyDescent="0.25">
      <c r="C249" s="300" t="s">
        <v>455</v>
      </c>
      <c r="D249" s="301">
        <v>2658987011</v>
      </c>
      <c r="E249" s="301">
        <v>87735840.090000004</v>
      </c>
      <c r="F249" s="301">
        <v>103085032.59999999</v>
      </c>
      <c r="G249" s="314">
        <f t="shared" si="6"/>
        <v>15349192.50999999</v>
      </c>
      <c r="H249" s="315">
        <f t="shared" si="7"/>
        <v>0.17494780347751487</v>
      </c>
    </row>
    <row r="250" spans="3:8" x14ac:dyDescent="0.25">
      <c r="C250" s="316" t="s">
        <v>170</v>
      </c>
      <c r="D250" s="305">
        <v>31975683</v>
      </c>
      <c r="E250" s="305">
        <v>0</v>
      </c>
      <c r="F250" s="305">
        <v>0</v>
      </c>
      <c r="G250" s="314">
        <f t="shared" si="6"/>
        <v>0</v>
      </c>
      <c r="H250" s="315" t="str">
        <f t="shared" si="7"/>
        <v>0.0%</v>
      </c>
    </row>
    <row r="251" spans="3:8" x14ac:dyDescent="0.25">
      <c r="C251" s="316" t="s">
        <v>172</v>
      </c>
      <c r="D251" s="305">
        <v>58496961</v>
      </c>
      <c r="E251" s="305">
        <v>0</v>
      </c>
      <c r="F251" s="305">
        <v>0</v>
      </c>
      <c r="G251" s="314">
        <f t="shared" si="6"/>
        <v>0</v>
      </c>
      <c r="H251" s="315" t="str">
        <f t="shared" si="7"/>
        <v>0.0%</v>
      </c>
    </row>
    <row r="252" spans="3:8" x14ac:dyDescent="0.25">
      <c r="C252" s="316" t="s">
        <v>173</v>
      </c>
      <c r="D252" s="305">
        <v>596092630</v>
      </c>
      <c r="E252" s="305">
        <v>0</v>
      </c>
      <c r="F252" s="305">
        <v>0</v>
      </c>
      <c r="G252" s="314">
        <f t="shared" si="6"/>
        <v>0</v>
      </c>
      <c r="H252" s="315" t="str">
        <f t="shared" si="7"/>
        <v>0.0%</v>
      </c>
    </row>
    <row r="253" spans="3:8" x14ac:dyDescent="0.25">
      <c r="C253" s="316" t="s">
        <v>181</v>
      </c>
      <c r="D253" s="305">
        <v>383607176</v>
      </c>
      <c r="E253" s="305">
        <v>73564905.530000001</v>
      </c>
      <c r="F253" s="305">
        <v>28540652.75</v>
      </c>
      <c r="G253" s="314">
        <f t="shared" si="6"/>
        <v>-45024252.780000001</v>
      </c>
      <c r="H253" s="315">
        <f t="shared" si="7"/>
        <v>-0.61203439949554439</v>
      </c>
    </row>
    <row r="254" spans="3:8" x14ac:dyDescent="0.25">
      <c r="C254" s="316" t="s">
        <v>184</v>
      </c>
      <c r="D254" s="305">
        <v>62340316</v>
      </c>
      <c r="E254" s="305">
        <v>14170934.560000001</v>
      </c>
      <c r="F254" s="305">
        <v>0</v>
      </c>
      <c r="G254" s="314">
        <f t="shared" si="6"/>
        <v>-14170934.560000001</v>
      </c>
      <c r="H254" s="315">
        <f t="shared" si="7"/>
        <v>-1</v>
      </c>
    </row>
    <row r="255" spans="3:8" x14ac:dyDescent="0.25">
      <c r="C255" s="316" t="s">
        <v>187</v>
      </c>
      <c r="D255" s="305">
        <v>0</v>
      </c>
      <c r="E255" s="305">
        <v>0</v>
      </c>
      <c r="F255" s="305">
        <v>0</v>
      </c>
      <c r="G255" s="314">
        <f t="shared" si="6"/>
        <v>0</v>
      </c>
      <c r="H255" s="315" t="str">
        <f t="shared" si="7"/>
        <v>0.0%</v>
      </c>
    </row>
    <row r="256" spans="3:8" x14ac:dyDescent="0.25">
      <c r="C256" s="316" t="s">
        <v>188</v>
      </c>
      <c r="D256" s="305">
        <v>624187313</v>
      </c>
      <c r="E256" s="305">
        <v>0</v>
      </c>
      <c r="F256" s="305">
        <v>17934445.109999999</v>
      </c>
      <c r="G256" s="314">
        <f t="shared" si="6"/>
        <v>17934445.109999999</v>
      </c>
      <c r="H256" s="315" t="str">
        <f t="shared" si="7"/>
        <v>0.0%</v>
      </c>
    </row>
    <row r="257" spans="3:8" x14ac:dyDescent="0.25">
      <c r="C257" s="316" t="s">
        <v>191</v>
      </c>
      <c r="D257" s="305">
        <v>738427707</v>
      </c>
      <c r="E257" s="305">
        <v>0</v>
      </c>
      <c r="F257" s="305">
        <v>19549642.530000001</v>
      </c>
      <c r="G257" s="314">
        <f t="shared" si="6"/>
        <v>19549642.530000001</v>
      </c>
      <c r="H257" s="315" t="str">
        <f t="shared" si="7"/>
        <v>0.0%</v>
      </c>
    </row>
    <row r="258" spans="3:8" x14ac:dyDescent="0.25">
      <c r="C258" s="316" t="s">
        <v>192</v>
      </c>
      <c r="D258" s="305">
        <v>6681025</v>
      </c>
      <c r="E258" s="305">
        <v>0</v>
      </c>
      <c r="F258" s="305">
        <v>2109284.71</v>
      </c>
      <c r="G258" s="314">
        <f t="shared" si="6"/>
        <v>2109284.71</v>
      </c>
      <c r="H258" s="315" t="str">
        <f t="shared" si="7"/>
        <v>0.0%</v>
      </c>
    </row>
    <row r="259" spans="3:8" x14ac:dyDescent="0.25">
      <c r="C259" s="316" t="s">
        <v>193</v>
      </c>
      <c r="D259" s="305">
        <v>157178200</v>
      </c>
      <c r="E259" s="305">
        <v>0</v>
      </c>
      <c r="F259" s="305">
        <v>34951007.450000003</v>
      </c>
      <c r="G259" s="314">
        <f t="shared" si="6"/>
        <v>34951007.450000003</v>
      </c>
      <c r="H259" s="315" t="str">
        <f t="shared" si="7"/>
        <v>0.0%</v>
      </c>
    </row>
    <row r="260" spans="3:8" x14ac:dyDescent="0.25">
      <c r="C260" s="316" t="s">
        <v>194</v>
      </c>
      <c r="D260" s="305">
        <v>0</v>
      </c>
      <c r="E260" s="305">
        <v>0</v>
      </c>
      <c r="F260" s="305">
        <v>0</v>
      </c>
      <c r="G260" s="314">
        <f t="shared" si="6"/>
        <v>0</v>
      </c>
      <c r="H260" s="315" t="str">
        <f t="shared" si="7"/>
        <v>0.0%</v>
      </c>
    </row>
    <row r="261" spans="3:8" x14ac:dyDescent="0.25">
      <c r="C261" s="300" t="s">
        <v>456</v>
      </c>
      <c r="D261" s="301">
        <v>503279228</v>
      </c>
      <c r="E261" s="301">
        <v>0</v>
      </c>
      <c r="F261" s="301">
        <v>34685764.479999997</v>
      </c>
      <c r="G261" s="314">
        <f t="shared" si="6"/>
        <v>34685764.479999997</v>
      </c>
      <c r="H261" s="315" t="str">
        <f t="shared" si="7"/>
        <v>0.0%</v>
      </c>
    </row>
    <row r="262" spans="3:8" x14ac:dyDescent="0.25">
      <c r="C262" s="316" t="s">
        <v>181</v>
      </c>
      <c r="D262" s="305">
        <v>385098309</v>
      </c>
      <c r="E262" s="305">
        <v>0</v>
      </c>
      <c r="F262" s="305">
        <v>14922695.58</v>
      </c>
      <c r="G262" s="314">
        <f t="shared" si="6"/>
        <v>14922695.58</v>
      </c>
      <c r="H262" s="315" t="str">
        <f t="shared" si="7"/>
        <v>0.0%</v>
      </c>
    </row>
    <row r="263" spans="3:8" x14ac:dyDescent="0.25">
      <c r="C263" s="316" t="s">
        <v>184</v>
      </c>
      <c r="D263" s="305">
        <v>0</v>
      </c>
      <c r="E263" s="305">
        <v>0</v>
      </c>
      <c r="F263" s="305">
        <v>0</v>
      </c>
      <c r="G263" s="314">
        <f t="shared" si="6"/>
        <v>0</v>
      </c>
      <c r="H263" s="315" t="str">
        <f t="shared" si="7"/>
        <v>0.0%</v>
      </c>
    </row>
    <row r="264" spans="3:8" x14ac:dyDescent="0.25">
      <c r="C264" s="316" t="s">
        <v>188</v>
      </c>
      <c r="D264" s="305">
        <v>8162000</v>
      </c>
      <c r="E264" s="305">
        <v>0</v>
      </c>
      <c r="F264" s="305">
        <v>0</v>
      </c>
      <c r="G264" s="314">
        <f t="shared" si="6"/>
        <v>0</v>
      </c>
      <c r="H264" s="315" t="str">
        <f t="shared" si="7"/>
        <v>0.0%</v>
      </c>
    </row>
    <row r="265" spans="3:8" x14ac:dyDescent="0.25">
      <c r="C265" s="316" t="s">
        <v>190</v>
      </c>
      <c r="D265" s="305">
        <v>0</v>
      </c>
      <c r="E265" s="305">
        <v>0</v>
      </c>
      <c r="F265" s="305">
        <v>0</v>
      </c>
      <c r="G265" s="314">
        <f t="shared" si="6"/>
        <v>0</v>
      </c>
      <c r="H265" s="315" t="str">
        <f t="shared" si="7"/>
        <v>0.0%</v>
      </c>
    </row>
    <row r="266" spans="3:8" x14ac:dyDescent="0.25">
      <c r="C266" s="316" t="s">
        <v>191</v>
      </c>
      <c r="D266" s="305">
        <v>0</v>
      </c>
      <c r="E266" s="305">
        <v>0</v>
      </c>
      <c r="F266" s="305">
        <v>0</v>
      </c>
      <c r="G266" s="314">
        <f t="shared" si="6"/>
        <v>0</v>
      </c>
      <c r="H266" s="315" t="str">
        <f t="shared" si="7"/>
        <v>0.0%</v>
      </c>
    </row>
    <row r="267" spans="3:8" x14ac:dyDescent="0.25">
      <c r="C267" s="316" t="s">
        <v>192</v>
      </c>
      <c r="D267" s="305">
        <v>37092875</v>
      </c>
      <c r="E267" s="305">
        <v>0</v>
      </c>
      <c r="F267" s="305">
        <v>16456527.189999999</v>
      </c>
      <c r="G267" s="314">
        <f t="shared" si="6"/>
        <v>16456527.189999999</v>
      </c>
      <c r="H267" s="315" t="str">
        <f t="shared" si="7"/>
        <v>0.0%</v>
      </c>
    </row>
    <row r="268" spans="3:8" x14ac:dyDescent="0.25">
      <c r="C268" s="316" t="s">
        <v>193</v>
      </c>
      <c r="D268" s="305">
        <v>72926044</v>
      </c>
      <c r="E268" s="305">
        <v>0</v>
      </c>
      <c r="F268" s="305">
        <v>3306541.71</v>
      </c>
      <c r="G268" s="314">
        <f t="shared" si="6"/>
        <v>3306541.71</v>
      </c>
      <c r="H268" s="315" t="str">
        <f t="shared" si="7"/>
        <v>0.0%</v>
      </c>
    </row>
    <row r="269" spans="3:8" x14ac:dyDescent="0.25">
      <c r="C269" s="326" t="s">
        <v>457</v>
      </c>
      <c r="D269" s="327">
        <v>5727163956</v>
      </c>
      <c r="E269" s="327">
        <v>141966116.69999999</v>
      </c>
      <c r="F269" s="327">
        <v>348300038.10000002</v>
      </c>
      <c r="G269" s="329">
        <f t="shared" si="6"/>
        <v>206333921.40000004</v>
      </c>
      <c r="H269" s="330">
        <f t="shared" si="7"/>
        <v>1.4534025878584875</v>
      </c>
    </row>
    <row r="270" spans="3:8" x14ac:dyDescent="0.25">
      <c r="C270" s="300" t="s">
        <v>458</v>
      </c>
      <c r="D270" s="301">
        <v>1734985101</v>
      </c>
      <c r="E270" s="301">
        <v>18434973.920000002</v>
      </c>
      <c r="F270" s="301">
        <v>107202268.09999999</v>
      </c>
      <c r="G270" s="314">
        <f t="shared" ref="G270:G333" si="8">F270-E270</f>
        <v>88767294.179999992</v>
      </c>
      <c r="H270" s="315">
        <f t="shared" ref="H270:H333" si="9">IFERROR(G270/E270,"0.0%")</f>
        <v>4.8151570251855276</v>
      </c>
    </row>
    <row r="271" spans="3:8" x14ac:dyDescent="0.25">
      <c r="C271" s="316" t="s">
        <v>181</v>
      </c>
      <c r="D271" s="305">
        <v>845409796</v>
      </c>
      <c r="E271" s="305">
        <v>12197328.189999999</v>
      </c>
      <c r="F271" s="305">
        <v>50565284.740000002</v>
      </c>
      <c r="G271" s="314">
        <f t="shared" si="8"/>
        <v>38367956.550000004</v>
      </c>
      <c r="H271" s="315">
        <f t="shared" si="9"/>
        <v>3.1456033610259042</v>
      </c>
    </row>
    <row r="272" spans="3:8" x14ac:dyDescent="0.25">
      <c r="C272" s="316" t="s">
        <v>184</v>
      </c>
      <c r="D272" s="305">
        <v>71197</v>
      </c>
      <c r="E272" s="305">
        <v>0</v>
      </c>
      <c r="F272" s="305">
        <v>7728720.6500000004</v>
      </c>
      <c r="G272" s="314">
        <f t="shared" si="8"/>
        <v>7728720.6500000004</v>
      </c>
      <c r="H272" s="315" t="str">
        <f t="shared" si="9"/>
        <v>0.0%</v>
      </c>
    </row>
    <row r="273" spans="3:8" x14ac:dyDescent="0.25">
      <c r="C273" s="316" t="s">
        <v>186</v>
      </c>
      <c r="D273" s="305">
        <v>14083521</v>
      </c>
      <c r="E273" s="305">
        <v>0</v>
      </c>
      <c r="F273" s="305">
        <v>0</v>
      </c>
      <c r="G273" s="314">
        <f t="shared" si="8"/>
        <v>0</v>
      </c>
      <c r="H273" s="315" t="str">
        <f t="shared" si="9"/>
        <v>0.0%</v>
      </c>
    </row>
    <row r="274" spans="3:8" x14ac:dyDescent="0.25">
      <c r="C274" s="316" t="s">
        <v>188</v>
      </c>
      <c r="D274" s="305">
        <v>57587127</v>
      </c>
      <c r="E274" s="305">
        <v>0</v>
      </c>
      <c r="F274" s="305">
        <v>0</v>
      </c>
      <c r="G274" s="314">
        <f t="shared" si="8"/>
        <v>0</v>
      </c>
      <c r="H274" s="315" t="str">
        <f t="shared" si="9"/>
        <v>0.0%</v>
      </c>
    </row>
    <row r="275" spans="3:8" x14ac:dyDescent="0.25">
      <c r="C275" s="316" t="s">
        <v>190</v>
      </c>
      <c r="D275" s="305">
        <v>183728547</v>
      </c>
      <c r="E275" s="305">
        <v>0</v>
      </c>
      <c r="F275" s="305">
        <v>0</v>
      </c>
      <c r="G275" s="314">
        <f t="shared" si="8"/>
        <v>0</v>
      </c>
      <c r="H275" s="315" t="str">
        <f t="shared" si="9"/>
        <v>0.0%</v>
      </c>
    </row>
    <row r="276" spans="3:8" x14ac:dyDescent="0.25">
      <c r="C276" s="316" t="s">
        <v>191</v>
      </c>
      <c r="D276" s="305">
        <v>191812602</v>
      </c>
      <c r="E276" s="305">
        <v>0</v>
      </c>
      <c r="F276" s="305">
        <v>27311382</v>
      </c>
      <c r="G276" s="314">
        <f t="shared" si="8"/>
        <v>27311382</v>
      </c>
      <c r="H276" s="315" t="str">
        <f t="shared" si="9"/>
        <v>0.0%</v>
      </c>
    </row>
    <row r="277" spans="3:8" x14ac:dyDescent="0.25">
      <c r="C277" s="316" t="s">
        <v>192</v>
      </c>
      <c r="D277" s="305">
        <v>6751973</v>
      </c>
      <c r="E277" s="305">
        <v>6237645.7300000004</v>
      </c>
      <c r="F277" s="305">
        <v>6378930.7000000002</v>
      </c>
      <c r="G277" s="314">
        <f t="shared" si="8"/>
        <v>141284.96999999974</v>
      </c>
      <c r="H277" s="315">
        <f t="shared" si="9"/>
        <v>2.2650367801507018E-2</v>
      </c>
    </row>
    <row r="278" spans="3:8" x14ac:dyDescent="0.25">
      <c r="C278" s="316" t="s">
        <v>193</v>
      </c>
      <c r="D278" s="305">
        <v>435540338</v>
      </c>
      <c r="E278" s="305">
        <v>0</v>
      </c>
      <c r="F278" s="305">
        <v>15217950.050000001</v>
      </c>
      <c r="G278" s="314">
        <f t="shared" si="8"/>
        <v>15217950.050000001</v>
      </c>
      <c r="H278" s="315" t="str">
        <f t="shared" si="9"/>
        <v>0.0%</v>
      </c>
    </row>
    <row r="279" spans="3:8" x14ac:dyDescent="0.25">
      <c r="C279" s="300" t="s">
        <v>459</v>
      </c>
      <c r="D279" s="301">
        <v>2825645076</v>
      </c>
      <c r="E279" s="301">
        <v>45242040.030000001</v>
      </c>
      <c r="F279" s="301">
        <v>68400545.200000003</v>
      </c>
      <c r="G279" s="314">
        <f t="shared" si="8"/>
        <v>23158505.170000002</v>
      </c>
      <c r="H279" s="315">
        <f t="shared" si="9"/>
        <v>0.51188021483212509</v>
      </c>
    </row>
    <row r="280" spans="3:8" x14ac:dyDescent="0.25">
      <c r="C280" s="316" t="s">
        <v>181</v>
      </c>
      <c r="D280" s="305">
        <v>1955741744</v>
      </c>
      <c r="E280" s="305">
        <v>10446724.73</v>
      </c>
      <c r="F280" s="305">
        <v>28802234.510000002</v>
      </c>
      <c r="G280" s="314">
        <f t="shared" si="8"/>
        <v>18355509.780000001</v>
      </c>
      <c r="H280" s="315">
        <f t="shared" si="9"/>
        <v>1.7570588155049436</v>
      </c>
    </row>
    <row r="281" spans="3:8" x14ac:dyDescent="0.25">
      <c r="C281" s="316" t="s">
        <v>184</v>
      </c>
      <c r="D281" s="305">
        <v>19250001</v>
      </c>
      <c r="E281" s="305">
        <v>0</v>
      </c>
      <c r="F281" s="305">
        <v>0</v>
      </c>
      <c r="G281" s="314">
        <f t="shared" si="8"/>
        <v>0</v>
      </c>
      <c r="H281" s="315" t="str">
        <f t="shared" si="9"/>
        <v>0.0%</v>
      </c>
    </row>
    <row r="282" spans="3:8" x14ac:dyDescent="0.25">
      <c r="C282" s="316" t="s">
        <v>188</v>
      </c>
      <c r="D282" s="305">
        <v>552105545</v>
      </c>
      <c r="E282" s="305">
        <v>19012173</v>
      </c>
      <c r="F282" s="305">
        <v>13364475.289999999</v>
      </c>
      <c r="G282" s="314">
        <f t="shared" si="8"/>
        <v>-5647697.7100000009</v>
      </c>
      <c r="H282" s="315">
        <f t="shared" si="9"/>
        <v>-0.2970569282112045</v>
      </c>
    </row>
    <row r="283" spans="3:8" x14ac:dyDescent="0.25">
      <c r="C283" s="316" t="s">
        <v>190</v>
      </c>
      <c r="D283" s="305">
        <v>103056699</v>
      </c>
      <c r="E283" s="305">
        <v>0</v>
      </c>
      <c r="F283" s="305">
        <v>0</v>
      </c>
      <c r="G283" s="314">
        <f t="shared" si="8"/>
        <v>0</v>
      </c>
      <c r="H283" s="315" t="str">
        <f t="shared" si="9"/>
        <v>0.0%</v>
      </c>
    </row>
    <row r="284" spans="3:8" x14ac:dyDescent="0.25">
      <c r="C284" s="316" t="s">
        <v>192</v>
      </c>
      <c r="D284" s="305">
        <v>78405272</v>
      </c>
      <c r="E284" s="305">
        <v>15783142.300000001</v>
      </c>
      <c r="F284" s="305">
        <v>12766283.84</v>
      </c>
      <c r="G284" s="314">
        <f t="shared" si="8"/>
        <v>-3016858.4600000009</v>
      </c>
      <c r="H284" s="315">
        <f t="shared" si="9"/>
        <v>-0.19114434899316601</v>
      </c>
    </row>
    <row r="285" spans="3:8" x14ac:dyDescent="0.25">
      <c r="C285" s="316" t="s">
        <v>193</v>
      </c>
      <c r="D285" s="305">
        <v>112052325</v>
      </c>
      <c r="E285" s="305">
        <v>0</v>
      </c>
      <c r="F285" s="305">
        <v>13467551.560000001</v>
      </c>
      <c r="G285" s="314">
        <f t="shared" si="8"/>
        <v>13467551.560000001</v>
      </c>
      <c r="H285" s="315" t="str">
        <f t="shared" si="9"/>
        <v>0.0%</v>
      </c>
    </row>
    <row r="286" spans="3:8" x14ac:dyDescent="0.25">
      <c r="C286" s="316" t="s">
        <v>194</v>
      </c>
      <c r="D286" s="305">
        <v>5033490</v>
      </c>
      <c r="E286" s="305">
        <v>0</v>
      </c>
      <c r="F286" s="305">
        <v>0</v>
      </c>
      <c r="G286" s="314">
        <f t="shared" si="8"/>
        <v>0</v>
      </c>
      <c r="H286" s="315" t="str">
        <f t="shared" si="9"/>
        <v>0.0%</v>
      </c>
    </row>
    <row r="287" spans="3:8" x14ac:dyDescent="0.25">
      <c r="C287" s="300" t="s">
        <v>460</v>
      </c>
      <c r="D287" s="301">
        <v>1166533779</v>
      </c>
      <c r="E287" s="301">
        <v>78289102.790000007</v>
      </c>
      <c r="F287" s="301">
        <v>172697224.69999999</v>
      </c>
      <c r="G287" s="314">
        <f t="shared" si="8"/>
        <v>94408121.909999982</v>
      </c>
      <c r="H287" s="315">
        <f t="shared" si="9"/>
        <v>1.205890967523757</v>
      </c>
    </row>
    <row r="288" spans="3:8" x14ac:dyDescent="0.25">
      <c r="C288" s="316" t="s">
        <v>170</v>
      </c>
      <c r="D288" s="305">
        <v>13758530</v>
      </c>
      <c r="E288" s="305">
        <v>0</v>
      </c>
      <c r="F288" s="305">
        <v>0</v>
      </c>
      <c r="G288" s="314">
        <f t="shared" si="8"/>
        <v>0</v>
      </c>
      <c r="H288" s="315" t="str">
        <f t="shared" si="9"/>
        <v>0.0%</v>
      </c>
    </row>
    <row r="289" spans="3:8" x14ac:dyDescent="0.25">
      <c r="C289" s="316" t="s">
        <v>173</v>
      </c>
      <c r="D289" s="305">
        <v>0</v>
      </c>
      <c r="E289" s="305">
        <v>0</v>
      </c>
      <c r="F289" s="305">
        <v>136988828.69999999</v>
      </c>
      <c r="G289" s="314">
        <f t="shared" si="8"/>
        <v>136988828.69999999</v>
      </c>
      <c r="H289" s="315" t="str">
        <f t="shared" si="9"/>
        <v>0.0%</v>
      </c>
    </row>
    <row r="290" spans="3:8" x14ac:dyDescent="0.25">
      <c r="C290" s="316" t="s">
        <v>176</v>
      </c>
      <c r="D290" s="305">
        <v>0</v>
      </c>
      <c r="E290" s="305">
        <v>0</v>
      </c>
      <c r="F290" s="305">
        <v>0</v>
      </c>
      <c r="G290" s="314">
        <f t="shared" si="8"/>
        <v>0</v>
      </c>
      <c r="H290" s="315" t="str">
        <f t="shared" si="9"/>
        <v>0.0%</v>
      </c>
    </row>
    <row r="291" spans="3:8" x14ac:dyDescent="0.25">
      <c r="C291" s="316" t="s">
        <v>181</v>
      </c>
      <c r="D291" s="305">
        <v>949040025</v>
      </c>
      <c r="E291" s="305">
        <v>69999999.739999995</v>
      </c>
      <c r="F291" s="305">
        <v>10997708.33</v>
      </c>
      <c r="G291" s="314">
        <f t="shared" si="8"/>
        <v>-59002291.409999996</v>
      </c>
      <c r="H291" s="315">
        <f t="shared" si="9"/>
        <v>-0.84288988041644819</v>
      </c>
    </row>
    <row r="292" spans="3:8" x14ac:dyDescent="0.25">
      <c r="C292" s="316" t="s">
        <v>188</v>
      </c>
      <c r="D292" s="305">
        <v>25303876</v>
      </c>
      <c r="E292" s="305">
        <v>0</v>
      </c>
      <c r="F292" s="305">
        <v>0</v>
      </c>
      <c r="G292" s="314">
        <f t="shared" si="8"/>
        <v>0</v>
      </c>
      <c r="H292" s="315" t="str">
        <f t="shared" si="9"/>
        <v>0.0%</v>
      </c>
    </row>
    <row r="293" spans="3:8" x14ac:dyDescent="0.25">
      <c r="C293" s="316" t="s">
        <v>193</v>
      </c>
      <c r="D293" s="305">
        <v>178431348</v>
      </c>
      <c r="E293" s="305">
        <v>8289103.0499999998</v>
      </c>
      <c r="F293" s="305">
        <v>24710687.710000001</v>
      </c>
      <c r="G293" s="314">
        <f t="shared" si="8"/>
        <v>16421584.66</v>
      </c>
      <c r="H293" s="315">
        <f t="shared" si="9"/>
        <v>1.9811051401996989</v>
      </c>
    </row>
    <row r="294" spans="3:8" x14ac:dyDescent="0.25">
      <c r="C294" s="326" t="s">
        <v>461</v>
      </c>
      <c r="D294" s="327">
        <v>32545361079</v>
      </c>
      <c r="E294" s="327">
        <v>1864623374</v>
      </c>
      <c r="F294" s="327">
        <v>2922224648</v>
      </c>
      <c r="G294" s="329">
        <f t="shared" si="8"/>
        <v>1057601274</v>
      </c>
      <c r="H294" s="330">
        <f t="shared" si="9"/>
        <v>0.56719297245063927</v>
      </c>
    </row>
    <row r="295" spans="3:8" x14ac:dyDescent="0.25">
      <c r="C295" s="300" t="s">
        <v>462</v>
      </c>
      <c r="D295" s="301">
        <v>11233558074</v>
      </c>
      <c r="E295" s="301">
        <v>520135079.19999999</v>
      </c>
      <c r="F295" s="301">
        <v>970572840.20000005</v>
      </c>
      <c r="G295" s="314">
        <f t="shared" si="8"/>
        <v>450437761.00000006</v>
      </c>
      <c r="H295" s="315">
        <f t="shared" si="9"/>
        <v>0.86600150424924482</v>
      </c>
    </row>
    <row r="296" spans="3:8" x14ac:dyDescent="0.25">
      <c r="C296" s="316" t="s">
        <v>170</v>
      </c>
      <c r="D296" s="305">
        <v>741689178</v>
      </c>
      <c r="E296" s="305">
        <v>957796.96</v>
      </c>
      <c r="F296" s="305">
        <v>0</v>
      </c>
      <c r="G296" s="314">
        <f t="shared" si="8"/>
        <v>-957796.96</v>
      </c>
      <c r="H296" s="315">
        <f t="shared" si="9"/>
        <v>-1</v>
      </c>
    </row>
    <row r="297" spans="3:8" x14ac:dyDescent="0.25">
      <c r="C297" s="316" t="s">
        <v>173</v>
      </c>
      <c r="D297" s="305">
        <v>894130114</v>
      </c>
      <c r="E297" s="305">
        <v>86451888.810000002</v>
      </c>
      <c r="F297" s="305">
        <v>0</v>
      </c>
      <c r="G297" s="314">
        <f t="shared" si="8"/>
        <v>-86451888.810000002</v>
      </c>
      <c r="H297" s="315">
        <f t="shared" si="9"/>
        <v>-1</v>
      </c>
    </row>
    <row r="298" spans="3:8" x14ac:dyDescent="0.25">
      <c r="C298" s="316" t="s">
        <v>181</v>
      </c>
      <c r="D298" s="305">
        <v>4848609895</v>
      </c>
      <c r="E298" s="305">
        <v>102153279.40000001</v>
      </c>
      <c r="F298" s="305">
        <v>196648084.90000001</v>
      </c>
      <c r="G298" s="314">
        <f t="shared" si="8"/>
        <v>94494805.5</v>
      </c>
      <c r="H298" s="315">
        <f t="shared" si="9"/>
        <v>0.92502958353385956</v>
      </c>
    </row>
    <row r="299" spans="3:8" x14ac:dyDescent="0.25">
      <c r="C299" s="316" t="s">
        <v>184</v>
      </c>
      <c r="D299" s="305">
        <v>894235251</v>
      </c>
      <c r="E299" s="305">
        <v>6666660.8200000003</v>
      </c>
      <c r="F299" s="305">
        <v>5166687.8899999997</v>
      </c>
      <c r="G299" s="314">
        <f t="shared" si="8"/>
        <v>-1499972.9300000006</v>
      </c>
      <c r="H299" s="315">
        <f t="shared" si="9"/>
        <v>-0.22499613682161207</v>
      </c>
    </row>
    <row r="300" spans="3:8" x14ac:dyDescent="0.25">
      <c r="C300" s="316" t="s">
        <v>188</v>
      </c>
      <c r="D300" s="305">
        <v>752214066</v>
      </c>
      <c r="E300" s="305">
        <v>0</v>
      </c>
      <c r="F300" s="305">
        <v>20632742.879999999</v>
      </c>
      <c r="G300" s="314">
        <f t="shared" si="8"/>
        <v>20632742.879999999</v>
      </c>
      <c r="H300" s="315" t="str">
        <f t="shared" si="9"/>
        <v>0.0%</v>
      </c>
    </row>
    <row r="301" spans="3:8" x14ac:dyDescent="0.25">
      <c r="C301" s="316" t="s">
        <v>190</v>
      </c>
      <c r="D301" s="305">
        <v>86000000</v>
      </c>
      <c r="E301" s="305">
        <v>0</v>
      </c>
      <c r="F301" s="305">
        <v>2375000</v>
      </c>
      <c r="G301" s="314">
        <f t="shared" si="8"/>
        <v>2375000</v>
      </c>
      <c r="H301" s="315" t="str">
        <f t="shared" si="9"/>
        <v>0.0%</v>
      </c>
    </row>
    <row r="302" spans="3:8" x14ac:dyDescent="0.25">
      <c r="C302" s="316" t="s">
        <v>191</v>
      </c>
      <c r="D302" s="305">
        <v>1041262952</v>
      </c>
      <c r="E302" s="305">
        <v>4124784.95</v>
      </c>
      <c r="F302" s="305">
        <v>11153169.07</v>
      </c>
      <c r="G302" s="314">
        <f t="shared" si="8"/>
        <v>7028384.1200000001</v>
      </c>
      <c r="H302" s="315">
        <f t="shared" si="9"/>
        <v>1.7039395278049585</v>
      </c>
    </row>
    <row r="303" spans="3:8" x14ac:dyDescent="0.25">
      <c r="C303" s="316" t="s">
        <v>192</v>
      </c>
      <c r="D303" s="305">
        <v>1706796904</v>
      </c>
      <c r="E303" s="305">
        <v>303522383.30000001</v>
      </c>
      <c r="F303" s="305">
        <v>700071633.70000005</v>
      </c>
      <c r="G303" s="314">
        <f t="shared" si="8"/>
        <v>396549250.40000004</v>
      </c>
      <c r="H303" s="315">
        <f t="shared" si="9"/>
        <v>1.3064909615184879</v>
      </c>
    </row>
    <row r="304" spans="3:8" x14ac:dyDescent="0.25">
      <c r="C304" s="316" t="s">
        <v>193</v>
      </c>
      <c r="D304" s="305">
        <v>264321649</v>
      </c>
      <c r="E304" s="305">
        <v>0</v>
      </c>
      <c r="F304" s="305">
        <v>34525521.789999999</v>
      </c>
      <c r="G304" s="314">
        <f t="shared" si="8"/>
        <v>34525521.789999999</v>
      </c>
      <c r="H304" s="315" t="str">
        <f t="shared" si="9"/>
        <v>0.0%</v>
      </c>
    </row>
    <row r="305" spans="3:8" x14ac:dyDescent="0.25">
      <c r="C305" s="316" t="s">
        <v>194</v>
      </c>
      <c r="D305" s="305">
        <v>4298065</v>
      </c>
      <c r="E305" s="305">
        <v>16258285.029999999</v>
      </c>
      <c r="F305" s="305">
        <v>0</v>
      </c>
      <c r="G305" s="314">
        <f t="shared" si="8"/>
        <v>-16258285.029999999</v>
      </c>
      <c r="H305" s="315">
        <f t="shared" si="9"/>
        <v>-1</v>
      </c>
    </row>
    <row r="306" spans="3:8" x14ac:dyDescent="0.25">
      <c r="C306" s="300" t="s">
        <v>463</v>
      </c>
      <c r="D306" s="301">
        <v>20865880617</v>
      </c>
      <c r="E306" s="301">
        <v>1235784238</v>
      </c>
      <c r="F306" s="301">
        <v>1664319365</v>
      </c>
      <c r="G306" s="314">
        <f t="shared" si="8"/>
        <v>428535127</v>
      </c>
      <c r="H306" s="315">
        <f t="shared" si="9"/>
        <v>0.34677180192356521</v>
      </c>
    </row>
    <row r="307" spans="3:8" x14ac:dyDescent="0.25">
      <c r="C307" s="316" t="s">
        <v>170</v>
      </c>
      <c r="D307" s="305">
        <v>2620160</v>
      </c>
      <c r="E307" s="305">
        <v>0</v>
      </c>
      <c r="F307" s="305">
        <v>0</v>
      </c>
      <c r="G307" s="314">
        <f t="shared" si="8"/>
        <v>0</v>
      </c>
      <c r="H307" s="315" t="str">
        <f t="shared" si="9"/>
        <v>0.0%</v>
      </c>
    </row>
    <row r="308" spans="3:8" x14ac:dyDescent="0.25">
      <c r="C308" s="316" t="s">
        <v>172</v>
      </c>
      <c r="D308" s="305">
        <v>530139060</v>
      </c>
      <c r="E308" s="305">
        <v>31808636.489999998</v>
      </c>
      <c r="F308" s="305">
        <v>82824371.620000005</v>
      </c>
      <c r="G308" s="314">
        <f t="shared" si="8"/>
        <v>51015735.13000001</v>
      </c>
      <c r="H308" s="315">
        <f t="shared" si="9"/>
        <v>1.6038328189904758</v>
      </c>
    </row>
    <row r="309" spans="3:8" x14ac:dyDescent="0.25">
      <c r="C309" s="316" t="s">
        <v>173</v>
      </c>
      <c r="D309" s="305">
        <v>779572070</v>
      </c>
      <c r="E309" s="305">
        <v>14047942.58</v>
      </c>
      <c r="F309" s="305">
        <v>157113138.80000001</v>
      </c>
      <c r="G309" s="314">
        <f t="shared" si="8"/>
        <v>143065196.22</v>
      </c>
      <c r="H309" s="315">
        <f t="shared" si="9"/>
        <v>10.184067553328511</v>
      </c>
    </row>
    <row r="310" spans="3:8" x14ac:dyDescent="0.25">
      <c r="C310" s="316" t="s">
        <v>179</v>
      </c>
      <c r="D310" s="305">
        <v>1000000</v>
      </c>
      <c r="E310" s="305">
        <v>0</v>
      </c>
      <c r="F310" s="305">
        <v>0</v>
      </c>
      <c r="G310" s="314">
        <f t="shared" si="8"/>
        <v>0</v>
      </c>
      <c r="H310" s="315" t="str">
        <f t="shared" si="9"/>
        <v>0.0%</v>
      </c>
    </row>
    <row r="311" spans="3:8" x14ac:dyDescent="0.25">
      <c r="C311" s="316" t="s">
        <v>181</v>
      </c>
      <c r="D311" s="305">
        <v>11904156143</v>
      </c>
      <c r="E311" s="305">
        <v>939925117.79999995</v>
      </c>
      <c r="F311" s="305">
        <v>909098351.39999998</v>
      </c>
      <c r="G311" s="314">
        <f t="shared" si="8"/>
        <v>-30826766.399999976</v>
      </c>
      <c r="H311" s="315">
        <f t="shared" si="9"/>
        <v>-3.2797045015834324E-2</v>
      </c>
    </row>
    <row r="312" spans="3:8" x14ac:dyDescent="0.25">
      <c r="C312" s="316" t="s">
        <v>182</v>
      </c>
      <c r="D312" s="305">
        <v>0</v>
      </c>
      <c r="E312" s="305">
        <v>0</v>
      </c>
      <c r="F312" s="305">
        <v>0</v>
      </c>
      <c r="G312" s="314">
        <f t="shared" si="8"/>
        <v>0</v>
      </c>
      <c r="H312" s="315" t="str">
        <f t="shared" si="9"/>
        <v>0.0%</v>
      </c>
    </row>
    <row r="313" spans="3:8" x14ac:dyDescent="0.25">
      <c r="C313" s="316" t="s">
        <v>184</v>
      </c>
      <c r="D313" s="305">
        <v>117853485</v>
      </c>
      <c r="E313" s="305">
        <v>14304009.449999999</v>
      </c>
      <c r="F313" s="305">
        <v>24770460.829999998</v>
      </c>
      <c r="G313" s="314">
        <f t="shared" si="8"/>
        <v>10466451.379999999</v>
      </c>
      <c r="H313" s="315">
        <f t="shared" si="9"/>
        <v>0.73171451798782194</v>
      </c>
    </row>
    <row r="314" spans="3:8" x14ac:dyDescent="0.25">
      <c r="C314" s="316" t="s">
        <v>187</v>
      </c>
      <c r="D314" s="305">
        <v>1229805145</v>
      </c>
      <c r="E314" s="305">
        <v>0</v>
      </c>
      <c r="F314" s="305">
        <v>0</v>
      </c>
      <c r="G314" s="314">
        <f t="shared" si="8"/>
        <v>0</v>
      </c>
      <c r="H314" s="315" t="str">
        <f t="shared" si="9"/>
        <v>0.0%</v>
      </c>
    </row>
    <row r="315" spans="3:8" x14ac:dyDescent="0.25">
      <c r="C315" s="316" t="s">
        <v>188</v>
      </c>
      <c r="D315" s="305">
        <v>330539300</v>
      </c>
      <c r="E315" s="305">
        <v>38491576.390000001</v>
      </c>
      <c r="F315" s="305">
        <v>160000</v>
      </c>
      <c r="G315" s="314">
        <f t="shared" si="8"/>
        <v>-38331576.390000001</v>
      </c>
      <c r="H315" s="315">
        <f t="shared" si="9"/>
        <v>-0.99584324636697474</v>
      </c>
    </row>
    <row r="316" spans="3:8" x14ac:dyDescent="0.25">
      <c r="C316" s="316" t="s">
        <v>190</v>
      </c>
      <c r="D316" s="305">
        <v>2458172234</v>
      </c>
      <c r="E316" s="305">
        <v>159804293.5</v>
      </c>
      <c r="F316" s="305">
        <v>104308181.5</v>
      </c>
      <c r="G316" s="314">
        <f t="shared" si="8"/>
        <v>-55496112</v>
      </c>
      <c r="H316" s="315">
        <f t="shared" si="9"/>
        <v>-0.3472754754239441</v>
      </c>
    </row>
    <row r="317" spans="3:8" x14ac:dyDescent="0.25">
      <c r="C317" s="316" t="s">
        <v>191</v>
      </c>
      <c r="D317" s="305">
        <v>74660231</v>
      </c>
      <c r="E317" s="305">
        <v>0</v>
      </c>
      <c r="F317" s="305">
        <v>7235767.3300000001</v>
      </c>
      <c r="G317" s="314">
        <f t="shared" si="8"/>
        <v>7235767.3300000001</v>
      </c>
      <c r="H317" s="315" t="str">
        <f t="shared" si="9"/>
        <v>0.0%</v>
      </c>
    </row>
    <row r="318" spans="3:8" x14ac:dyDescent="0.25">
      <c r="C318" s="316" t="s">
        <v>192</v>
      </c>
      <c r="D318" s="305">
        <v>1455219640</v>
      </c>
      <c r="E318" s="305">
        <v>37402661.619999997</v>
      </c>
      <c r="F318" s="305">
        <v>61574258.109999999</v>
      </c>
      <c r="G318" s="314">
        <f t="shared" si="8"/>
        <v>24171596.490000002</v>
      </c>
      <c r="H318" s="315">
        <f t="shared" si="9"/>
        <v>0.64625337992189669</v>
      </c>
    </row>
    <row r="319" spans="3:8" x14ac:dyDescent="0.25">
      <c r="C319" s="316" t="s">
        <v>193</v>
      </c>
      <c r="D319" s="305">
        <v>1982143149</v>
      </c>
      <c r="E319" s="305">
        <v>0</v>
      </c>
      <c r="F319" s="305">
        <v>317234835.80000001</v>
      </c>
      <c r="G319" s="314">
        <f t="shared" si="8"/>
        <v>317234835.80000001</v>
      </c>
      <c r="H319" s="315" t="str">
        <f t="shared" si="9"/>
        <v>0.0%</v>
      </c>
    </row>
    <row r="320" spans="3:8" x14ac:dyDescent="0.25">
      <c r="C320" s="316" t="s">
        <v>194</v>
      </c>
      <c r="D320" s="305">
        <v>0</v>
      </c>
      <c r="E320" s="305">
        <v>0</v>
      </c>
      <c r="F320" s="305">
        <v>0</v>
      </c>
      <c r="G320" s="314">
        <f t="shared" si="8"/>
        <v>0</v>
      </c>
      <c r="H320" s="315" t="str">
        <f t="shared" si="9"/>
        <v>0.0%</v>
      </c>
    </row>
    <row r="321" spans="3:8" x14ac:dyDescent="0.25">
      <c r="C321" s="300" t="s">
        <v>425</v>
      </c>
      <c r="D321" s="301">
        <v>445922388</v>
      </c>
      <c r="E321" s="301">
        <v>108704056.90000001</v>
      </c>
      <c r="F321" s="301">
        <v>287332442.80000001</v>
      </c>
      <c r="G321" s="314">
        <f t="shared" si="8"/>
        <v>178628385.90000001</v>
      </c>
      <c r="H321" s="315">
        <f t="shared" si="9"/>
        <v>1.6432540881553797</v>
      </c>
    </row>
    <row r="322" spans="3:8" x14ac:dyDescent="0.25">
      <c r="C322" s="316" t="s">
        <v>173</v>
      </c>
      <c r="D322" s="305">
        <v>445922388</v>
      </c>
      <c r="E322" s="305">
        <v>108704056.90000001</v>
      </c>
      <c r="F322" s="305">
        <v>287332442.80000001</v>
      </c>
      <c r="G322" s="314">
        <f t="shared" si="8"/>
        <v>178628385.90000001</v>
      </c>
      <c r="H322" s="315">
        <f t="shared" si="9"/>
        <v>1.6432540881553797</v>
      </c>
    </row>
    <row r="323" spans="3:8" x14ac:dyDescent="0.25">
      <c r="C323" s="326" t="s">
        <v>464</v>
      </c>
      <c r="D323" s="327">
        <v>10868607605</v>
      </c>
      <c r="E323" s="327">
        <v>109802955.5</v>
      </c>
      <c r="F323" s="327">
        <v>117370162.40000001</v>
      </c>
      <c r="G323" s="329">
        <f t="shared" si="8"/>
        <v>7567206.900000006</v>
      </c>
      <c r="H323" s="330">
        <f t="shared" si="9"/>
        <v>6.8916240601556544E-2</v>
      </c>
    </row>
    <row r="324" spans="3:8" x14ac:dyDescent="0.25">
      <c r="C324" s="300" t="s">
        <v>425</v>
      </c>
      <c r="D324" s="301">
        <v>10868607605</v>
      </c>
      <c r="E324" s="301">
        <v>109802955.5</v>
      </c>
      <c r="F324" s="301">
        <v>117370162.40000001</v>
      </c>
      <c r="G324" s="314">
        <f t="shared" si="8"/>
        <v>7567206.900000006</v>
      </c>
      <c r="H324" s="315">
        <f t="shared" si="9"/>
        <v>6.8916240601556544E-2</v>
      </c>
    </row>
    <row r="325" spans="3:8" x14ac:dyDescent="0.25">
      <c r="C325" s="316" t="s">
        <v>170</v>
      </c>
      <c r="D325" s="305">
        <v>1412952209</v>
      </c>
      <c r="E325" s="305">
        <v>52814392.240000002</v>
      </c>
      <c r="F325" s="305">
        <v>36368715.060000002</v>
      </c>
      <c r="G325" s="314">
        <f t="shared" si="8"/>
        <v>-16445677.18</v>
      </c>
      <c r="H325" s="315">
        <f t="shared" si="9"/>
        <v>-0.31138628094530163</v>
      </c>
    </row>
    <row r="326" spans="3:8" x14ac:dyDescent="0.25">
      <c r="C326" s="316" t="s">
        <v>176</v>
      </c>
      <c r="D326" s="305">
        <v>904387549</v>
      </c>
      <c r="E326" s="305">
        <v>4400411.82</v>
      </c>
      <c r="F326" s="305">
        <v>6051684.2300000004</v>
      </c>
      <c r="G326" s="314">
        <f t="shared" si="8"/>
        <v>1651272.4100000001</v>
      </c>
      <c r="H326" s="315">
        <f t="shared" si="9"/>
        <v>0.37525406201640465</v>
      </c>
    </row>
    <row r="327" spans="3:8" x14ac:dyDescent="0.25">
      <c r="C327" s="316" t="s">
        <v>178</v>
      </c>
      <c r="D327" s="305">
        <v>2903465527</v>
      </c>
      <c r="E327" s="305">
        <v>2116391.75</v>
      </c>
      <c r="F327" s="305">
        <v>10645108.810000001</v>
      </c>
      <c r="G327" s="314">
        <f t="shared" si="8"/>
        <v>8528717.0600000005</v>
      </c>
      <c r="H327" s="315">
        <f t="shared" si="9"/>
        <v>4.0298385495029452</v>
      </c>
    </row>
    <row r="328" spans="3:8" x14ac:dyDescent="0.25">
      <c r="C328" s="316" t="s">
        <v>181</v>
      </c>
      <c r="D328" s="305">
        <v>930068105</v>
      </c>
      <c r="E328" s="305">
        <v>0</v>
      </c>
      <c r="F328" s="305">
        <v>1754550.87</v>
      </c>
      <c r="G328" s="314">
        <f t="shared" si="8"/>
        <v>1754550.87</v>
      </c>
      <c r="H328" s="315" t="str">
        <f t="shared" si="9"/>
        <v>0.0%</v>
      </c>
    </row>
    <row r="329" spans="3:8" x14ac:dyDescent="0.25">
      <c r="C329" s="316" t="s">
        <v>186</v>
      </c>
      <c r="D329" s="305">
        <v>293234111</v>
      </c>
      <c r="E329" s="305">
        <v>0</v>
      </c>
      <c r="F329" s="305">
        <v>3213048.72</v>
      </c>
      <c r="G329" s="314">
        <f t="shared" si="8"/>
        <v>3213048.72</v>
      </c>
      <c r="H329" s="315" t="str">
        <f t="shared" si="9"/>
        <v>0.0%</v>
      </c>
    </row>
    <row r="330" spans="3:8" x14ac:dyDescent="0.25">
      <c r="C330" s="316" t="s">
        <v>187</v>
      </c>
      <c r="D330" s="305">
        <v>300000000</v>
      </c>
      <c r="E330" s="305">
        <v>0</v>
      </c>
      <c r="F330" s="305">
        <v>0</v>
      </c>
      <c r="G330" s="314">
        <f t="shared" si="8"/>
        <v>0</v>
      </c>
      <c r="H330" s="315" t="str">
        <f t="shared" si="9"/>
        <v>0.0%</v>
      </c>
    </row>
    <row r="331" spans="3:8" x14ac:dyDescent="0.25">
      <c r="C331" s="316" t="s">
        <v>188</v>
      </c>
      <c r="D331" s="305">
        <v>647163063</v>
      </c>
      <c r="E331" s="305">
        <v>0</v>
      </c>
      <c r="F331" s="305">
        <v>4198865.49</v>
      </c>
      <c r="G331" s="314">
        <f t="shared" si="8"/>
        <v>4198865.49</v>
      </c>
      <c r="H331" s="315" t="str">
        <f t="shared" si="9"/>
        <v>0.0%</v>
      </c>
    </row>
    <row r="332" spans="3:8" x14ac:dyDescent="0.25">
      <c r="C332" s="316" t="s">
        <v>190</v>
      </c>
      <c r="D332" s="305">
        <v>287875428</v>
      </c>
      <c r="E332" s="305">
        <v>1125982.58</v>
      </c>
      <c r="F332" s="305">
        <v>3441799.85</v>
      </c>
      <c r="G332" s="314">
        <f t="shared" si="8"/>
        <v>2315817.27</v>
      </c>
      <c r="H332" s="315">
        <f t="shared" si="9"/>
        <v>2.056707902177314</v>
      </c>
    </row>
    <row r="333" spans="3:8" x14ac:dyDescent="0.25">
      <c r="C333" s="316" t="s">
        <v>191</v>
      </c>
      <c r="D333" s="305">
        <v>2495251615</v>
      </c>
      <c r="E333" s="305">
        <v>48707048.590000004</v>
      </c>
      <c r="F333" s="305">
        <v>51696389.409999996</v>
      </c>
      <c r="G333" s="314">
        <f t="shared" si="8"/>
        <v>2989340.8199999928</v>
      </c>
      <c r="H333" s="315">
        <f t="shared" si="9"/>
        <v>6.1373885434186037E-2</v>
      </c>
    </row>
    <row r="334" spans="3:8" x14ac:dyDescent="0.25">
      <c r="C334" s="316" t="s">
        <v>192</v>
      </c>
      <c r="D334" s="305">
        <v>0</v>
      </c>
      <c r="E334" s="305">
        <v>0</v>
      </c>
      <c r="F334" s="305">
        <v>0</v>
      </c>
      <c r="G334" s="314">
        <f t="shared" ref="G334:G336" si="10">F334-E334</f>
        <v>0</v>
      </c>
      <c r="H334" s="315" t="str">
        <f t="shared" ref="H334:H336" si="11">IFERROR(G334/E334,"0.0%")</f>
        <v>0.0%</v>
      </c>
    </row>
    <row r="335" spans="3:8" x14ac:dyDescent="0.25">
      <c r="C335" s="316" t="s">
        <v>194</v>
      </c>
      <c r="D335" s="305">
        <v>694209998</v>
      </c>
      <c r="E335" s="305">
        <v>638728.54</v>
      </c>
      <c r="F335" s="305">
        <v>0</v>
      </c>
      <c r="G335" s="314">
        <f t="shared" si="10"/>
        <v>-638728.54</v>
      </c>
      <c r="H335" s="315">
        <f t="shared" si="11"/>
        <v>-1</v>
      </c>
    </row>
    <row r="336" spans="3:8" x14ac:dyDescent="0.25">
      <c r="C336" s="317" t="s">
        <v>198</v>
      </c>
      <c r="D336" s="318">
        <v>96543478243</v>
      </c>
      <c r="E336" s="318">
        <v>3648226144</v>
      </c>
      <c r="F336" s="318">
        <v>6765481456</v>
      </c>
      <c r="G336" s="319">
        <f t="shared" si="10"/>
        <v>3117255312</v>
      </c>
      <c r="H336" s="320">
        <f t="shared" si="11"/>
        <v>0.85445780742697297</v>
      </c>
    </row>
    <row r="337" spans="3:6" x14ac:dyDescent="0.25">
      <c r="D337" s="321"/>
    </row>
    <row r="338" spans="3:6" x14ac:dyDescent="0.25">
      <c r="D338" s="321"/>
    </row>
    <row r="339" spans="3:6" x14ac:dyDescent="0.25">
      <c r="C339" s="308" t="s">
        <v>416</v>
      </c>
      <c r="D339" s="321"/>
    </row>
    <row r="340" spans="3:6" x14ac:dyDescent="0.25">
      <c r="C340" s="309" t="s">
        <v>417</v>
      </c>
      <c r="D340" s="321"/>
    </row>
    <row r="341" spans="3:6" x14ac:dyDescent="0.25">
      <c r="C341" s="308" t="s">
        <v>105</v>
      </c>
    </row>
    <row r="345" spans="3:6" x14ac:dyDescent="0.25">
      <c r="D345" s="321"/>
    </row>
    <row r="346" spans="3:6" x14ac:dyDescent="0.25">
      <c r="D346" s="321"/>
    </row>
    <row r="349" spans="3:6" x14ac:dyDescent="0.25">
      <c r="D349" s="321"/>
      <c r="E349" s="321"/>
      <c r="F349" s="321"/>
    </row>
    <row r="352" spans="3:6" x14ac:dyDescent="0.25">
      <c r="D352" s="321"/>
    </row>
    <row r="354" spans="4:4" x14ac:dyDescent="0.25">
      <c r="D354" s="321"/>
    </row>
    <row r="357" spans="4:4" x14ac:dyDescent="0.25">
      <c r="D357" s="321"/>
    </row>
    <row r="359" spans="4:4" x14ac:dyDescent="0.25">
      <c r="D359" s="321"/>
    </row>
    <row r="360" spans="4:4" x14ac:dyDescent="0.25">
      <c r="D360" s="321"/>
    </row>
    <row r="361" spans="4:4" x14ac:dyDescent="0.25">
      <c r="D361" s="321"/>
    </row>
    <row r="362" spans="4:4" x14ac:dyDescent="0.25">
      <c r="D362" s="321"/>
    </row>
    <row r="371" spans="4:6" x14ac:dyDescent="0.25">
      <c r="D371" s="321"/>
      <c r="E371" s="321"/>
      <c r="F371" s="321"/>
    </row>
    <row r="372" spans="4:6" x14ac:dyDescent="0.25">
      <c r="D372" s="321"/>
      <c r="E372" s="321"/>
      <c r="F372" s="321"/>
    </row>
    <row r="374" spans="4:6" x14ac:dyDescent="0.25">
      <c r="D374" s="321"/>
      <c r="E374" s="321"/>
      <c r="F374" s="321"/>
    </row>
    <row r="375" spans="4:6" x14ac:dyDescent="0.25">
      <c r="D375" s="321"/>
      <c r="E375" s="321"/>
    </row>
    <row r="376" spans="4:6" x14ac:dyDescent="0.25">
      <c r="D376" s="321"/>
      <c r="E376" s="321"/>
      <c r="F376" s="321"/>
    </row>
    <row r="377" spans="4:6" x14ac:dyDescent="0.25">
      <c r="D377" s="321"/>
      <c r="E377" s="321"/>
      <c r="F377" s="321"/>
    </row>
    <row r="378" spans="4:6" x14ac:dyDescent="0.25">
      <c r="D378" s="321"/>
      <c r="E378" s="321"/>
      <c r="F378" s="321"/>
    </row>
    <row r="379" spans="4:6" x14ac:dyDescent="0.25">
      <c r="D379" s="321"/>
      <c r="E379" s="321"/>
      <c r="F379" s="321"/>
    </row>
    <row r="380" spans="4:6" x14ac:dyDescent="0.25">
      <c r="D380" s="321"/>
    </row>
    <row r="381" spans="4:6" x14ac:dyDescent="0.25">
      <c r="D381" s="321"/>
      <c r="E381" s="321"/>
      <c r="F381" s="321"/>
    </row>
    <row r="383" spans="4:6" x14ac:dyDescent="0.25">
      <c r="D383" s="321"/>
      <c r="E383" s="321"/>
      <c r="F383" s="321"/>
    </row>
    <row r="384" spans="4:6" x14ac:dyDescent="0.25">
      <c r="D384" s="321"/>
    </row>
    <row r="386" spans="4:6" x14ac:dyDescent="0.25">
      <c r="D386" s="321"/>
    </row>
    <row r="387" spans="4:6" x14ac:dyDescent="0.25">
      <c r="D387" s="321"/>
    </row>
    <row r="388" spans="4:6" x14ac:dyDescent="0.25">
      <c r="D388" s="321"/>
    </row>
    <row r="389" spans="4:6" x14ac:dyDescent="0.25">
      <c r="D389" s="321"/>
    </row>
    <row r="390" spans="4:6" x14ac:dyDescent="0.25">
      <c r="D390" s="321"/>
      <c r="E390" s="321"/>
      <c r="F390" s="321"/>
    </row>
    <row r="391" spans="4:6" x14ac:dyDescent="0.25">
      <c r="D391" s="321"/>
      <c r="E391" s="321"/>
      <c r="F391" s="321"/>
    </row>
    <row r="392" spans="4:6" x14ac:dyDescent="0.25">
      <c r="D392" s="321"/>
    </row>
    <row r="393" spans="4:6" x14ac:dyDescent="0.25">
      <c r="D393" s="321"/>
      <c r="E393" s="321"/>
      <c r="F393" s="321"/>
    </row>
    <row r="394" spans="4:6" x14ac:dyDescent="0.25">
      <c r="D394" s="321"/>
      <c r="E394" s="321"/>
      <c r="F394" s="321"/>
    </row>
    <row r="395" spans="4:6" x14ac:dyDescent="0.25">
      <c r="D395" s="321"/>
    </row>
    <row r="396" spans="4:6" x14ac:dyDescent="0.25">
      <c r="D396" s="321"/>
      <c r="E396" s="321"/>
      <c r="F396" s="321"/>
    </row>
    <row r="397" spans="4:6" x14ac:dyDescent="0.25">
      <c r="D397" s="321"/>
      <c r="E397" s="321"/>
      <c r="F397" s="321"/>
    </row>
  </sheetData>
  <mergeCells count="9">
    <mergeCell ref="C10:C11"/>
    <mergeCell ref="D10:D12"/>
    <mergeCell ref="E10:F11"/>
    <mergeCell ref="G10:H11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2D21-12A0-4463-A4BE-F5A470C09A85}">
  <dimension ref="C1:H793"/>
  <sheetViews>
    <sheetView showGridLines="0" workbookViewId="0">
      <selection activeCell="G635" sqref="G635"/>
    </sheetView>
  </sheetViews>
  <sheetFormatPr baseColWidth="10" defaultColWidth="11.42578125" defaultRowHeight="15" x14ac:dyDescent="0.25"/>
  <cols>
    <col min="1" max="2" width="11.42578125" style="1"/>
    <col min="3" max="3" width="97.7109375" style="1" customWidth="1"/>
    <col min="4" max="4" width="26" style="1" customWidth="1"/>
    <col min="5" max="5" width="17.28515625" style="1" bestFit="1" customWidth="1"/>
    <col min="6" max="6" width="15.5703125" style="1" bestFit="1" customWidth="1"/>
    <col min="7" max="7" width="12.140625" style="1" bestFit="1" customWidth="1"/>
    <col min="8" max="8" width="11.42578125" style="1"/>
    <col min="9" max="9" width="45.7109375" style="1" customWidth="1"/>
    <col min="10" max="10" width="14" style="1" bestFit="1" customWidth="1"/>
    <col min="11" max="11" width="11.5703125" style="1" bestFit="1" customWidth="1"/>
    <col min="12" max="13" width="12.140625" style="1" bestFit="1" customWidth="1"/>
    <col min="14" max="16384" width="11.42578125" style="1"/>
  </cols>
  <sheetData>
    <row r="1" spans="3:8" x14ac:dyDescent="0.25">
      <c r="C1" s="2"/>
      <c r="D1" s="2"/>
      <c r="E1" s="2"/>
      <c r="F1" s="2"/>
      <c r="G1" s="2"/>
    </row>
    <row r="2" spans="3:8" x14ac:dyDescent="0.25">
      <c r="C2" s="454" t="s">
        <v>0</v>
      </c>
      <c r="D2" s="454"/>
      <c r="E2" s="454"/>
      <c r="F2" s="454"/>
      <c r="G2" s="454"/>
    </row>
    <row r="3" spans="3:8" x14ac:dyDescent="0.25">
      <c r="C3" s="454" t="s">
        <v>1</v>
      </c>
      <c r="D3" s="454"/>
      <c r="E3" s="454"/>
      <c r="F3" s="454"/>
      <c r="G3" s="454"/>
    </row>
    <row r="4" spans="3:8" x14ac:dyDescent="0.25">
      <c r="C4" s="455" t="s">
        <v>2</v>
      </c>
      <c r="D4" s="455"/>
      <c r="E4" s="455"/>
      <c r="F4" s="455"/>
      <c r="G4" s="455"/>
    </row>
    <row r="5" spans="3:8" x14ac:dyDescent="0.25">
      <c r="C5" s="2"/>
      <c r="D5" s="2"/>
      <c r="E5" s="2"/>
      <c r="F5" s="2"/>
      <c r="G5" s="2"/>
    </row>
    <row r="6" spans="3:8" ht="15.75" x14ac:dyDescent="0.25">
      <c r="C6" s="468" t="s">
        <v>465</v>
      </c>
      <c r="D6" s="468"/>
      <c r="E6" s="468"/>
      <c r="F6" s="468"/>
      <c r="G6" s="468"/>
      <c r="H6" s="468"/>
    </row>
    <row r="7" spans="3:8" ht="15.75" x14ac:dyDescent="0.25">
      <c r="C7" s="457" t="s">
        <v>231</v>
      </c>
      <c r="D7" s="457"/>
      <c r="E7" s="457"/>
      <c r="F7" s="457"/>
      <c r="G7" s="457"/>
    </row>
    <row r="8" spans="3:8" x14ac:dyDescent="0.25">
      <c r="C8" s="2"/>
      <c r="D8" s="2"/>
      <c r="E8" s="2"/>
      <c r="F8" s="2"/>
      <c r="G8" s="2"/>
    </row>
    <row r="9" spans="3:8" ht="15.75" thickBot="1" x14ac:dyDescent="0.3"/>
    <row r="10" spans="3:8" x14ac:dyDescent="0.25">
      <c r="C10" s="469" t="s">
        <v>5</v>
      </c>
      <c r="D10" s="448" t="s">
        <v>466</v>
      </c>
      <c r="E10" s="471" t="s">
        <v>467</v>
      </c>
      <c r="F10" s="471" t="s">
        <v>212</v>
      </c>
      <c r="G10" s="471" t="s">
        <v>468</v>
      </c>
    </row>
    <row r="11" spans="3:8" x14ac:dyDescent="0.25">
      <c r="C11" s="470"/>
      <c r="D11" s="460"/>
      <c r="E11" s="472"/>
      <c r="F11" s="474"/>
      <c r="G11" s="474"/>
    </row>
    <row r="12" spans="3:8" ht="15.75" thickBot="1" x14ac:dyDescent="0.3">
      <c r="C12" s="322" t="s">
        <v>469</v>
      </c>
      <c r="D12" s="459"/>
      <c r="E12" s="473"/>
      <c r="F12" s="475"/>
      <c r="G12" s="475"/>
    </row>
    <row r="13" spans="3:8" x14ac:dyDescent="0.25">
      <c r="C13" s="328" t="s">
        <v>470</v>
      </c>
      <c r="D13" s="327">
        <v>3010779124</v>
      </c>
      <c r="E13" s="327">
        <v>250897582</v>
      </c>
      <c r="F13" s="327">
        <v>250897582</v>
      </c>
      <c r="G13" s="327">
        <v>250897582</v>
      </c>
    </row>
    <row r="14" spans="3:8" x14ac:dyDescent="0.25">
      <c r="C14" s="300" t="s">
        <v>471</v>
      </c>
      <c r="D14" s="301">
        <v>3010779124</v>
      </c>
      <c r="E14" s="301">
        <v>250897582</v>
      </c>
      <c r="F14" s="301">
        <v>250897582</v>
      </c>
      <c r="G14" s="301">
        <v>250897582</v>
      </c>
    </row>
    <row r="15" spans="3:8" x14ac:dyDescent="0.25">
      <c r="C15" s="316" t="s">
        <v>472</v>
      </c>
      <c r="D15" s="305">
        <v>3010779124</v>
      </c>
      <c r="E15" s="305">
        <v>250897582</v>
      </c>
      <c r="F15" s="305">
        <v>250897582</v>
      </c>
      <c r="G15" s="305">
        <v>250897582</v>
      </c>
    </row>
    <row r="16" spans="3:8" x14ac:dyDescent="0.25">
      <c r="C16" s="304" t="s">
        <v>473</v>
      </c>
      <c r="D16" s="305">
        <v>2589079124</v>
      </c>
      <c r="E16" s="305">
        <v>215756582</v>
      </c>
      <c r="F16" s="305">
        <v>215756582</v>
      </c>
      <c r="G16" s="305">
        <v>215756582</v>
      </c>
    </row>
    <row r="17" spans="3:7" x14ac:dyDescent="0.25">
      <c r="C17" s="304" t="s">
        <v>474</v>
      </c>
      <c r="D17" s="305">
        <v>421700000</v>
      </c>
      <c r="E17" s="305">
        <v>35141000</v>
      </c>
      <c r="F17" s="305">
        <v>35141000</v>
      </c>
      <c r="G17" s="305">
        <v>35141000</v>
      </c>
    </row>
    <row r="18" spans="3:7" x14ac:dyDescent="0.25">
      <c r="C18" s="328" t="s">
        <v>475</v>
      </c>
      <c r="D18" s="327">
        <v>5897016059</v>
      </c>
      <c r="E18" s="327">
        <v>491417988.99000001</v>
      </c>
      <c r="F18" s="327">
        <v>491417988.99000001</v>
      </c>
      <c r="G18" s="327">
        <v>491417988.99000001</v>
      </c>
    </row>
    <row r="19" spans="3:7" x14ac:dyDescent="0.25">
      <c r="C19" s="300" t="s">
        <v>476</v>
      </c>
      <c r="D19" s="301">
        <v>5897016059</v>
      </c>
      <c r="E19" s="301">
        <v>491417988.99000001</v>
      </c>
      <c r="F19" s="301">
        <v>491417988.99000001</v>
      </c>
      <c r="G19" s="301">
        <v>491417988.99000001</v>
      </c>
    </row>
    <row r="20" spans="3:7" x14ac:dyDescent="0.25">
      <c r="C20" s="316" t="s">
        <v>477</v>
      </c>
      <c r="D20" s="305">
        <v>5897016059</v>
      </c>
      <c r="E20" s="305">
        <v>491417988.99000001</v>
      </c>
      <c r="F20" s="305">
        <v>491417988.99000001</v>
      </c>
      <c r="G20" s="305">
        <v>491417988.99000001</v>
      </c>
    </row>
    <row r="21" spans="3:7" x14ac:dyDescent="0.25">
      <c r="C21" s="304" t="s">
        <v>473</v>
      </c>
      <c r="D21" s="305">
        <v>5298715569</v>
      </c>
      <c r="E21" s="305">
        <v>441559613.99000001</v>
      </c>
      <c r="F21" s="305">
        <v>441559613.99000001</v>
      </c>
      <c r="G21" s="305">
        <v>441559613.99000001</v>
      </c>
    </row>
    <row r="22" spans="3:7" x14ac:dyDescent="0.25">
      <c r="C22" s="304" t="s">
        <v>474</v>
      </c>
      <c r="D22" s="305">
        <v>598300490</v>
      </c>
      <c r="E22" s="305">
        <v>49858375</v>
      </c>
      <c r="F22" s="305">
        <v>49858375</v>
      </c>
      <c r="G22" s="305">
        <v>49858375</v>
      </c>
    </row>
    <row r="23" spans="3:7" x14ac:dyDescent="0.25">
      <c r="C23" s="328" t="s">
        <v>478</v>
      </c>
      <c r="D23" s="327">
        <v>130289851958</v>
      </c>
      <c r="E23" s="327">
        <v>7874714429.3399973</v>
      </c>
      <c r="F23" s="327">
        <v>7324033685.2000008</v>
      </c>
      <c r="G23" s="327">
        <v>9940870648.5499973</v>
      </c>
    </row>
    <row r="24" spans="3:7" x14ac:dyDescent="0.25">
      <c r="C24" s="300" t="s">
        <v>479</v>
      </c>
      <c r="D24" s="301">
        <v>21640149453</v>
      </c>
      <c r="E24" s="301">
        <v>1998422309.03</v>
      </c>
      <c r="F24" s="301">
        <v>1763263123.23</v>
      </c>
      <c r="G24" s="301">
        <v>1714636804.21</v>
      </c>
    </row>
    <row r="25" spans="3:7" x14ac:dyDescent="0.25">
      <c r="C25" s="316" t="s">
        <v>480</v>
      </c>
      <c r="D25" s="305">
        <v>10957663965</v>
      </c>
      <c r="E25" s="305">
        <v>992835864.78999984</v>
      </c>
      <c r="F25" s="305">
        <v>737951909.84000003</v>
      </c>
      <c r="G25" s="305">
        <v>750396179.82000005</v>
      </c>
    </row>
    <row r="26" spans="3:7" x14ac:dyDescent="0.25">
      <c r="C26" s="304" t="s">
        <v>481</v>
      </c>
      <c r="D26" s="305">
        <v>2320190388</v>
      </c>
      <c r="E26" s="305">
        <v>537002380.70999992</v>
      </c>
      <c r="F26" s="305">
        <v>281968425.75999999</v>
      </c>
      <c r="G26" s="305">
        <v>203182763.81</v>
      </c>
    </row>
    <row r="27" spans="3:7" x14ac:dyDescent="0.25">
      <c r="C27" s="304" t="s">
        <v>482</v>
      </c>
      <c r="D27" s="305">
        <v>6242781293</v>
      </c>
      <c r="E27" s="305">
        <v>256863945.85999998</v>
      </c>
      <c r="F27" s="305">
        <v>256863945.85999998</v>
      </c>
      <c r="G27" s="305">
        <v>348608326.84000003</v>
      </c>
    </row>
    <row r="28" spans="3:7" x14ac:dyDescent="0.25">
      <c r="C28" s="304" t="s">
        <v>473</v>
      </c>
      <c r="D28" s="305">
        <v>0</v>
      </c>
      <c r="E28" s="305">
        <v>0</v>
      </c>
      <c r="F28" s="305">
        <v>0</v>
      </c>
      <c r="G28" s="305">
        <v>0</v>
      </c>
    </row>
    <row r="29" spans="3:7" x14ac:dyDescent="0.25">
      <c r="C29" s="304" t="s">
        <v>474</v>
      </c>
      <c r="D29" s="305">
        <v>2144177401</v>
      </c>
      <c r="E29" s="305">
        <v>173938491.30000001</v>
      </c>
      <c r="F29" s="305">
        <v>174088491.30000001</v>
      </c>
      <c r="G29" s="305">
        <v>173574042.25</v>
      </c>
    </row>
    <row r="30" spans="3:7" x14ac:dyDescent="0.25">
      <c r="C30" s="304" t="s">
        <v>483</v>
      </c>
      <c r="D30" s="305">
        <v>250514883</v>
      </c>
      <c r="E30" s="305">
        <v>25031046.920000002</v>
      </c>
      <c r="F30" s="305">
        <v>25031046.920000002</v>
      </c>
      <c r="G30" s="305">
        <v>25031046.920000002</v>
      </c>
    </row>
    <row r="31" spans="3:7" x14ac:dyDescent="0.25">
      <c r="C31" s="316" t="s">
        <v>484</v>
      </c>
      <c r="D31" s="305">
        <v>86746493</v>
      </c>
      <c r="E31" s="305">
        <v>1947839.23</v>
      </c>
      <c r="F31" s="305">
        <v>5717936.4700000007</v>
      </c>
      <c r="G31" s="305">
        <v>4927294.32</v>
      </c>
    </row>
    <row r="32" spans="3:7" x14ac:dyDescent="0.25">
      <c r="C32" s="304" t="s">
        <v>481</v>
      </c>
      <c r="D32" s="305">
        <v>86746493</v>
      </c>
      <c r="E32" s="305">
        <v>1947839.23</v>
      </c>
      <c r="F32" s="305">
        <v>5717936.4700000007</v>
      </c>
      <c r="G32" s="305">
        <v>4927294.32</v>
      </c>
    </row>
    <row r="33" spans="3:7" x14ac:dyDescent="0.25">
      <c r="C33" s="316" t="s">
        <v>485</v>
      </c>
      <c r="D33" s="305">
        <v>2518934940</v>
      </c>
      <c r="E33" s="305">
        <v>273828476.57000005</v>
      </c>
      <c r="F33" s="305">
        <v>275190522.49000001</v>
      </c>
      <c r="G33" s="305">
        <v>224809322.40000004</v>
      </c>
    </row>
    <row r="34" spans="3:7" x14ac:dyDescent="0.25">
      <c r="C34" s="304" t="s">
        <v>486</v>
      </c>
      <c r="D34" s="305">
        <v>2518934940</v>
      </c>
      <c r="E34" s="305">
        <v>273828476.57000005</v>
      </c>
      <c r="F34" s="305">
        <v>275190522.49000001</v>
      </c>
      <c r="G34" s="305">
        <v>224809322.40000004</v>
      </c>
    </row>
    <row r="35" spans="3:7" x14ac:dyDescent="0.25">
      <c r="C35" s="316" t="s">
        <v>487</v>
      </c>
      <c r="D35" s="305">
        <v>130392955</v>
      </c>
      <c r="E35" s="305">
        <v>364494.01</v>
      </c>
      <c r="F35" s="305">
        <v>8423425.3399999999</v>
      </c>
      <c r="G35" s="305">
        <v>8139234.6599999992</v>
      </c>
    </row>
    <row r="36" spans="3:7" x14ac:dyDescent="0.25">
      <c r="C36" s="304" t="s">
        <v>488</v>
      </c>
      <c r="D36" s="305">
        <v>130392955</v>
      </c>
      <c r="E36" s="305">
        <v>364494.01</v>
      </c>
      <c r="F36" s="305">
        <v>8423425.3399999999</v>
      </c>
      <c r="G36" s="305">
        <v>8139234.6599999992</v>
      </c>
    </row>
    <row r="37" spans="3:7" x14ac:dyDescent="0.25">
      <c r="C37" s="316" t="s">
        <v>489</v>
      </c>
      <c r="D37" s="305">
        <v>240382534</v>
      </c>
      <c r="E37" s="305">
        <v>14024537.439999999</v>
      </c>
      <c r="F37" s="305">
        <v>13946034.729999999</v>
      </c>
      <c r="G37" s="305">
        <v>13779757.82</v>
      </c>
    </row>
    <row r="38" spans="3:7" x14ac:dyDescent="0.25">
      <c r="C38" s="304" t="s">
        <v>490</v>
      </c>
      <c r="D38" s="305">
        <v>240382534</v>
      </c>
      <c r="E38" s="305">
        <v>14024537.439999999</v>
      </c>
      <c r="F38" s="305">
        <v>13946034.729999999</v>
      </c>
      <c r="G38" s="305">
        <v>13779757.82</v>
      </c>
    </row>
    <row r="39" spans="3:7" x14ac:dyDescent="0.25">
      <c r="C39" s="316" t="s">
        <v>491</v>
      </c>
      <c r="D39" s="305">
        <v>75125754</v>
      </c>
      <c r="E39" s="305">
        <v>9120879.7300000004</v>
      </c>
      <c r="F39" s="305">
        <v>5323545.29</v>
      </c>
      <c r="G39" s="305">
        <v>4888916.3</v>
      </c>
    </row>
    <row r="40" spans="3:7" x14ac:dyDescent="0.25">
      <c r="C40" s="304" t="s">
        <v>492</v>
      </c>
      <c r="D40" s="305">
        <v>75125754</v>
      </c>
      <c r="E40" s="305">
        <v>9120879.7300000004</v>
      </c>
      <c r="F40" s="305">
        <v>5323545.29</v>
      </c>
      <c r="G40" s="305">
        <v>4888916.3</v>
      </c>
    </row>
    <row r="41" spans="3:7" x14ac:dyDescent="0.25">
      <c r="C41" s="316" t="s">
        <v>493</v>
      </c>
      <c r="D41" s="305">
        <v>96423204</v>
      </c>
      <c r="E41" s="305">
        <v>3642118.27</v>
      </c>
      <c r="F41" s="305">
        <v>5935656.6099999994</v>
      </c>
      <c r="G41" s="305">
        <v>5515472.29</v>
      </c>
    </row>
    <row r="42" spans="3:7" x14ac:dyDescent="0.25">
      <c r="C42" s="304" t="s">
        <v>494</v>
      </c>
      <c r="D42" s="305">
        <v>96423204</v>
      </c>
      <c r="E42" s="305">
        <v>3642118.27</v>
      </c>
      <c r="F42" s="305">
        <v>5935656.6099999994</v>
      </c>
      <c r="G42" s="305">
        <v>5515472.29</v>
      </c>
    </row>
    <row r="43" spans="3:7" x14ac:dyDescent="0.25">
      <c r="C43" s="316" t="s">
        <v>495</v>
      </c>
      <c r="D43" s="305">
        <v>400691008</v>
      </c>
      <c r="E43" s="305">
        <v>5964023.8300000001</v>
      </c>
      <c r="F43" s="305">
        <v>20440071.210000001</v>
      </c>
      <c r="G43" s="305">
        <v>19570889.41</v>
      </c>
    </row>
    <row r="44" spans="3:7" x14ac:dyDescent="0.25">
      <c r="C44" s="304" t="s">
        <v>481</v>
      </c>
      <c r="D44" s="305">
        <v>400691008</v>
      </c>
      <c r="E44" s="305">
        <v>5964023.8300000001</v>
      </c>
      <c r="F44" s="305">
        <v>20440071.210000001</v>
      </c>
      <c r="G44" s="305">
        <v>19570889.41</v>
      </c>
    </row>
    <row r="45" spans="3:7" x14ac:dyDescent="0.25">
      <c r="C45" s="316" t="s">
        <v>496</v>
      </c>
      <c r="D45" s="305">
        <v>402920806</v>
      </c>
      <c r="E45" s="305">
        <v>39756644.68</v>
      </c>
      <c r="F45" s="305">
        <v>17044252.329999998</v>
      </c>
      <c r="G45" s="305">
        <v>14533932.529999997</v>
      </c>
    </row>
    <row r="46" spans="3:7" x14ac:dyDescent="0.25">
      <c r="C46" s="304" t="s">
        <v>497</v>
      </c>
      <c r="D46" s="305">
        <v>402920806</v>
      </c>
      <c r="E46" s="305">
        <v>39756644.68</v>
      </c>
      <c r="F46" s="305">
        <v>17044252.329999998</v>
      </c>
      <c r="G46" s="305">
        <v>14533932.529999997</v>
      </c>
    </row>
    <row r="47" spans="3:7" x14ac:dyDescent="0.25">
      <c r="C47" s="316" t="s">
        <v>498</v>
      </c>
      <c r="D47" s="305">
        <v>3079454415</v>
      </c>
      <c r="E47" s="305">
        <v>11791647.380000001</v>
      </c>
      <c r="F47" s="305">
        <v>32900030.300000001</v>
      </c>
      <c r="G47" s="305">
        <v>31655968.41</v>
      </c>
    </row>
    <row r="48" spans="3:7" x14ac:dyDescent="0.25">
      <c r="C48" s="304" t="s">
        <v>497</v>
      </c>
      <c r="D48" s="305">
        <v>3079454415</v>
      </c>
      <c r="E48" s="305">
        <v>11791647.380000001</v>
      </c>
      <c r="F48" s="305">
        <v>32900030.300000001</v>
      </c>
      <c r="G48" s="305">
        <v>31655968.41</v>
      </c>
    </row>
    <row r="49" spans="3:7" x14ac:dyDescent="0.25">
      <c r="C49" s="316" t="s">
        <v>499</v>
      </c>
      <c r="D49" s="305">
        <v>1010939889</v>
      </c>
      <c r="E49" s="305">
        <v>49400597.589999996</v>
      </c>
      <c r="F49" s="305">
        <v>44644553.109999999</v>
      </c>
      <c r="G49" s="305">
        <v>37648203.789999999</v>
      </c>
    </row>
    <row r="50" spans="3:7" x14ac:dyDescent="0.25">
      <c r="C50" s="304" t="s">
        <v>500</v>
      </c>
      <c r="D50" s="305">
        <v>1010939889</v>
      </c>
      <c r="E50" s="305">
        <v>49400597.589999996</v>
      </c>
      <c r="F50" s="305">
        <v>44644553.109999999</v>
      </c>
      <c r="G50" s="305">
        <v>37648203.789999999</v>
      </c>
    </row>
    <row r="51" spans="3:7" x14ac:dyDescent="0.25">
      <c r="C51" s="316" t="s">
        <v>501</v>
      </c>
      <c r="D51" s="305">
        <v>2640473490</v>
      </c>
      <c r="E51" s="305">
        <v>595745185.50999999</v>
      </c>
      <c r="F51" s="305">
        <v>595745185.50999999</v>
      </c>
      <c r="G51" s="305">
        <v>598771632.46000004</v>
      </c>
    </row>
    <row r="52" spans="3:7" x14ac:dyDescent="0.25">
      <c r="C52" s="304" t="s">
        <v>481</v>
      </c>
      <c r="D52" s="305">
        <v>2640473490</v>
      </c>
      <c r="E52" s="305">
        <v>595745185.50999999</v>
      </c>
      <c r="F52" s="305">
        <v>595745185.50999999</v>
      </c>
      <c r="G52" s="305">
        <v>598771632.46000004</v>
      </c>
    </row>
    <row r="53" spans="3:7" x14ac:dyDescent="0.25">
      <c r="C53" s="300" t="s">
        <v>502</v>
      </c>
      <c r="D53" s="301">
        <v>71137457365</v>
      </c>
      <c r="E53" s="301">
        <v>5330496101.0699997</v>
      </c>
      <c r="F53" s="301">
        <v>4739337814.6999998</v>
      </c>
      <c r="G53" s="301">
        <v>4451129356.0199995</v>
      </c>
    </row>
    <row r="54" spans="3:7" x14ac:dyDescent="0.25">
      <c r="C54" s="316" t="s">
        <v>503</v>
      </c>
      <c r="D54" s="305">
        <v>6015941786</v>
      </c>
      <c r="E54" s="305">
        <v>313081991.49000001</v>
      </c>
      <c r="F54" s="305">
        <v>413141042.30000001</v>
      </c>
      <c r="G54" s="305">
        <v>394374714.45999998</v>
      </c>
    </row>
    <row r="55" spans="3:7" x14ac:dyDescent="0.25">
      <c r="C55" s="304" t="s">
        <v>481</v>
      </c>
      <c r="D55" s="305">
        <v>423528956</v>
      </c>
      <c r="E55" s="305">
        <v>5475192.7400000002</v>
      </c>
      <c r="F55" s="305">
        <v>22361741.52</v>
      </c>
      <c r="G55" s="305">
        <v>21927961.079999998</v>
      </c>
    </row>
    <row r="56" spans="3:7" x14ac:dyDescent="0.25">
      <c r="C56" s="304" t="s">
        <v>504</v>
      </c>
      <c r="D56" s="305">
        <v>1913302992</v>
      </c>
      <c r="E56" s="305">
        <v>88227101.540000007</v>
      </c>
      <c r="F56" s="305">
        <v>115366230.79000001</v>
      </c>
      <c r="G56" s="305">
        <v>116202651.86999999</v>
      </c>
    </row>
    <row r="57" spans="3:7" x14ac:dyDescent="0.25">
      <c r="C57" s="304" t="s">
        <v>505</v>
      </c>
      <c r="D57" s="305">
        <v>830917381</v>
      </c>
      <c r="E57" s="305">
        <v>10967450.449999999</v>
      </c>
      <c r="F57" s="305">
        <v>53952431.109999999</v>
      </c>
      <c r="G57" s="305">
        <v>40147156.259999998</v>
      </c>
    </row>
    <row r="58" spans="3:7" x14ac:dyDescent="0.25">
      <c r="C58" s="304" t="s">
        <v>506</v>
      </c>
      <c r="D58" s="305">
        <v>257130804</v>
      </c>
      <c r="E58" s="305">
        <v>6026796.8300000001</v>
      </c>
      <c r="F58" s="305">
        <v>19075188.949999999</v>
      </c>
      <c r="G58" s="305">
        <v>13711495.32</v>
      </c>
    </row>
    <row r="59" spans="3:7" x14ac:dyDescent="0.25">
      <c r="C59" s="304" t="s">
        <v>483</v>
      </c>
      <c r="D59" s="305">
        <v>2591061653</v>
      </c>
      <c r="E59" s="305">
        <v>202385449.93000001</v>
      </c>
      <c r="F59" s="305">
        <v>202385449.93000001</v>
      </c>
      <c r="G59" s="305">
        <v>202385449.93000001</v>
      </c>
    </row>
    <row r="60" spans="3:7" x14ac:dyDescent="0.25">
      <c r="C60" s="316" t="s">
        <v>507</v>
      </c>
      <c r="D60" s="305">
        <v>841452380</v>
      </c>
      <c r="E60" s="305">
        <v>32037568.670000002</v>
      </c>
      <c r="F60" s="305">
        <v>36439815.969999999</v>
      </c>
      <c r="G60" s="305">
        <v>43927082.579999998</v>
      </c>
    </row>
    <row r="61" spans="3:7" x14ac:dyDescent="0.25">
      <c r="C61" s="304" t="s">
        <v>508</v>
      </c>
      <c r="D61" s="305">
        <v>841452380</v>
      </c>
      <c r="E61" s="305">
        <v>32037568.670000002</v>
      </c>
      <c r="F61" s="305">
        <v>36439815.969999999</v>
      </c>
      <c r="G61" s="305">
        <v>43927082.579999998</v>
      </c>
    </row>
    <row r="62" spans="3:7" x14ac:dyDescent="0.25">
      <c r="C62" s="316" t="s">
        <v>509</v>
      </c>
      <c r="D62" s="305">
        <v>2184597781</v>
      </c>
      <c r="E62" s="305">
        <v>126479102.54000002</v>
      </c>
      <c r="F62" s="305">
        <v>110256865.07000002</v>
      </c>
      <c r="G62" s="305">
        <v>153834385.91000003</v>
      </c>
    </row>
    <row r="63" spans="3:7" x14ac:dyDescent="0.25">
      <c r="C63" s="304" t="s">
        <v>510</v>
      </c>
      <c r="D63" s="305">
        <v>1258908794</v>
      </c>
      <c r="E63" s="305">
        <v>71262757.920000017</v>
      </c>
      <c r="F63" s="305">
        <v>59753787.420000009</v>
      </c>
      <c r="G63" s="305">
        <v>102368224.40000001</v>
      </c>
    </row>
    <row r="64" spans="3:7" x14ac:dyDescent="0.25">
      <c r="C64" s="304" t="s">
        <v>490</v>
      </c>
      <c r="D64" s="305">
        <v>925688987</v>
      </c>
      <c r="E64" s="305">
        <v>55216344.620000005</v>
      </c>
      <c r="F64" s="305">
        <v>50503077.650000006</v>
      </c>
      <c r="G64" s="305">
        <v>51466161.510000005</v>
      </c>
    </row>
    <row r="65" spans="3:7" x14ac:dyDescent="0.25">
      <c r="C65" s="316" t="s">
        <v>511</v>
      </c>
      <c r="D65" s="305">
        <v>264306960</v>
      </c>
      <c r="E65" s="305">
        <v>7138634.4299999997</v>
      </c>
      <c r="F65" s="305">
        <v>19634998.879999999</v>
      </c>
      <c r="G65" s="305">
        <v>20594045.16</v>
      </c>
    </row>
    <row r="66" spans="3:7" x14ac:dyDescent="0.25">
      <c r="C66" s="304" t="s">
        <v>508</v>
      </c>
      <c r="D66" s="305">
        <v>264306960</v>
      </c>
      <c r="E66" s="305">
        <v>7138634.4299999997</v>
      </c>
      <c r="F66" s="305">
        <v>19634998.879999999</v>
      </c>
      <c r="G66" s="305">
        <v>20594045.16</v>
      </c>
    </row>
    <row r="67" spans="3:7" x14ac:dyDescent="0.25">
      <c r="C67" s="316" t="s">
        <v>512</v>
      </c>
      <c r="D67" s="305">
        <v>232828981</v>
      </c>
      <c r="E67" s="305">
        <v>15533475.1</v>
      </c>
      <c r="F67" s="305">
        <v>15708020.359999999</v>
      </c>
      <c r="G67" s="305">
        <v>13755086.550000001</v>
      </c>
    </row>
    <row r="68" spans="3:7" x14ac:dyDescent="0.25">
      <c r="C68" s="304" t="s">
        <v>508</v>
      </c>
      <c r="D68" s="305">
        <v>232828981</v>
      </c>
      <c r="E68" s="305">
        <v>15533475.1</v>
      </c>
      <c r="F68" s="305">
        <v>15708020.359999999</v>
      </c>
      <c r="G68" s="305">
        <v>13755086.550000001</v>
      </c>
    </row>
    <row r="69" spans="3:7" x14ac:dyDescent="0.25">
      <c r="C69" s="316" t="s">
        <v>513</v>
      </c>
      <c r="D69" s="305">
        <v>51400860919</v>
      </c>
      <c r="E69" s="305">
        <v>3393829537.1999993</v>
      </c>
      <c r="F69" s="305">
        <v>3673682046.0599999</v>
      </c>
      <c r="G69" s="305">
        <v>3728873895.2400002</v>
      </c>
    </row>
    <row r="70" spans="3:7" x14ac:dyDescent="0.25">
      <c r="C70" s="304" t="s">
        <v>504</v>
      </c>
      <c r="D70" s="305">
        <v>51279757959</v>
      </c>
      <c r="E70" s="305">
        <v>3393829537.1999993</v>
      </c>
      <c r="F70" s="305">
        <v>3673682046.0599999</v>
      </c>
      <c r="G70" s="305">
        <v>3728873895.2400002</v>
      </c>
    </row>
    <row r="71" spans="3:7" x14ac:dyDescent="0.25">
      <c r="C71" s="304" t="s">
        <v>514</v>
      </c>
      <c r="D71" s="305">
        <v>81102960</v>
      </c>
      <c r="E71" s="305">
        <v>0</v>
      </c>
      <c r="F71" s="305">
        <v>0</v>
      </c>
      <c r="G71" s="305">
        <v>0</v>
      </c>
    </row>
    <row r="72" spans="3:7" x14ac:dyDescent="0.25">
      <c r="C72" s="304" t="s">
        <v>515</v>
      </c>
      <c r="D72" s="305">
        <v>40000000</v>
      </c>
      <c r="E72" s="305">
        <v>0</v>
      </c>
      <c r="F72" s="305">
        <v>0</v>
      </c>
      <c r="G72" s="305">
        <v>0</v>
      </c>
    </row>
    <row r="73" spans="3:7" x14ac:dyDescent="0.25">
      <c r="C73" s="316" t="s">
        <v>516</v>
      </c>
      <c r="D73" s="305">
        <v>10197468558</v>
      </c>
      <c r="E73" s="305">
        <v>1442395791.6399999</v>
      </c>
      <c r="F73" s="305">
        <v>470475026.05999994</v>
      </c>
      <c r="G73" s="305">
        <v>95770146.120000005</v>
      </c>
    </row>
    <row r="74" spans="3:7" x14ac:dyDescent="0.25">
      <c r="C74" s="304" t="s">
        <v>517</v>
      </c>
      <c r="D74" s="305">
        <v>10197468558</v>
      </c>
      <c r="E74" s="305">
        <v>1442395791.6399999</v>
      </c>
      <c r="F74" s="305">
        <v>470475026.05999994</v>
      </c>
      <c r="G74" s="305">
        <v>95770146.120000005</v>
      </c>
    </row>
    <row r="75" spans="3:7" x14ac:dyDescent="0.25">
      <c r="C75" s="300" t="s">
        <v>518</v>
      </c>
      <c r="D75" s="301">
        <v>3284648149</v>
      </c>
      <c r="E75" s="301">
        <v>15075777.25</v>
      </c>
      <c r="F75" s="301">
        <v>195345582.49999997</v>
      </c>
      <c r="G75" s="301">
        <v>179104060.40000001</v>
      </c>
    </row>
    <row r="76" spans="3:7" x14ac:dyDescent="0.25">
      <c r="C76" s="316" t="s">
        <v>519</v>
      </c>
      <c r="D76" s="305">
        <v>3284648149</v>
      </c>
      <c r="E76" s="305">
        <v>15075777.25</v>
      </c>
      <c r="F76" s="305">
        <v>195345582.49999997</v>
      </c>
      <c r="G76" s="305">
        <v>179104060.40000001</v>
      </c>
    </row>
    <row r="77" spans="3:7" x14ac:dyDescent="0.25">
      <c r="C77" s="304" t="s">
        <v>520</v>
      </c>
      <c r="D77" s="305">
        <v>202439029</v>
      </c>
      <c r="E77" s="305">
        <v>0</v>
      </c>
      <c r="F77" s="305">
        <v>0</v>
      </c>
      <c r="G77" s="305">
        <v>0</v>
      </c>
    </row>
    <row r="78" spans="3:7" x14ac:dyDescent="0.25">
      <c r="C78" s="304" t="s">
        <v>473</v>
      </c>
      <c r="D78" s="305">
        <v>3081709120</v>
      </c>
      <c r="E78" s="305">
        <v>14796073.33</v>
      </c>
      <c r="F78" s="305">
        <v>195065878.57999998</v>
      </c>
      <c r="G78" s="305">
        <v>179104060.40000001</v>
      </c>
    </row>
    <row r="79" spans="3:7" x14ac:dyDescent="0.25">
      <c r="C79" s="304" t="s">
        <v>474</v>
      </c>
      <c r="D79" s="305">
        <v>500000</v>
      </c>
      <c r="E79" s="305">
        <v>279703.92000000004</v>
      </c>
      <c r="F79" s="305">
        <v>279703.92000000004</v>
      </c>
      <c r="G79" s="305">
        <v>0</v>
      </c>
    </row>
    <row r="80" spans="3:7" x14ac:dyDescent="0.25">
      <c r="C80" s="300" t="s">
        <v>521</v>
      </c>
      <c r="D80" s="301">
        <v>34227596991</v>
      </c>
      <c r="E80" s="301">
        <v>530720241.99000007</v>
      </c>
      <c r="F80" s="301">
        <v>626087164.7700001</v>
      </c>
      <c r="G80" s="301">
        <v>3596000427.920001</v>
      </c>
    </row>
    <row r="81" spans="3:7" x14ac:dyDescent="0.25">
      <c r="C81" s="316" t="s">
        <v>522</v>
      </c>
      <c r="D81" s="305">
        <v>26337147226</v>
      </c>
      <c r="E81" s="305">
        <v>156181675.47000003</v>
      </c>
      <c r="F81" s="305">
        <v>176321074.97000003</v>
      </c>
      <c r="G81" s="305">
        <v>3181689400.1200004</v>
      </c>
    </row>
    <row r="82" spans="3:7" x14ac:dyDescent="0.25">
      <c r="C82" s="304" t="s">
        <v>481</v>
      </c>
      <c r="D82" s="305">
        <v>1653009626</v>
      </c>
      <c r="E82" s="305">
        <v>48487214.940000005</v>
      </c>
      <c r="F82" s="305">
        <v>72775020.770000011</v>
      </c>
      <c r="G82" s="305">
        <v>67018640.450000003</v>
      </c>
    </row>
    <row r="83" spans="3:7" x14ac:dyDescent="0.25">
      <c r="C83" s="304" t="s">
        <v>508</v>
      </c>
      <c r="D83" s="305">
        <v>16000000</v>
      </c>
      <c r="E83" s="305">
        <v>1341000</v>
      </c>
      <c r="F83" s="305">
        <v>141000</v>
      </c>
      <c r="G83" s="305">
        <v>141000</v>
      </c>
    </row>
    <row r="84" spans="3:7" x14ac:dyDescent="0.25">
      <c r="C84" s="304" t="s">
        <v>523</v>
      </c>
      <c r="D84" s="305">
        <v>304237805</v>
      </c>
      <c r="E84" s="305">
        <v>8946515.6500000004</v>
      </c>
      <c r="F84" s="305">
        <v>7637941.2400000002</v>
      </c>
      <c r="G84" s="305">
        <v>7637941.2400000002</v>
      </c>
    </row>
    <row r="85" spans="3:7" x14ac:dyDescent="0.25">
      <c r="C85" s="304" t="s">
        <v>524</v>
      </c>
      <c r="D85" s="305">
        <v>582491045</v>
      </c>
      <c r="E85" s="305">
        <v>13012291.01</v>
      </c>
      <c r="F85" s="305">
        <v>11372459.09</v>
      </c>
      <c r="G85" s="305">
        <v>11372459.09</v>
      </c>
    </row>
    <row r="86" spans="3:7" x14ac:dyDescent="0.25">
      <c r="C86" s="304" t="s">
        <v>474</v>
      </c>
      <c r="D86" s="305">
        <v>90000000</v>
      </c>
      <c r="E86" s="305">
        <v>15888434</v>
      </c>
      <c r="F86" s="305">
        <v>15888434</v>
      </c>
      <c r="G86" s="305">
        <v>15791434</v>
      </c>
    </row>
    <row r="87" spans="3:7" x14ac:dyDescent="0.25">
      <c r="C87" s="304" t="s">
        <v>483</v>
      </c>
      <c r="D87" s="305">
        <v>23691408750</v>
      </c>
      <c r="E87" s="305">
        <v>68506219.870000005</v>
      </c>
      <c r="F87" s="305">
        <v>68506219.870000005</v>
      </c>
      <c r="G87" s="305">
        <v>3079727925.3400002</v>
      </c>
    </row>
    <row r="88" spans="3:7" x14ac:dyDescent="0.25">
      <c r="C88" s="316" t="s">
        <v>525</v>
      </c>
      <c r="D88" s="305">
        <v>3838533234</v>
      </c>
      <c r="E88" s="305">
        <v>134280969.84</v>
      </c>
      <c r="F88" s="305">
        <v>208109188.58999997</v>
      </c>
      <c r="G88" s="305">
        <v>153978199.87</v>
      </c>
    </row>
    <row r="89" spans="3:7" x14ac:dyDescent="0.25">
      <c r="C89" s="304" t="s">
        <v>504</v>
      </c>
      <c r="D89" s="305">
        <v>2483821417</v>
      </c>
      <c r="E89" s="305">
        <v>68754270.079999998</v>
      </c>
      <c r="F89" s="305">
        <v>134429405.94999999</v>
      </c>
      <c r="G89" s="305">
        <v>103884830.15000001</v>
      </c>
    </row>
    <row r="90" spans="3:7" x14ac:dyDescent="0.25">
      <c r="C90" s="304" t="s">
        <v>526</v>
      </c>
      <c r="D90" s="305">
        <v>1354711817</v>
      </c>
      <c r="E90" s="305">
        <v>65526699.760000005</v>
      </c>
      <c r="F90" s="305">
        <v>73679782.640000001</v>
      </c>
      <c r="G90" s="305">
        <v>50093369.720000006</v>
      </c>
    </row>
    <row r="91" spans="3:7" x14ac:dyDescent="0.25">
      <c r="C91" s="316" t="s">
        <v>527</v>
      </c>
      <c r="D91" s="305">
        <v>893927510</v>
      </c>
      <c r="E91" s="305">
        <v>110875160.73</v>
      </c>
      <c r="F91" s="305">
        <v>48996511.520000003</v>
      </c>
      <c r="G91" s="305">
        <v>61871729.799999997</v>
      </c>
    </row>
    <row r="92" spans="3:7" x14ac:dyDescent="0.25">
      <c r="C92" s="304" t="s">
        <v>492</v>
      </c>
      <c r="D92" s="305">
        <v>241717510</v>
      </c>
      <c r="E92" s="305">
        <v>21034236.25</v>
      </c>
      <c r="F92" s="305">
        <v>14518270.850000001</v>
      </c>
      <c r="G92" s="305">
        <v>14767561.84</v>
      </c>
    </row>
    <row r="93" spans="3:7" x14ac:dyDescent="0.25">
      <c r="C93" s="304" t="s">
        <v>528</v>
      </c>
      <c r="D93" s="305">
        <v>652210000</v>
      </c>
      <c r="E93" s="305">
        <v>89840924.480000004</v>
      </c>
      <c r="F93" s="305">
        <v>34478240.670000002</v>
      </c>
      <c r="G93" s="305">
        <v>47104167.960000001</v>
      </c>
    </row>
    <row r="94" spans="3:7" x14ac:dyDescent="0.25">
      <c r="C94" s="316" t="s">
        <v>529</v>
      </c>
      <c r="D94" s="305">
        <v>117183641</v>
      </c>
      <c r="E94" s="305">
        <v>14058693.85</v>
      </c>
      <c r="F94" s="305">
        <v>6455593.8499999996</v>
      </c>
      <c r="G94" s="305">
        <v>5798899.2799999993</v>
      </c>
    </row>
    <row r="95" spans="3:7" x14ac:dyDescent="0.25">
      <c r="C95" s="304" t="s">
        <v>508</v>
      </c>
      <c r="D95" s="305">
        <v>117183641</v>
      </c>
      <c r="E95" s="305">
        <v>14058693.85</v>
      </c>
      <c r="F95" s="305">
        <v>6455593.8499999996</v>
      </c>
      <c r="G95" s="305">
        <v>5798899.2799999993</v>
      </c>
    </row>
    <row r="96" spans="3:7" x14ac:dyDescent="0.25">
      <c r="C96" s="316" t="s">
        <v>530</v>
      </c>
      <c r="D96" s="305">
        <v>401497594</v>
      </c>
      <c r="E96" s="305">
        <v>4710652.92</v>
      </c>
      <c r="F96" s="305">
        <v>16539700.529999999</v>
      </c>
      <c r="G96" s="305">
        <v>17203894.84</v>
      </c>
    </row>
    <row r="97" spans="3:7" x14ac:dyDescent="0.25">
      <c r="C97" s="304" t="s">
        <v>505</v>
      </c>
      <c r="D97" s="305">
        <v>400529094</v>
      </c>
      <c r="E97" s="305">
        <v>4706652.92</v>
      </c>
      <c r="F97" s="305">
        <v>16535700.529999999</v>
      </c>
      <c r="G97" s="305">
        <v>17203894.84</v>
      </c>
    </row>
    <row r="98" spans="3:7" x14ac:dyDescent="0.25">
      <c r="C98" s="304" t="s">
        <v>531</v>
      </c>
      <c r="D98" s="305">
        <v>968500</v>
      </c>
      <c r="E98" s="305">
        <v>4000</v>
      </c>
      <c r="F98" s="305">
        <v>4000</v>
      </c>
      <c r="G98" s="305">
        <v>0</v>
      </c>
    </row>
    <row r="99" spans="3:7" x14ac:dyDescent="0.25">
      <c r="C99" s="316" t="s">
        <v>532</v>
      </c>
      <c r="D99" s="305">
        <v>1860021635</v>
      </c>
      <c r="E99" s="305">
        <v>73034704.870000005</v>
      </c>
      <c r="F99" s="305">
        <v>117870085.98</v>
      </c>
      <c r="G99" s="305">
        <v>134303534.88</v>
      </c>
    </row>
    <row r="100" spans="3:7" x14ac:dyDescent="0.25">
      <c r="C100" s="304" t="s">
        <v>533</v>
      </c>
      <c r="D100" s="305">
        <v>1860021635</v>
      </c>
      <c r="E100" s="305">
        <v>73034704.870000005</v>
      </c>
      <c r="F100" s="305">
        <v>117870085.98</v>
      </c>
      <c r="G100" s="305">
        <v>134303534.88</v>
      </c>
    </row>
    <row r="101" spans="3:7" x14ac:dyDescent="0.25">
      <c r="C101" s="316" t="s">
        <v>534</v>
      </c>
      <c r="D101" s="305">
        <v>719551010</v>
      </c>
      <c r="E101" s="305">
        <v>31114090.41</v>
      </c>
      <c r="F101" s="305">
        <v>46951923.139999993</v>
      </c>
      <c r="G101" s="305">
        <v>36760025.039999999</v>
      </c>
    </row>
    <row r="102" spans="3:7" x14ac:dyDescent="0.25">
      <c r="C102" s="304" t="s">
        <v>517</v>
      </c>
      <c r="D102" s="305">
        <v>697129010</v>
      </c>
      <c r="E102" s="305">
        <v>31114090.41</v>
      </c>
      <c r="F102" s="305">
        <v>45453302.919999994</v>
      </c>
      <c r="G102" s="305">
        <v>35261404.82</v>
      </c>
    </row>
    <row r="103" spans="3:7" x14ac:dyDescent="0.25">
      <c r="C103" s="304" t="s">
        <v>535</v>
      </c>
      <c r="D103" s="305">
        <v>22422000</v>
      </c>
      <c r="E103" s="305">
        <v>0</v>
      </c>
      <c r="F103" s="305">
        <v>1498620.22</v>
      </c>
      <c r="G103" s="305">
        <v>1498620.22</v>
      </c>
    </row>
    <row r="104" spans="3:7" x14ac:dyDescent="0.25">
      <c r="C104" s="316" t="s">
        <v>536</v>
      </c>
      <c r="D104" s="305">
        <v>59735141</v>
      </c>
      <c r="E104" s="305">
        <v>6464293.8999999994</v>
      </c>
      <c r="F104" s="305">
        <v>4843086.1899999995</v>
      </c>
      <c r="G104" s="305">
        <v>4394744.09</v>
      </c>
    </row>
    <row r="105" spans="3:7" x14ac:dyDescent="0.25">
      <c r="C105" s="304" t="s">
        <v>481</v>
      </c>
      <c r="D105" s="305">
        <v>59735141</v>
      </c>
      <c r="E105" s="305">
        <v>6464293.8999999994</v>
      </c>
      <c r="F105" s="305">
        <v>4843086.1899999995</v>
      </c>
      <c r="G105" s="305">
        <v>4394744.09</v>
      </c>
    </row>
    <row r="106" spans="3:7" x14ac:dyDescent="0.25">
      <c r="C106" s="328" t="s">
        <v>537</v>
      </c>
      <c r="D106" s="327">
        <v>81924855519</v>
      </c>
      <c r="E106" s="327">
        <v>4141638421.2100005</v>
      </c>
      <c r="F106" s="327">
        <v>6208466939.4300003</v>
      </c>
      <c r="G106" s="327">
        <v>6277469795.5099993</v>
      </c>
    </row>
    <row r="107" spans="3:7" x14ac:dyDescent="0.25">
      <c r="C107" s="300" t="s">
        <v>538</v>
      </c>
      <c r="D107" s="301">
        <v>41077615453</v>
      </c>
      <c r="E107" s="301">
        <v>1497144323.1199996</v>
      </c>
      <c r="F107" s="301">
        <v>3438624904.4699998</v>
      </c>
      <c r="G107" s="301">
        <v>3397559789.6099987</v>
      </c>
    </row>
    <row r="108" spans="3:7" x14ac:dyDescent="0.25">
      <c r="C108" s="316" t="s">
        <v>539</v>
      </c>
      <c r="D108" s="305">
        <v>35137157475</v>
      </c>
      <c r="E108" s="305">
        <v>1299250466.9300001</v>
      </c>
      <c r="F108" s="305">
        <v>2875312177.9200001</v>
      </c>
      <c r="G108" s="305">
        <v>2858243198.2999997</v>
      </c>
    </row>
    <row r="109" spans="3:7" x14ac:dyDescent="0.25">
      <c r="C109" s="304" t="s">
        <v>481</v>
      </c>
      <c r="D109" s="305">
        <v>2023971895</v>
      </c>
      <c r="E109" s="305">
        <v>-382038995.98000002</v>
      </c>
      <c r="F109" s="305">
        <v>166886194.69000003</v>
      </c>
      <c r="G109" s="305">
        <v>154935681.83999997</v>
      </c>
    </row>
    <row r="110" spans="3:7" x14ac:dyDescent="0.25">
      <c r="C110" s="304" t="s">
        <v>473</v>
      </c>
      <c r="D110" s="305">
        <v>684218396</v>
      </c>
      <c r="E110" s="305">
        <v>-281173262.83999997</v>
      </c>
      <c r="F110" s="305">
        <v>44852724.289999999</v>
      </c>
      <c r="G110" s="305">
        <v>39652947.670000002</v>
      </c>
    </row>
    <row r="111" spans="3:7" x14ac:dyDescent="0.25">
      <c r="C111" s="304" t="s">
        <v>504</v>
      </c>
      <c r="D111" s="305">
        <v>82848983</v>
      </c>
      <c r="E111" s="305">
        <v>-22236612.440000001</v>
      </c>
      <c r="F111" s="305">
        <v>3001025.5</v>
      </c>
      <c r="G111" s="305">
        <v>2770925.5</v>
      </c>
    </row>
    <row r="112" spans="3:7" x14ac:dyDescent="0.25">
      <c r="C112" s="304" t="s">
        <v>526</v>
      </c>
      <c r="D112" s="305">
        <v>0</v>
      </c>
      <c r="E112" s="305">
        <v>0</v>
      </c>
      <c r="F112" s="305">
        <v>0</v>
      </c>
      <c r="G112" s="305">
        <v>0</v>
      </c>
    </row>
    <row r="113" spans="3:7" x14ac:dyDescent="0.25">
      <c r="C113" s="304" t="s">
        <v>540</v>
      </c>
      <c r="D113" s="305">
        <v>0</v>
      </c>
      <c r="E113" s="305">
        <v>0</v>
      </c>
      <c r="F113" s="305">
        <v>0</v>
      </c>
      <c r="G113" s="305">
        <v>0</v>
      </c>
    </row>
    <row r="114" spans="3:7" x14ac:dyDescent="0.25">
      <c r="C114" s="304" t="s">
        <v>510</v>
      </c>
      <c r="D114" s="305">
        <v>304548201</v>
      </c>
      <c r="E114" s="305">
        <v>-66832627.139999986</v>
      </c>
      <c r="F114" s="305">
        <v>21372092.09</v>
      </c>
      <c r="G114" s="305">
        <v>18450926.729999997</v>
      </c>
    </row>
    <row r="115" spans="3:7" x14ac:dyDescent="0.25">
      <c r="C115" s="304" t="s">
        <v>541</v>
      </c>
      <c r="D115" s="305">
        <v>376450817</v>
      </c>
      <c r="E115" s="305">
        <v>-104579322.73999999</v>
      </c>
      <c r="F115" s="305">
        <v>23287672.849999998</v>
      </c>
      <c r="G115" s="305">
        <v>24001333.829999998</v>
      </c>
    </row>
    <row r="116" spans="3:7" x14ac:dyDescent="0.25">
      <c r="C116" s="304" t="s">
        <v>542</v>
      </c>
      <c r="D116" s="305">
        <v>1158000000</v>
      </c>
      <c r="E116" s="305">
        <v>-403986528.69000006</v>
      </c>
      <c r="F116" s="305">
        <v>55818491.300000012</v>
      </c>
      <c r="G116" s="305">
        <v>62151028.160000004</v>
      </c>
    </row>
    <row r="117" spans="3:7" x14ac:dyDescent="0.25">
      <c r="C117" s="304" t="s">
        <v>474</v>
      </c>
      <c r="D117" s="305">
        <v>1050258718</v>
      </c>
      <c r="E117" s="305">
        <v>65352711.030000001</v>
      </c>
      <c r="F117" s="305">
        <v>65348871.469999999</v>
      </c>
      <c r="G117" s="305">
        <v>104919609.16</v>
      </c>
    </row>
    <row r="118" spans="3:7" x14ac:dyDescent="0.25">
      <c r="C118" s="304" t="s">
        <v>483</v>
      </c>
      <c r="D118" s="305">
        <v>29456860465</v>
      </c>
      <c r="E118" s="305">
        <v>2494745105.73</v>
      </c>
      <c r="F118" s="305">
        <v>2494745105.73</v>
      </c>
      <c r="G118" s="305">
        <v>2451360745.4099998</v>
      </c>
    </row>
    <row r="119" spans="3:7" x14ac:dyDescent="0.25">
      <c r="C119" s="316" t="s">
        <v>543</v>
      </c>
      <c r="D119" s="305">
        <v>5365686341</v>
      </c>
      <c r="E119" s="305">
        <v>169994306.51999998</v>
      </c>
      <c r="F119" s="305">
        <v>529723084.32999992</v>
      </c>
      <c r="G119" s="305">
        <v>501823649.57999992</v>
      </c>
    </row>
    <row r="120" spans="3:7" x14ac:dyDescent="0.25">
      <c r="C120" s="304" t="s">
        <v>504</v>
      </c>
      <c r="D120" s="305">
        <v>5365686341</v>
      </c>
      <c r="E120" s="305">
        <v>169934834.91999999</v>
      </c>
      <c r="F120" s="305">
        <v>529482131.11999995</v>
      </c>
      <c r="G120" s="305">
        <v>501582696.36999995</v>
      </c>
    </row>
    <row r="121" spans="3:7" x14ac:dyDescent="0.25">
      <c r="C121" s="304" t="s">
        <v>526</v>
      </c>
      <c r="D121" s="305">
        <v>0</v>
      </c>
      <c r="E121" s="305">
        <v>59471.6</v>
      </c>
      <c r="F121" s="305">
        <v>0</v>
      </c>
      <c r="G121" s="305">
        <v>0</v>
      </c>
    </row>
    <row r="122" spans="3:7" x14ac:dyDescent="0.25">
      <c r="C122" s="304" t="s">
        <v>540</v>
      </c>
      <c r="D122" s="305">
        <v>0</v>
      </c>
      <c r="E122" s="305">
        <v>0</v>
      </c>
      <c r="F122" s="305">
        <v>240953.21</v>
      </c>
      <c r="G122" s="305">
        <v>240953.21</v>
      </c>
    </row>
    <row r="123" spans="3:7" x14ac:dyDescent="0.25">
      <c r="C123" s="316" t="s">
        <v>544</v>
      </c>
      <c r="D123" s="305">
        <v>226045630</v>
      </c>
      <c r="E123" s="305">
        <v>6760837.8200000003</v>
      </c>
      <c r="F123" s="305">
        <v>7602255.8499999996</v>
      </c>
      <c r="G123" s="305">
        <v>7044866.7699999996</v>
      </c>
    </row>
    <row r="124" spans="3:7" x14ac:dyDescent="0.25">
      <c r="C124" s="304" t="s">
        <v>517</v>
      </c>
      <c r="D124" s="305">
        <v>226045630</v>
      </c>
      <c r="E124" s="305">
        <v>6760837.8200000003</v>
      </c>
      <c r="F124" s="305">
        <v>7602255.8499999996</v>
      </c>
      <c r="G124" s="305">
        <v>7044866.7699999996</v>
      </c>
    </row>
    <row r="125" spans="3:7" x14ac:dyDescent="0.25">
      <c r="C125" s="316" t="s">
        <v>545</v>
      </c>
      <c r="D125" s="305">
        <v>163532642</v>
      </c>
      <c r="E125" s="305">
        <v>9438324.75</v>
      </c>
      <c r="F125" s="305">
        <v>11634038.870000001</v>
      </c>
      <c r="G125" s="305">
        <v>13373594.68</v>
      </c>
    </row>
    <row r="126" spans="3:7" x14ac:dyDescent="0.25">
      <c r="C126" s="304" t="s">
        <v>546</v>
      </c>
      <c r="D126" s="305">
        <v>163532642</v>
      </c>
      <c r="E126" s="305">
        <v>9438324.75</v>
      </c>
      <c r="F126" s="305">
        <v>11634038.870000001</v>
      </c>
      <c r="G126" s="305">
        <v>13373594.68</v>
      </c>
    </row>
    <row r="127" spans="3:7" x14ac:dyDescent="0.25">
      <c r="C127" s="316" t="s">
        <v>547</v>
      </c>
      <c r="D127" s="305">
        <v>31825038</v>
      </c>
      <c r="E127" s="305">
        <v>2479340.7599999998</v>
      </c>
      <c r="F127" s="305">
        <v>2565958.2600000002</v>
      </c>
      <c r="G127" s="305">
        <v>4471828.93</v>
      </c>
    </row>
    <row r="128" spans="3:7" x14ac:dyDescent="0.25">
      <c r="C128" s="304" t="s">
        <v>546</v>
      </c>
      <c r="D128" s="305">
        <v>31825038</v>
      </c>
      <c r="E128" s="305">
        <v>2479340.7599999998</v>
      </c>
      <c r="F128" s="305">
        <v>2565958.2600000002</v>
      </c>
      <c r="G128" s="305">
        <v>4471828.93</v>
      </c>
    </row>
    <row r="129" spans="3:7" x14ac:dyDescent="0.25">
      <c r="C129" s="316" t="s">
        <v>548</v>
      </c>
      <c r="D129" s="305">
        <v>58554150</v>
      </c>
      <c r="E129" s="305">
        <v>5944413.8400000008</v>
      </c>
      <c r="F129" s="305">
        <v>4867388.290000001</v>
      </c>
      <c r="G129" s="305">
        <v>4714350.8500000006</v>
      </c>
    </row>
    <row r="130" spans="3:7" x14ac:dyDescent="0.25">
      <c r="C130" s="304" t="s">
        <v>546</v>
      </c>
      <c r="D130" s="305">
        <v>58554150</v>
      </c>
      <c r="E130" s="305">
        <v>5944413.8400000008</v>
      </c>
      <c r="F130" s="305">
        <v>4867388.290000001</v>
      </c>
      <c r="G130" s="305">
        <v>4714350.8500000006</v>
      </c>
    </row>
    <row r="131" spans="3:7" x14ac:dyDescent="0.25">
      <c r="C131" s="316" t="s">
        <v>549</v>
      </c>
      <c r="D131" s="305">
        <v>23787674</v>
      </c>
      <c r="E131" s="305">
        <v>558550.8600000001</v>
      </c>
      <c r="F131" s="305">
        <v>1851011.3299999998</v>
      </c>
      <c r="G131" s="305">
        <v>1889038.7199999997</v>
      </c>
    </row>
    <row r="132" spans="3:7" x14ac:dyDescent="0.25">
      <c r="C132" s="304" t="s">
        <v>546</v>
      </c>
      <c r="D132" s="305">
        <v>23787674</v>
      </c>
      <c r="E132" s="305">
        <v>558550.8600000001</v>
      </c>
      <c r="F132" s="305">
        <v>1851011.3299999998</v>
      </c>
      <c r="G132" s="305">
        <v>1889038.7199999997</v>
      </c>
    </row>
    <row r="133" spans="3:7" x14ac:dyDescent="0.25">
      <c r="C133" s="316" t="s">
        <v>550</v>
      </c>
      <c r="D133" s="305">
        <v>20576433</v>
      </c>
      <c r="E133" s="305">
        <v>73378.570000000007</v>
      </c>
      <c r="F133" s="305">
        <v>1324282.8800000001</v>
      </c>
      <c r="G133" s="305">
        <v>1749903.29</v>
      </c>
    </row>
    <row r="134" spans="3:7" x14ac:dyDescent="0.25">
      <c r="C134" s="304" t="s">
        <v>546</v>
      </c>
      <c r="D134" s="305">
        <v>20576433</v>
      </c>
      <c r="E134" s="305">
        <v>73378.570000000007</v>
      </c>
      <c r="F134" s="305">
        <v>1324282.8800000001</v>
      </c>
      <c r="G134" s="305">
        <v>1749903.29</v>
      </c>
    </row>
    <row r="135" spans="3:7" x14ac:dyDescent="0.25">
      <c r="C135" s="316" t="s">
        <v>551</v>
      </c>
      <c r="D135" s="305">
        <v>20821558</v>
      </c>
      <c r="E135" s="305">
        <v>1013493.1</v>
      </c>
      <c r="F135" s="305">
        <v>1013493.1</v>
      </c>
      <c r="G135" s="305">
        <v>1502698.16</v>
      </c>
    </row>
    <row r="136" spans="3:7" x14ac:dyDescent="0.25">
      <c r="C136" s="304" t="s">
        <v>546</v>
      </c>
      <c r="D136" s="305">
        <v>20821558</v>
      </c>
      <c r="E136" s="305">
        <v>1013493.1</v>
      </c>
      <c r="F136" s="305">
        <v>1013493.1</v>
      </c>
      <c r="G136" s="305">
        <v>1502698.16</v>
      </c>
    </row>
    <row r="137" spans="3:7" x14ac:dyDescent="0.25">
      <c r="C137" s="316" t="s">
        <v>552</v>
      </c>
      <c r="D137" s="305">
        <v>29628512</v>
      </c>
      <c r="E137" s="305">
        <v>1631209.97</v>
      </c>
      <c r="F137" s="305">
        <v>2731213.6399999997</v>
      </c>
      <c r="G137" s="305">
        <v>2746660.3299999996</v>
      </c>
    </row>
    <row r="138" spans="3:7" x14ac:dyDescent="0.25">
      <c r="C138" s="304" t="s">
        <v>546</v>
      </c>
      <c r="D138" s="305">
        <v>29628512</v>
      </c>
      <c r="E138" s="305">
        <v>1631209.97</v>
      </c>
      <c r="F138" s="305">
        <v>2731213.6399999997</v>
      </c>
      <c r="G138" s="305">
        <v>2746660.3299999996</v>
      </c>
    </row>
    <row r="139" spans="3:7" x14ac:dyDescent="0.25">
      <c r="C139" s="300" t="s">
        <v>553</v>
      </c>
      <c r="D139" s="301">
        <v>40847240066</v>
      </c>
      <c r="E139" s="301">
        <v>2644494098.0900006</v>
      </c>
      <c r="F139" s="301">
        <v>2769842034.96</v>
      </c>
      <c r="G139" s="301">
        <v>2879910005.9000001</v>
      </c>
    </row>
    <row r="140" spans="3:7" x14ac:dyDescent="0.25">
      <c r="C140" s="316" t="s">
        <v>554</v>
      </c>
      <c r="D140" s="305">
        <v>36245458188</v>
      </c>
      <c r="E140" s="305">
        <v>2485824340.7700005</v>
      </c>
      <c r="F140" s="305">
        <v>2445192231.4500003</v>
      </c>
      <c r="G140" s="305">
        <v>2607733828.8499999</v>
      </c>
    </row>
    <row r="141" spans="3:7" x14ac:dyDescent="0.25">
      <c r="C141" s="304" t="s">
        <v>473</v>
      </c>
      <c r="D141" s="305">
        <v>35587958188</v>
      </c>
      <c r="E141" s="305">
        <v>2459076418.2300005</v>
      </c>
      <c r="F141" s="305">
        <v>2418444308.9100003</v>
      </c>
      <c r="G141" s="305">
        <v>2580985906.3099999</v>
      </c>
    </row>
    <row r="142" spans="3:7" x14ac:dyDescent="0.25">
      <c r="C142" s="304" t="s">
        <v>555</v>
      </c>
      <c r="D142" s="305">
        <v>107500000</v>
      </c>
      <c r="E142" s="305">
        <v>0</v>
      </c>
      <c r="F142" s="305">
        <v>0</v>
      </c>
      <c r="G142" s="305">
        <v>0</v>
      </c>
    </row>
    <row r="143" spans="3:7" x14ac:dyDescent="0.25">
      <c r="C143" s="304" t="s">
        <v>542</v>
      </c>
      <c r="D143" s="305">
        <v>550000000</v>
      </c>
      <c r="E143" s="305">
        <v>26747922.539999999</v>
      </c>
      <c r="F143" s="305">
        <v>26747922.539999999</v>
      </c>
      <c r="G143" s="305">
        <v>26747922.539999999</v>
      </c>
    </row>
    <row r="144" spans="3:7" x14ac:dyDescent="0.25">
      <c r="C144" s="316" t="s">
        <v>556</v>
      </c>
      <c r="D144" s="305">
        <v>574865879</v>
      </c>
      <c r="E144" s="305">
        <v>25090890.529999997</v>
      </c>
      <c r="F144" s="305">
        <v>28322001.530000001</v>
      </c>
      <c r="G144" s="305">
        <v>23762787.289999999</v>
      </c>
    </row>
    <row r="145" spans="3:7" x14ac:dyDescent="0.25">
      <c r="C145" s="304" t="s">
        <v>508</v>
      </c>
      <c r="D145" s="305">
        <v>574865879</v>
      </c>
      <c r="E145" s="305">
        <v>25090890.529999997</v>
      </c>
      <c r="F145" s="305">
        <v>28322001.530000001</v>
      </c>
      <c r="G145" s="305">
        <v>23762787.289999999</v>
      </c>
    </row>
    <row r="146" spans="3:7" x14ac:dyDescent="0.25">
      <c r="C146" s="316" t="s">
        <v>557</v>
      </c>
      <c r="D146" s="305">
        <v>700460790</v>
      </c>
      <c r="E146" s="305">
        <v>9263873.9399999995</v>
      </c>
      <c r="F146" s="305">
        <v>47752976.859999999</v>
      </c>
      <c r="G146" s="305">
        <v>43092665.670000002</v>
      </c>
    </row>
    <row r="147" spans="3:7" x14ac:dyDescent="0.25">
      <c r="C147" s="304" t="s">
        <v>473</v>
      </c>
      <c r="D147" s="305">
        <v>700460790</v>
      </c>
      <c r="E147" s="305">
        <v>9263873.9399999995</v>
      </c>
      <c r="F147" s="305">
        <v>47752976.859999999</v>
      </c>
      <c r="G147" s="305">
        <v>43092665.670000002</v>
      </c>
    </row>
    <row r="148" spans="3:7" x14ac:dyDescent="0.25">
      <c r="C148" s="316" t="s">
        <v>558</v>
      </c>
      <c r="D148" s="305">
        <v>1553457981</v>
      </c>
      <c r="E148" s="305">
        <v>47917627.530000001</v>
      </c>
      <c r="F148" s="305">
        <v>132942744.88999999</v>
      </c>
      <c r="G148" s="305">
        <v>113720039.52</v>
      </c>
    </row>
    <row r="149" spans="3:7" x14ac:dyDescent="0.25">
      <c r="C149" s="304" t="s">
        <v>504</v>
      </c>
      <c r="D149" s="305">
        <v>1553457981</v>
      </c>
      <c r="E149" s="305">
        <v>47917627.530000001</v>
      </c>
      <c r="F149" s="305">
        <v>132942744.88999999</v>
      </c>
      <c r="G149" s="305">
        <v>113720039.52</v>
      </c>
    </row>
    <row r="150" spans="3:7" x14ac:dyDescent="0.25">
      <c r="C150" s="304" t="s">
        <v>540</v>
      </c>
      <c r="D150" s="305">
        <v>0</v>
      </c>
      <c r="E150" s="305">
        <v>0</v>
      </c>
      <c r="F150" s="305">
        <v>0</v>
      </c>
      <c r="G150" s="305">
        <v>0</v>
      </c>
    </row>
    <row r="151" spans="3:7" x14ac:dyDescent="0.25">
      <c r="C151" s="316" t="s">
        <v>559</v>
      </c>
      <c r="D151" s="305">
        <v>100459158</v>
      </c>
      <c r="E151" s="305">
        <v>449210.69</v>
      </c>
      <c r="F151" s="305">
        <v>14238547.450000001</v>
      </c>
      <c r="G151" s="305">
        <v>6388962.5099999998</v>
      </c>
    </row>
    <row r="152" spans="3:7" x14ac:dyDescent="0.25">
      <c r="C152" s="304" t="s">
        <v>517</v>
      </c>
      <c r="D152" s="305">
        <v>100429158</v>
      </c>
      <c r="E152" s="305">
        <v>449210.69</v>
      </c>
      <c r="F152" s="305">
        <v>14238547.450000001</v>
      </c>
      <c r="G152" s="305">
        <v>6388962.5099999998</v>
      </c>
    </row>
    <row r="153" spans="3:7" x14ac:dyDescent="0.25">
      <c r="C153" s="304" t="s">
        <v>535</v>
      </c>
      <c r="D153" s="305">
        <v>30000</v>
      </c>
      <c r="E153" s="305">
        <v>0</v>
      </c>
      <c r="F153" s="305">
        <v>0</v>
      </c>
      <c r="G153" s="305">
        <v>0</v>
      </c>
    </row>
    <row r="154" spans="3:7" x14ac:dyDescent="0.25">
      <c r="C154" s="316" t="s">
        <v>560</v>
      </c>
      <c r="D154" s="305">
        <v>1184007704</v>
      </c>
      <c r="E154" s="305">
        <v>44765687.909999996</v>
      </c>
      <c r="F154" s="305">
        <v>79351536.560000017</v>
      </c>
      <c r="G154" s="305">
        <v>63156675.060000002</v>
      </c>
    </row>
    <row r="155" spans="3:7" x14ac:dyDescent="0.25">
      <c r="C155" s="304" t="s">
        <v>517</v>
      </c>
      <c r="D155" s="305">
        <v>1184007704</v>
      </c>
      <c r="E155" s="305">
        <v>44765687.909999996</v>
      </c>
      <c r="F155" s="305">
        <v>79351536.560000017</v>
      </c>
      <c r="G155" s="305">
        <v>63156675.060000002</v>
      </c>
    </row>
    <row r="156" spans="3:7" x14ac:dyDescent="0.25">
      <c r="C156" s="304" t="s">
        <v>535</v>
      </c>
      <c r="D156" s="305">
        <v>0</v>
      </c>
      <c r="E156" s="305">
        <v>0</v>
      </c>
      <c r="F156" s="305">
        <v>0</v>
      </c>
      <c r="G156" s="305">
        <v>0</v>
      </c>
    </row>
    <row r="157" spans="3:7" x14ac:dyDescent="0.25">
      <c r="C157" s="316" t="s">
        <v>561</v>
      </c>
      <c r="D157" s="305">
        <v>488530366</v>
      </c>
      <c r="E157" s="305">
        <v>31182466.719999999</v>
      </c>
      <c r="F157" s="305">
        <v>22041996.219999999</v>
      </c>
      <c r="G157" s="305">
        <v>22055047</v>
      </c>
    </row>
    <row r="158" spans="3:7" x14ac:dyDescent="0.25">
      <c r="C158" s="304" t="s">
        <v>517</v>
      </c>
      <c r="D158" s="305">
        <v>487430366</v>
      </c>
      <c r="E158" s="305">
        <v>31182466.719999999</v>
      </c>
      <c r="F158" s="305">
        <v>22041996.219999999</v>
      </c>
      <c r="G158" s="305">
        <v>20955047</v>
      </c>
    </row>
    <row r="159" spans="3:7" x14ac:dyDescent="0.25">
      <c r="C159" s="304" t="s">
        <v>562</v>
      </c>
      <c r="D159" s="305">
        <v>1100000</v>
      </c>
      <c r="E159" s="305">
        <v>0</v>
      </c>
      <c r="F159" s="305">
        <v>0</v>
      </c>
      <c r="G159" s="305">
        <v>1100000</v>
      </c>
    </row>
    <row r="160" spans="3:7" x14ac:dyDescent="0.25">
      <c r="C160" s="328" t="s">
        <v>563</v>
      </c>
      <c r="D160" s="327">
        <v>68686619634</v>
      </c>
      <c r="E160" s="327">
        <v>1201921985.8700001</v>
      </c>
      <c r="F160" s="327">
        <v>5040123962.7699995</v>
      </c>
      <c r="G160" s="327">
        <v>5027330169.4899988</v>
      </c>
    </row>
    <row r="161" spans="3:7" x14ac:dyDescent="0.25">
      <c r="C161" s="300" t="s">
        <v>564</v>
      </c>
      <c r="D161" s="301">
        <v>25424930406</v>
      </c>
      <c r="E161" s="301">
        <v>53750327.329999909</v>
      </c>
      <c r="F161" s="301">
        <v>1763036511.6299999</v>
      </c>
      <c r="G161" s="301">
        <v>1626760674.2</v>
      </c>
    </row>
    <row r="162" spans="3:7" x14ac:dyDescent="0.25">
      <c r="C162" s="316" t="s">
        <v>565</v>
      </c>
      <c r="D162" s="305">
        <v>18169076858</v>
      </c>
      <c r="E162" s="305">
        <v>-264576385.75000012</v>
      </c>
      <c r="F162" s="305">
        <v>1243127004.78</v>
      </c>
      <c r="G162" s="305">
        <v>1072615557.46</v>
      </c>
    </row>
    <row r="163" spans="3:7" x14ac:dyDescent="0.25">
      <c r="C163" s="304" t="s">
        <v>481</v>
      </c>
      <c r="D163" s="305">
        <v>6037409274</v>
      </c>
      <c r="E163" s="305">
        <v>312922524.79999995</v>
      </c>
      <c r="F163" s="305">
        <v>472263052.49000001</v>
      </c>
      <c r="G163" s="305">
        <v>294569896.17000002</v>
      </c>
    </row>
    <row r="164" spans="3:7" x14ac:dyDescent="0.25">
      <c r="C164" s="304" t="s">
        <v>473</v>
      </c>
      <c r="D164" s="305">
        <v>38410000</v>
      </c>
      <c r="E164" s="305">
        <v>0</v>
      </c>
      <c r="F164" s="305">
        <v>1845000</v>
      </c>
      <c r="G164" s="305">
        <v>1845000</v>
      </c>
    </row>
    <row r="165" spans="3:7" x14ac:dyDescent="0.25">
      <c r="C165" s="304" t="s">
        <v>474</v>
      </c>
      <c r="D165" s="305">
        <v>11775741468</v>
      </c>
      <c r="E165" s="305">
        <v>-530114794.55000007</v>
      </c>
      <c r="F165" s="305">
        <v>755072668.28999996</v>
      </c>
      <c r="G165" s="305">
        <v>745568358.28999996</v>
      </c>
    </row>
    <row r="166" spans="3:7" x14ac:dyDescent="0.25">
      <c r="C166" s="304" t="s">
        <v>483</v>
      </c>
      <c r="D166" s="305">
        <v>317516116</v>
      </c>
      <c r="E166" s="305">
        <v>-47384116</v>
      </c>
      <c r="F166" s="305">
        <v>13946284</v>
      </c>
      <c r="G166" s="305">
        <v>30632303</v>
      </c>
    </row>
    <row r="167" spans="3:7" x14ac:dyDescent="0.25">
      <c r="C167" s="316" t="s">
        <v>566</v>
      </c>
      <c r="D167" s="305">
        <v>785465106</v>
      </c>
      <c r="E167" s="305">
        <v>12512128.060000001</v>
      </c>
      <c r="F167" s="305">
        <v>58949695.960000001</v>
      </c>
      <c r="G167" s="305">
        <v>73548797.199999988</v>
      </c>
    </row>
    <row r="168" spans="3:7" x14ac:dyDescent="0.25">
      <c r="C168" s="304" t="s">
        <v>508</v>
      </c>
      <c r="D168" s="305">
        <v>785465106</v>
      </c>
      <c r="E168" s="305">
        <v>12512128.060000001</v>
      </c>
      <c r="F168" s="305">
        <v>58949695.960000001</v>
      </c>
      <c r="G168" s="305">
        <v>73548797.199999988</v>
      </c>
    </row>
    <row r="169" spans="3:7" x14ac:dyDescent="0.25">
      <c r="C169" s="304" t="s">
        <v>567</v>
      </c>
      <c r="D169" s="305">
        <v>0</v>
      </c>
      <c r="E169" s="305">
        <v>0</v>
      </c>
      <c r="F169" s="305">
        <v>0</v>
      </c>
      <c r="G169" s="305">
        <v>0</v>
      </c>
    </row>
    <row r="170" spans="3:7" x14ac:dyDescent="0.25">
      <c r="C170" s="316" t="s">
        <v>568</v>
      </c>
      <c r="D170" s="305">
        <v>39523546</v>
      </c>
      <c r="E170" s="305">
        <v>676153.35</v>
      </c>
      <c r="F170" s="305">
        <v>4608784.01</v>
      </c>
      <c r="G170" s="305">
        <v>3965339.02</v>
      </c>
    </row>
    <row r="171" spans="3:7" x14ac:dyDescent="0.25">
      <c r="C171" s="304" t="s">
        <v>504</v>
      </c>
      <c r="D171" s="305">
        <v>39273546</v>
      </c>
      <c r="E171" s="305">
        <v>676153.35</v>
      </c>
      <c r="F171" s="305">
        <v>4608784.01</v>
      </c>
      <c r="G171" s="305">
        <v>3965339.02</v>
      </c>
    </row>
    <row r="172" spans="3:7" x14ac:dyDescent="0.25">
      <c r="C172" s="304" t="s">
        <v>569</v>
      </c>
      <c r="D172" s="305">
        <v>250000</v>
      </c>
      <c r="E172" s="305">
        <v>0</v>
      </c>
      <c r="F172" s="305">
        <v>0</v>
      </c>
      <c r="G172" s="305">
        <v>0</v>
      </c>
    </row>
    <row r="173" spans="3:7" x14ac:dyDescent="0.25">
      <c r="C173" s="316" t="s">
        <v>570</v>
      </c>
      <c r="D173" s="305">
        <v>129365366</v>
      </c>
      <c r="E173" s="305">
        <v>1122145</v>
      </c>
      <c r="F173" s="305">
        <v>9665392.9400000013</v>
      </c>
      <c r="G173" s="305">
        <v>9691857.9400000013</v>
      </c>
    </row>
    <row r="174" spans="3:7" x14ac:dyDescent="0.25">
      <c r="C174" s="304" t="s">
        <v>504</v>
      </c>
      <c r="D174" s="305">
        <v>129365366</v>
      </c>
      <c r="E174" s="305">
        <v>1122145</v>
      </c>
      <c r="F174" s="305">
        <v>9665392.9400000013</v>
      </c>
      <c r="G174" s="305">
        <v>9691857.9400000013</v>
      </c>
    </row>
    <row r="175" spans="3:7" x14ac:dyDescent="0.25">
      <c r="C175" s="316" t="s">
        <v>571</v>
      </c>
      <c r="D175" s="305">
        <v>1220733716</v>
      </c>
      <c r="E175" s="305">
        <v>30589523.02</v>
      </c>
      <c r="F175" s="305">
        <v>85733964.639999986</v>
      </c>
      <c r="G175" s="305">
        <v>87298019.099999994</v>
      </c>
    </row>
    <row r="176" spans="3:7" x14ac:dyDescent="0.25">
      <c r="C176" s="304" t="s">
        <v>504</v>
      </c>
      <c r="D176" s="305">
        <v>1220733716</v>
      </c>
      <c r="E176" s="305">
        <v>30589523.02</v>
      </c>
      <c r="F176" s="305">
        <v>78233618.209999993</v>
      </c>
      <c r="G176" s="305">
        <v>87298019.099999994</v>
      </c>
    </row>
    <row r="177" spans="3:7" x14ac:dyDescent="0.25">
      <c r="C177" s="304" t="s">
        <v>526</v>
      </c>
      <c r="D177" s="305">
        <v>0</v>
      </c>
      <c r="E177" s="305">
        <v>0</v>
      </c>
      <c r="F177" s="305">
        <v>7500346.4299999997</v>
      </c>
      <c r="G177" s="305">
        <v>0</v>
      </c>
    </row>
    <row r="178" spans="3:7" x14ac:dyDescent="0.25">
      <c r="C178" s="304" t="s">
        <v>540</v>
      </c>
      <c r="D178" s="305">
        <v>0</v>
      </c>
      <c r="E178" s="305">
        <v>0</v>
      </c>
      <c r="F178" s="305">
        <v>0</v>
      </c>
      <c r="G178" s="305">
        <v>0</v>
      </c>
    </row>
    <row r="179" spans="3:7" x14ac:dyDescent="0.25">
      <c r="C179" s="316" t="s">
        <v>572</v>
      </c>
      <c r="D179" s="305">
        <v>51375105</v>
      </c>
      <c r="E179" s="305">
        <v>569159.1</v>
      </c>
      <c r="F179" s="305">
        <v>4583777.37</v>
      </c>
      <c r="G179" s="305">
        <v>4951715.87</v>
      </c>
    </row>
    <row r="180" spans="3:7" x14ac:dyDescent="0.25">
      <c r="C180" s="304" t="s">
        <v>573</v>
      </c>
      <c r="D180" s="305">
        <v>51375105</v>
      </c>
      <c r="E180" s="305">
        <v>569159.1</v>
      </c>
      <c r="F180" s="305">
        <v>4583777.37</v>
      </c>
      <c r="G180" s="305">
        <v>4951715.87</v>
      </c>
    </row>
    <row r="181" spans="3:7" x14ac:dyDescent="0.25">
      <c r="C181" s="316" t="s">
        <v>574</v>
      </c>
      <c r="D181" s="305">
        <v>59434054</v>
      </c>
      <c r="E181" s="305">
        <v>2637683.62</v>
      </c>
      <c r="F181" s="305">
        <v>6223456.7299999995</v>
      </c>
      <c r="G181" s="305">
        <v>5997786.7000000002</v>
      </c>
    </row>
    <row r="182" spans="3:7" x14ac:dyDescent="0.25">
      <c r="C182" s="304" t="s">
        <v>508</v>
      </c>
      <c r="D182" s="305">
        <v>59084054</v>
      </c>
      <c r="E182" s="305">
        <v>2579126.62</v>
      </c>
      <c r="F182" s="305">
        <v>6164899.7299999995</v>
      </c>
      <c r="G182" s="305">
        <v>5997786.7000000002</v>
      </c>
    </row>
    <row r="183" spans="3:7" x14ac:dyDescent="0.25">
      <c r="C183" s="304" t="s">
        <v>567</v>
      </c>
      <c r="D183" s="305">
        <v>350000</v>
      </c>
      <c r="E183" s="305">
        <v>58557</v>
      </c>
      <c r="F183" s="305">
        <v>58557</v>
      </c>
      <c r="G183" s="305">
        <v>0</v>
      </c>
    </row>
    <row r="184" spans="3:7" x14ac:dyDescent="0.25">
      <c r="C184" s="316" t="s">
        <v>575</v>
      </c>
      <c r="D184" s="305">
        <v>27666487</v>
      </c>
      <c r="E184" s="305">
        <v>1475138.6600000001</v>
      </c>
      <c r="F184" s="305">
        <v>2757353.0100000002</v>
      </c>
      <c r="G184" s="305">
        <v>2022359.33</v>
      </c>
    </row>
    <row r="185" spans="3:7" x14ac:dyDescent="0.25">
      <c r="C185" s="304" t="s">
        <v>546</v>
      </c>
      <c r="D185" s="305">
        <v>26866487</v>
      </c>
      <c r="E185" s="305">
        <v>1475138.6600000001</v>
      </c>
      <c r="F185" s="305">
        <v>2757353.0100000002</v>
      </c>
      <c r="G185" s="305">
        <v>2022359.33</v>
      </c>
    </row>
    <row r="186" spans="3:7" x14ac:dyDescent="0.25">
      <c r="C186" s="304" t="s">
        <v>567</v>
      </c>
      <c r="D186" s="305">
        <v>800000</v>
      </c>
      <c r="E186" s="305">
        <v>0</v>
      </c>
      <c r="F186" s="305">
        <v>0</v>
      </c>
      <c r="G186" s="305">
        <v>0</v>
      </c>
    </row>
    <row r="187" spans="3:7" x14ac:dyDescent="0.25">
      <c r="C187" s="316" t="s">
        <v>576</v>
      </c>
      <c r="D187" s="305">
        <v>63190262</v>
      </c>
      <c r="E187" s="305">
        <v>4940349.6100000003</v>
      </c>
      <c r="F187" s="305">
        <v>5791192.6300000008</v>
      </c>
      <c r="G187" s="305">
        <v>7111039.5600000005</v>
      </c>
    </row>
    <row r="188" spans="3:7" x14ac:dyDescent="0.25">
      <c r="C188" s="304" t="s">
        <v>508</v>
      </c>
      <c r="D188" s="305">
        <v>63190262</v>
      </c>
      <c r="E188" s="305">
        <v>4940349.6100000003</v>
      </c>
      <c r="F188" s="305">
        <v>5791192.6300000008</v>
      </c>
      <c r="G188" s="305">
        <v>7111039.5600000005</v>
      </c>
    </row>
    <row r="189" spans="3:7" x14ac:dyDescent="0.25">
      <c r="C189" s="316" t="s">
        <v>577</v>
      </c>
      <c r="D189" s="305">
        <v>48660506</v>
      </c>
      <c r="E189" s="305">
        <v>121102.5</v>
      </c>
      <c r="F189" s="305">
        <v>2777025.12</v>
      </c>
      <c r="G189" s="305">
        <v>3265691.68</v>
      </c>
    </row>
    <row r="190" spans="3:7" x14ac:dyDescent="0.25">
      <c r="C190" s="304" t="s">
        <v>508</v>
      </c>
      <c r="D190" s="305">
        <v>48660506</v>
      </c>
      <c r="E190" s="305">
        <v>121102.5</v>
      </c>
      <c r="F190" s="305">
        <v>2777025.12</v>
      </c>
      <c r="G190" s="305">
        <v>3265691.68</v>
      </c>
    </row>
    <row r="191" spans="3:7" x14ac:dyDescent="0.25">
      <c r="C191" s="316" t="s">
        <v>578</v>
      </c>
      <c r="D191" s="305">
        <v>29733815</v>
      </c>
      <c r="E191" s="305">
        <v>6030</v>
      </c>
      <c r="F191" s="305">
        <v>1898726.6</v>
      </c>
      <c r="G191" s="305">
        <v>2904379.09</v>
      </c>
    </row>
    <row r="192" spans="3:7" x14ac:dyDescent="0.25">
      <c r="C192" s="304" t="s">
        <v>481</v>
      </c>
      <c r="D192" s="305">
        <v>29733815</v>
      </c>
      <c r="E192" s="305">
        <v>6030</v>
      </c>
      <c r="F192" s="305">
        <v>1898726.6</v>
      </c>
      <c r="G192" s="305">
        <v>2904379.09</v>
      </c>
    </row>
    <row r="193" spans="3:7" x14ac:dyDescent="0.25">
      <c r="C193" s="316" t="s">
        <v>579</v>
      </c>
      <c r="D193" s="305">
        <v>502479191</v>
      </c>
      <c r="E193" s="305">
        <v>13658767.500000002</v>
      </c>
      <c r="F193" s="305">
        <v>47544859.31000001</v>
      </c>
      <c r="G193" s="305">
        <v>45679037.410000004</v>
      </c>
    </row>
    <row r="194" spans="3:7" x14ac:dyDescent="0.25">
      <c r="C194" s="304" t="s">
        <v>573</v>
      </c>
      <c r="D194" s="305">
        <v>600000</v>
      </c>
      <c r="E194" s="305">
        <v>0</v>
      </c>
      <c r="F194" s="305">
        <v>0</v>
      </c>
      <c r="G194" s="305">
        <v>0</v>
      </c>
    </row>
    <row r="195" spans="3:7" x14ac:dyDescent="0.25">
      <c r="C195" s="304" t="s">
        <v>473</v>
      </c>
      <c r="D195" s="305">
        <v>501879191</v>
      </c>
      <c r="E195" s="305">
        <v>13658767.500000002</v>
      </c>
      <c r="F195" s="305">
        <v>47544859.31000001</v>
      </c>
      <c r="G195" s="305">
        <v>45679037.410000004</v>
      </c>
    </row>
    <row r="196" spans="3:7" x14ac:dyDescent="0.25">
      <c r="C196" s="316" t="s">
        <v>580</v>
      </c>
      <c r="D196" s="305">
        <v>69916530</v>
      </c>
      <c r="E196" s="305">
        <v>3887041.61</v>
      </c>
      <c r="F196" s="305">
        <v>4567952.6099999994</v>
      </c>
      <c r="G196" s="305">
        <v>13820247.92</v>
      </c>
    </row>
    <row r="197" spans="3:7" x14ac:dyDescent="0.25">
      <c r="C197" s="304" t="s">
        <v>473</v>
      </c>
      <c r="D197" s="305">
        <v>69916530</v>
      </c>
      <c r="E197" s="305">
        <v>3887041.61</v>
      </c>
      <c r="F197" s="305">
        <v>4567952.6099999994</v>
      </c>
      <c r="G197" s="305">
        <v>13820247.92</v>
      </c>
    </row>
    <row r="198" spans="3:7" x14ac:dyDescent="0.25">
      <c r="C198" s="316" t="s">
        <v>581</v>
      </c>
      <c r="D198" s="305">
        <v>150135298</v>
      </c>
      <c r="E198" s="305">
        <v>2200626.0099999998</v>
      </c>
      <c r="F198" s="305">
        <v>12226912.970000001</v>
      </c>
      <c r="G198" s="305">
        <v>12080899.689999999</v>
      </c>
    </row>
    <row r="199" spans="3:7" x14ac:dyDescent="0.25">
      <c r="C199" s="304" t="s">
        <v>473</v>
      </c>
      <c r="D199" s="305">
        <v>150135298</v>
      </c>
      <c r="E199" s="305">
        <v>2200626.0099999998</v>
      </c>
      <c r="F199" s="305">
        <v>12226912.970000001</v>
      </c>
      <c r="G199" s="305">
        <v>12080899.689999999</v>
      </c>
    </row>
    <row r="200" spans="3:7" x14ac:dyDescent="0.25">
      <c r="C200" s="316" t="s">
        <v>582</v>
      </c>
      <c r="D200" s="305">
        <v>59091509</v>
      </c>
      <c r="E200" s="305">
        <v>133635</v>
      </c>
      <c r="F200" s="305">
        <v>3399055</v>
      </c>
      <c r="G200" s="305">
        <v>3605823.4000000004</v>
      </c>
    </row>
    <row r="201" spans="3:7" x14ac:dyDescent="0.25">
      <c r="C201" s="304" t="s">
        <v>508</v>
      </c>
      <c r="D201" s="305">
        <v>59091509</v>
      </c>
      <c r="E201" s="305">
        <v>133635</v>
      </c>
      <c r="F201" s="305">
        <v>3399055</v>
      </c>
      <c r="G201" s="305">
        <v>3605823.4000000004</v>
      </c>
    </row>
    <row r="202" spans="3:7" x14ac:dyDescent="0.25">
      <c r="C202" s="316" t="s">
        <v>583</v>
      </c>
      <c r="D202" s="305">
        <v>78226259</v>
      </c>
      <c r="E202" s="305">
        <v>1053537.3999999999</v>
      </c>
      <c r="F202" s="305">
        <v>4845332.37</v>
      </c>
      <c r="G202" s="305">
        <v>3953028.73</v>
      </c>
    </row>
    <row r="203" spans="3:7" x14ac:dyDescent="0.25">
      <c r="C203" s="304" t="s">
        <v>473</v>
      </c>
      <c r="D203" s="305">
        <v>78226259</v>
      </c>
      <c r="E203" s="305">
        <v>1053537.3999999999</v>
      </c>
      <c r="F203" s="305">
        <v>4845332.37</v>
      </c>
      <c r="G203" s="305">
        <v>3953028.73</v>
      </c>
    </row>
    <row r="204" spans="3:7" x14ac:dyDescent="0.25">
      <c r="C204" s="316" t="s">
        <v>584</v>
      </c>
      <c r="D204" s="305">
        <v>421203694</v>
      </c>
      <c r="E204" s="305">
        <v>32975178.91</v>
      </c>
      <c r="F204" s="305">
        <v>37003168.740000002</v>
      </c>
      <c r="G204" s="305">
        <v>31374163.780000005</v>
      </c>
    </row>
    <row r="205" spans="3:7" x14ac:dyDescent="0.25">
      <c r="C205" s="304" t="s">
        <v>573</v>
      </c>
      <c r="D205" s="305">
        <v>300000</v>
      </c>
      <c r="E205" s="305">
        <v>0</v>
      </c>
      <c r="F205" s="305">
        <v>0</v>
      </c>
      <c r="G205" s="305">
        <v>0</v>
      </c>
    </row>
    <row r="206" spans="3:7" x14ac:dyDescent="0.25">
      <c r="C206" s="304" t="s">
        <v>482</v>
      </c>
      <c r="D206" s="305">
        <v>0</v>
      </c>
      <c r="E206" s="305">
        <v>363200</v>
      </c>
      <c r="F206" s="305">
        <v>363200</v>
      </c>
      <c r="G206" s="305">
        <v>0</v>
      </c>
    </row>
    <row r="207" spans="3:7" x14ac:dyDescent="0.25">
      <c r="C207" s="304" t="s">
        <v>473</v>
      </c>
      <c r="D207" s="305">
        <v>420903694</v>
      </c>
      <c r="E207" s="305">
        <v>32611978.91</v>
      </c>
      <c r="F207" s="305">
        <v>36639968.740000002</v>
      </c>
      <c r="G207" s="305">
        <v>31374163.780000005</v>
      </c>
    </row>
    <row r="208" spans="3:7" x14ac:dyDescent="0.25">
      <c r="C208" s="316" t="s">
        <v>585</v>
      </c>
      <c r="D208" s="305">
        <v>2047102869</v>
      </c>
      <c r="E208" s="305">
        <v>86803393.879999995</v>
      </c>
      <c r="F208" s="305">
        <v>127243918.14999999</v>
      </c>
      <c r="G208" s="305">
        <v>139889750.54999998</v>
      </c>
    </row>
    <row r="209" spans="3:7" x14ac:dyDescent="0.25">
      <c r="C209" s="304" t="s">
        <v>573</v>
      </c>
      <c r="D209" s="305">
        <v>400000</v>
      </c>
      <c r="E209" s="305">
        <v>0</v>
      </c>
      <c r="F209" s="305">
        <v>0</v>
      </c>
      <c r="G209" s="305">
        <v>0</v>
      </c>
    </row>
    <row r="210" spans="3:7" x14ac:dyDescent="0.25">
      <c r="C210" s="304" t="s">
        <v>482</v>
      </c>
      <c r="D210" s="305">
        <v>7200000</v>
      </c>
      <c r="E210" s="305">
        <v>0</v>
      </c>
      <c r="F210" s="305">
        <v>1052100</v>
      </c>
      <c r="G210" s="305">
        <v>600000</v>
      </c>
    </row>
    <row r="211" spans="3:7" x14ac:dyDescent="0.25">
      <c r="C211" s="304" t="s">
        <v>473</v>
      </c>
      <c r="D211" s="305">
        <v>2039502869</v>
      </c>
      <c r="E211" s="305">
        <v>86803393.879999995</v>
      </c>
      <c r="F211" s="305">
        <v>126191818.14999999</v>
      </c>
      <c r="G211" s="305">
        <v>139289750.54999998</v>
      </c>
    </row>
    <row r="212" spans="3:7" x14ac:dyDescent="0.25">
      <c r="C212" s="316" t="s">
        <v>586</v>
      </c>
      <c r="D212" s="305">
        <v>48158069</v>
      </c>
      <c r="E212" s="305">
        <v>247790</v>
      </c>
      <c r="F212" s="305">
        <v>3904568</v>
      </c>
      <c r="G212" s="305">
        <v>7036339.2999999998</v>
      </c>
    </row>
    <row r="213" spans="3:7" x14ac:dyDescent="0.25">
      <c r="C213" s="304" t="s">
        <v>481</v>
      </c>
      <c r="D213" s="305">
        <v>48158069</v>
      </c>
      <c r="E213" s="305">
        <v>247790</v>
      </c>
      <c r="F213" s="305">
        <v>3904568</v>
      </c>
      <c r="G213" s="305">
        <v>7036339.2999999998</v>
      </c>
    </row>
    <row r="214" spans="3:7" x14ac:dyDescent="0.25">
      <c r="C214" s="316" t="s">
        <v>587</v>
      </c>
      <c r="D214" s="305">
        <v>174023086</v>
      </c>
      <c r="E214" s="305">
        <v>1386739.6199999999</v>
      </c>
      <c r="F214" s="305">
        <v>11586634.800000001</v>
      </c>
      <c r="G214" s="305">
        <v>10162366.99</v>
      </c>
    </row>
    <row r="215" spans="3:7" x14ac:dyDescent="0.25">
      <c r="C215" s="304" t="s">
        <v>508</v>
      </c>
      <c r="D215" s="305">
        <v>173923086</v>
      </c>
      <c r="E215" s="305">
        <v>1386739.6199999999</v>
      </c>
      <c r="F215" s="305">
        <v>11586634.800000001</v>
      </c>
      <c r="G215" s="305">
        <v>10162366.99</v>
      </c>
    </row>
    <row r="216" spans="3:7" x14ac:dyDescent="0.25">
      <c r="C216" s="304" t="s">
        <v>567</v>
      </c>
      <c r="D216" s="305">
        <v>100000</v>
      </c>
      <c r="E216" s="305">
        <v>0</v>
      </c>
      <c r="F216" s="305">
        <v>0</v>
      </c>
      <c r="G216" s="305">
        <v>0</v>
      </c>
    </row>
    <row r="217" spans="3:7" x14ac:dyDescent="0.25">
      <c r="C217" s="316" t="s">
        <v>588</v>
      </c>
      <c r="D217" s="305">
        <v>178684921</v>
      </c>
      <c r="E217" s="305">
        <v>3859647.33</v>
      </c>
      <c r="F217" s="305">
        <v>17706347.960000001</v>
      </c>
      <c r="G217" s="305">
        <v>18182143.149999999</v>
      </c>
    </row>
    <row r="218" spans="3:7" x14ac:dyDescent="0.25">
      <c r="C218" s="304" t="s">
        <v>573</v>
      </c>
      <c r="D218" s="305">
        <v>616329</v>
      </c>
      <c r="E218" s="305">
        <v>0</v>
      </c>
      <c r="F218" s="305">
        <v>0</v>
      </c>
      <c r="G218" s="305">
        <v>0</v>
      </c>
    </row>
    <row r="219" spans="3:7" x14ac:dyDescent="0.25">
      <c r="C219" s="304" t="s">
        <v>473</v>
      </c>
      <c r="D219" s="305">
        <v>178068592</v>
      </c>
      <c r="E219" s="305">
        <v>3859647.33</v>
      </c>
      <c r="F219" s="305">
        <v>17706347.960000001</v>
      </c>
      <c r="G219" s="305">
        <v>18182143.149999999</v>
      </c>
    </row>
    <row r="220" spans="3:7" x14ac:dyDescent="0.25">
      <c r="C220" s="316" t="s">
        <v>589</v>
      </c>
      <c r="D220" s="305">
        <v>1071684159</v>
      </c>
      <c r="E220" s="305">
        <v>117470942.90000001</v>
      </c>
      <c r="F220" s="305">
        <v>66891387.93</v>
      </c>
      <c r="G220" s="305">
        <v>67604330.329999998</v>
      </c>
    </row>
    <row r="221" spans="3:7" x14ac:dyDescent="0.25">
      <c r="C221" s="304" t="s">
        <v>482</v>
      </c>
      <c r="D221" s="305">
        <v>550000</v>
      </c>
      <c r="E221" s="305">
        <v>0</v>
      </c>
      <c r="F221" s="305">
        <v>30000</v>
      </c>
      <c r="G221" s="305">
        <v>15000</v>
      </c>
    </row>
    <row r="222" spans="3:7" x14ac:dyDescent="0.25">
      <c r="C222" s="304" t="s">
        <v>473</v>
      </c>
      <c r="D222" s="305">
        <v>1071134159</v>
      </c>
      <c r="E222" s="305">
        <v>117470942.90000001</v>
      </c>
      <c r="F222" s="305">
        <v>66861387.93</v>
      </c>
      <c r="G222" s="305">
        <v>67589330.329999998</v>
      </c>
    </row>
    <row r="223" spans="3:7" x14ac:dyDescent="0.25">
      <c r="C223" s="300" t="s">
        <v>590</v>
      </c>
      <c r="D223" s="301">
        <v>20396251947</v>
      </c>
      <c r="E223" s="301">
        <v>90226625.560000002</v>
      </c>
      <c r="F223" s="301">
        <v>1592675547.79</v>
      </c>
      <c r="G223" s="301">
        <v>1651293754.03</v>
      </c>
    </row>
    <row r="224" spans="3:7" x14ac:dyDescent="0.25">
      <c r="C224" s="316" t="s">
        <v>591</v>
      </c>
      <c r="D224" s="305">
        <v>19863994797</v>
      </c>
      <c r="E224" s="305">
        <v>69091942.930000007</v>
      </c>
      <c r="F224" s="305">
        <v>1555417593.0999999</v>
      </c>
      <c r="G224" s="305">
        <v>1617033929.79</v>
      </c>
    </row>
    <row r="225" spans="3:7" x14ac:dyDescent="0.25">
      <c r="C225" s="304" t="s">
        <v>573</v>
      </c>
      <c r="D225" s="305">
        <v>6814639322</v>
      </c>
      <c r="E225" s="305">
        <v>-3342280.8</v>
      </c>
      <c r="F225" s="305">
        <v>471459675.07999998</v>
      </c>
      <c r="G225" s="305">
        <v>470315375.25999999</v>
      </c>
    </row>
    <row r="226" spans="3:7" x14ac:dyDescent="0.25">
      <c r="C226" s="304" t="s">
        <v>592</v>
      </c>
      <c r="D226" s="305">
        <v>0</v>
      </c>
      <c r="E226" s="305">
        <v>0</v>
      </c>
      <c r="F226" s="305">
        <v>0</v>
      </c>
      <c r="G226" s="305">
        <v>0</v>
      </c>
    </row>
    <row r="227" spans="3:7" x14ac:dyDescent="0.25">
      <c r="C227" s="304" t="s">
        <v>593</v>
      </c>
      <c r="D227" s="305">
        <v>464014371</v>
      </c>
      <c r="E227" s="305">
        <v>42620123.769999996</v>
      </c>
      <c r="F227" s="305">
        <v>56665389.090000004</v>
      </c>
      <c r="G227" s="305">
        <v>101763562.68000001</v>
      </c>
    </row>
    <row r="228" spans="3:7" x14ac:dyDescent="0.25">
      <c r="C228" s="304" t="s">
        <v>594</v>
      </c>
      <c r="D228" s="305">
        <v>0</v>
      </c>
      <c r="E228" s="305">
        <v>0</v>
      </c>
      <c r="F228" s="305">
        <v>0</v>
      </c>
      <c r="G228" s="305">
        <v>0</v>
      </c>
    </row>
    <row r="229" spans="3:7" x14ac:dyDescent="0.25">
      <c r="C229" s="304" t="s">
        <v>595</v>
      </c>
      <c r="D229" s="305">
        <v>101194357</v>
      </c>
      <c r="E229" s="305">
        <v>0</v>
      </c>
      <c r="F229" s="305">
        <v>0</v>
      </c>
      <c r="G229" s="305">
        <v>0</v>
      </c>
    </row>
    <row r="230" spans="3:7" x14ac:dyDescent="0.25">
      <c r="C230" s="304" t="s">
        <v>473</v>
      </c>
      <c r="D230" s="305">
        <v>12484146747</v>
      </c>
      <c r="E230" s="305">
        <v>29814099.960000001</v>
      </c>
      <c r="F230" s="305">
        <v>1027292528.9300001</v>
      </c>
      <c r="G230" s="305">
        <v>1044954991.85</v>
      </c>
    </row>
    <row r="231" spans="3:7" x14ac:dyDescent="0.25">
      <c r="C231" s="316" t="s">
        <v>596</v>
      </c>
      <c r="D231" s="305">
        <v>75029806</v>
      </c>
      <c r="E231" s="305">
        <v>9535626.9100000001</v>
      </c>
      <c r="F231" s="305">
        <v>6535565.6699999999</v>
      </c>
      <c r="G231" s="305">
        <v>4251400.16</v>
      </c>
    </row>
    <row r="232" spans="3:7" x14ac:dyDescent="0.25">
      <c r="C232" s="304" t="s">
        <v>597</v>
      </c>
      <c r="D232" s="305">
        <v>75029806</v>
      </c>
      <c r="E232" s="305">
        <v>9535626.9100000001</v>
      </c>
      <c r="F232" s="305">
        <v>6535565.6699999999</v>
      </c>
      <c r="G232" s="305">
        <v>4251400.16</v>
      </c>
    </row>
    <row r="233" spans="3:7" x14ac:dyDescent="0.25">
      <c r="C233" s="316" t="s">
        <v>598</v>
      </c>
      <c r="D233" s="305">
        <v>55531698</v>
      </c>
      <c r="E233" s="305">
        <v>2901129.8</v>
      </c>
      <c r="F233" s="305">
        <v>3076617.8</v>
      </c>
      <c r="G233" s="305">
        <v>5215129.84</v>
      </c>
    </row>
    <row r="234" spans="3:7" x14ac:dyDescent="0.25">
      <c r="C234" s="304" t="s">
        <v>597</v>
      </c>
      <c r="D234" s="305">
        <v>55531698</v>
      </c>
      <c r="E234" s="305">
        <v>2901129.8</v>
      </c>
      <c r="F234" s="305">
        <v>3076617.8</v>
      </c>
      <c r="G234" s="305">
        <v>5215129.84</v>
      </c>
    </row>
    <row r="235" spans="3:7" x14ac:dyDescent="0.25">
      <c r="C235" s="316" t="s">
        <v>599</v>
      </c>
      <c r="D235" s="305">
        <v>401695646</v>
      </c>
      <c r="E235" s="305">
        <v>8697925.9199999999</v>
      </c>
      <c r="F235" s="305">
        <v>27645771.219999999</v>
      </c>
      <c r="G235" s="305">
        <v>24793294.239999998</v>
      </c>
    </row>
    <row r="236" spans="3:7" x14ac:dyDescent="0.25">
      <c r="C236" s="304" t="s">
        <v>573</v>
      </c>
      <c r="D236" s="305">
        <v>401695646</v>
      </c>
      <c r="E236" s="305">
        <v>8697925.9199999999</v>
      </c>
      <c r="F236" s="305">
        <v>27645771.219999999</v>
      </c>
      <c r="G236" s="305">
        <v>24793294.239999998</v>
      </c>
    </row>
    <row r="237" spans="3:7" x14ac:dyDescent="0.25">
      <c r="C237" s="304" t="s">
        <v>593</v>
      </c>
      <c r="D237" s="305">
        <v>0</v>
      </c>
      <c r="E237" s="305">
        <v>0</v>
      </c>
      <c r="F237" s="305">
        <v>0</v>
      </c>
      <c r="G237" s="305">
        <v>0</v>
      </c>
    </row>
    <row r="238" spans="3:7" x14ac:dyDescent="0.25">
      <c r="C238" s="300" t="s">
        <v>600</v>
      </c>
      <c r="D238" s="301">
        <v>9277876586</v>
      </c>
      <c r="E238" s="301">
        <v>667664509.37000012</v>
      </c>
      <c r="F238" s="301">
        <v>721181111.37000012</v>
      </c>
      <c r="G238" s="301">
        <v>724027028.67000008</v>
      </c>
    </row>
    <row r="239" spans="3:7" x14ac:dyDescent="0.25">
      <c r="C239" s="316" t="s">
        <v>601</v>
      </c>
      <c r="D239" s="305">
        <v>9154640665</v>
      </c>
      <c r="E239" s="305">
        <v>659791491.74000001</v>
      </c>
      <c r="F239" s="305">
        <v>710576881.78000009</v>
      </c>
      <c r="G239" s="305">
        <v>710051283.10000002</v>
      </c>
    </row>
    <row r="240" spans="3:7" x14ac:dyDescent="0.25">
      <c r="C240" s="304" t="s">
        <v>520</v>
      </c>
      <c r="D240" s="305">
        <v>300000</v>
      </c>
      <c r="E240" s="305">
        <v>0</v>
      </c>
      <c r="F240" s="305">
        <v>0</v>
      </c>
      <c r="G240" s="305">
        <v>0</v>
      </c>
    </row>
    <row r="241" spans="3:7" x14ac:dyDescent="0.25">
      <c r="C241" s="304" t="s">
        <v>592</v>
      </c>
      <c r="D241" s="305">
        <v>135035782</v>
      </c>
      <c r="E241" s="305">
        <v>0</v>
      </c>
      <c r="F241" s="305">
        <v>0</v>
      </c>
      <c r="G241" s="305">
        <v>0</v>
      </c>
    </row>
    <row r="242" spans="3:7" x14ac:dyDescent="0.25">
      <c r="C242" s="304" t="s">
        <v>482</v>
      </c>
      <c r="D242" s="305">
        <v>15700000</v>
      </c>
      <c r="E242" s="305">
        <v>691600</v>
      </c>
      <c r="F242" s="305">
        <v>691600</v>
      </c>
      <c r="G242" s="305">
        <v>0</v>
      </c>
    </row>
    <row r="243" spans="3:7" x14ac:dyDescent="0.25">
      <c r="C243" s="304" t="s">
        <v>473</v>
      </c>
      <c r="D243" s="305">
        <v>8285494005</v>
      </c>
      <c r="E243" s="305">
        <v>586997128.04999995</v>
      </c>
      <c r="F243" s="305">
        <v>634902911.56000006</v>
      </c>
      <c r="G243" s="305">
        <v>635791657.38</v>
      </c>
    </row>
    <row r="244" spans="3:7" x14ac:dyDescent="0.25">
      <c r="C244" s="304" t="s">
        <v>504</v>
      </c>
      <c r="D244" s="305">
        <v>356016403</v>
      </c>
      <c r="E244" s="305">
        <v>34845488.630000003</v>
      </c>
      <c r="F244" s="305">
        <v>45541970.230000004</v>
      </c>
      <c r="G244" s="305">
        <v>45541970.230000004</v>
      </c>
    </row>
    <row r="245" spans="3:7" x14ac:dyDescent="0.25">
      <c r="C245" s="304" t="s">
        <v>508</v>
      </c>
      <c r="D245" s="305">
        <v>362094475</v>
      </c>
      <c r="E245" s="305">
        <v>37257275.060000002</v>
      </c>
      <c r="F245" s="305">
        <v>29440399.990000002</v>
      </c>
      <c r="G245" s="305">
        <v>28717655.490000002</v>
      </c>
    </row>
    <row r="246" spans="3:7" x14ac:dyDescent="0.25">
      <c r="C246" s="316" t="s">
        <v>602</v>
      </c>
      <c r="D246" s="305">
        <v>81972691</v>
      </c>
      <c r="E246" s="305">
        <v>4476294.4400000004</v>
      </c>
      <c r="F246" s="305">
        <v>6376939.580000001</v>
      </c>
      <c r="G246" s="305">
        <v>9307610.629999999</v>
      </c>
    </row>
    <row r="247" spans="3:7" x14ac:dyDescent="0.25">
      <c r="C247" s="304" t="s">
        <v>473</v>
      </c>
      <c r="D247" s="305">
        <v>81972691</v>
      </c>
      <c r="E247" s="305">
        <v>4476294.4400000004</v>
      </c>
      <c r="F247" s="305">
        <v>6376939.580000001</v>
      </c>
      <c r="G247" s="305">
        <v>9307610.629999999</v>
      </c>
    </row>
    <row r="248" spans="3:7" x14ac:dyDescent="0.25">
      <c r="C248" s="316" t="s">
        <v>603</v>
      </c>
      <c r="D248" s="305">
        <v>41263230</v>
      </c>
      <c r="E248" s="305">
        <v>3396723.19</v>
      </c>
      <c r="F248" s="305">
        <v>4227290.01</v>
      </c>
      <c r="G248" s="305">
        <v>4668134.9399999995</v>
      </c>
    </row>
    <row r="249" spans="3:7" x14ac:dyDescent="0.25">
      <c r="C249" s="304" t="s">
        <v>473</v>
      </c>
      <c r="D249" s="305">
        <v>41263230</v>
      </c>
      <c r="E249" s="305">
        <v>3396723.19</v>
      </c>
      <c r="F249" s="305">
        <v>4227290.01</v>
      </c>
      <c r="G249" s="305">
        <v>4668134.9399999995</v>
      </c>
    </row>
    <row r="250" spans="3:7" x14ac:dyDescent="0.25">
      <c r="C250" s="300" t="s">
        <v>604</v>
      </c>
      <c r="D250" s="301">
        <v>13587560695</v>
      </c>
      <c r="E250" s="301">
        <v>390280523.61000001</v>
      </c>
      <c r="F250" s="301">
        <v>963230791.98000002</v>
      </c>
      <c r="G250" s="301">
        <v>1025248712.59</v>
      </c>
    </row>
    <row r="251" spans="3:7" x14ac:dyDescent="0.25">
      <c r="C251" s="316" t="s">
        <v>605</v>
      </c>
      <c r="D251" s="305">
        <v>12043183054</v>
      </c>
      <c r="E251" s="305">
        <v>356300927.12</v>
      </c>
      <c r="F251" s="305">
        <v>862211717.41999996</v>
      </c>
      <c r="G251" s="305">
        <v>937474091.08000004</v>
      </c>
    </row>
    <row r="252" spans="3:7" x14ac:dyDescent="0.25">
      <c r="C252" s="304" t="s">
        <v>606</v>
      </c>
      <c r="D252" s="305">
        <v>0</v>
      </c>
      <c r="E252" s="305">
        <v>0</v>
      </c>
      <c r="F252" s="305">
        <v>0</v>
      </c>
      <c r="G252" s="305">
        <v>0</v>
      </c>
    </row>
    <row r="253" spans="3:7" x14ac:dyDescent="0.25">
      <c r="C253" s="304" t="s">
        <v>482</v>
      </c>
      <c r="D253" s="305">
        <v>57600000</v>
      </c>
      <c r="E253" s="305">
        <v>0</v>
      </c>
      <c r="F253" s="305">
        <v>3324303.5</v>
      </c>
      <c r="G253" s="305">
        <v>3324303.5</v>
      </c>
    </row>
    <row r="254" spans="3:7" x14ac:dyDescent="0.25">
      <c r="C254" s="304" t="s">
        <v>473</v>
      </c>
      <c r="D254" s="305">
        <v>11985583054</v>
      </c>
      <c r="E254" s="305">
        <v>356300927.12</v>
      </c>
      <c r="F254" s="305">
        <v>858887413.91999996</v>
      </c>
      <c r="G254" s="305">
        <v>934149787.58000004</v>
      </c>
    </row>
    <row r="255" spans="3:7" x14ac:dyDescent="0.25">
      <c r="C255" s="316" t="s">
        <v>607</v>
      </c>
      <c r="D255" s="305">
        <v>1392073274</v>
      </c>
      <c r="E255" s="305">
        <v>31412025.270000003</v>
      </c>
      <c r="F255" s="305">
        <v>88337750.440000013</v>
      </c>
      <c r="G255" s="305">
        <v>78781193.610000014</v>
      </c>
    </row>
    <row r="256" spans="3:7" x14ac:dyDescent="0.25">
      <c r="C256" s="304" t="s">
        <v>508</v>
      </c>
      <c r="D256" s="305">
        <v>1392073274</v>
      </c>
      <c r="E256" s="305">
        <v>31412025.270000003</v>
      </c>
      <c r="F256" s="305">
        <v>88337750.440000013</v>
      </c>
      <c r="G256" s="305">
        <v>78781193.610000014</v>
      </c>
    </row>
    <row r="257" spans="3:7" x14ac:dyDescent="0.25">
      <c r="C257" s="316" t="s">
        <v>608</v>
      </c>
      <c r="D257" s="305">
        <v>152304367</v>
      </c>
      <c r="E257" s="305">
        <v>2567571.2200000002</v>
      </c>
      <c r="F257" s="305">
        <v>12681324.120000001</v>
      </c>
      <c r="G257" s="305">
        <v>8993427.9000000004</v>
      </c>
    </row>
    <row r="258" spans="3:7" x14ac:dyDescent="0.25">
      <c r="C258" s="304" t="s">
        <v>504</v>
      </c>
      <c r="D258" s="305">
        <v>152304367</v>
      </c>
      <c r="E258" s="305">
        <v>2567571.2200000002</v>
      </c>
      <c r="F258" s="305">
        <v>12681324.120000001</v>
      </c>
      <c r="G258" s="305">
        <v>8993427.9000000004</v>
      </c>
    </row>
    <row r="259" spans="3:7" x14ac:dyDescent="0.25">
      <c r="C259" s="304" t="s">
        <v>540</v>
      </c>
      <c r="D259" s="305">
        <v>0</v>
      </c>
      <c r="E259" s="305">
        <v>0</v>
      </c>
      <c r="F259" s="305">
        <v>0</v>
      </c>
      <c r="G259" s="305">
        <v>0</v>
      </c>
    </row>
    <row r="260" spans="3:7" x14ac:dyDescent="0.25">
      <c r="C260" s="328" t="s">
        <v>609</v>
      </c>
      <c r="D260" s="327">
        <v>15186213375</v>
      </c>
      <c r="E260" s="327">
        <v>601725382.13999999</v>
      </c>
      <c r="F260" s="327">
        <v>1014951848.8699999</v>
      </c>
      <c r="G260" s="327">
        <v>1043051577.14</v>
      </c>
    </row>
    <row r="261" spans="3:7" x14ac:dyDescent="0.25">
      <c r="C261" s="300" t="s">
        <v>610</v>
      </c>
      <c r="D261" s="301">
        <v>15186213375</v>
      </c>
      <c r="E261" s="301">
        <v>601725382.13999999</v>
      </c>
      <c r="F261" s="301">
        <v>1014951848.8699999</v>
      </c>
      <c r="G261" s="301">
        <v>1043051577.14</v>
      </c>
    </row>
    <row r="262" spans="3:7" x14ac:dyDescent="0.25">
      <c r="C262" s="316" t="s">
        <v>611</v>
      </c>
      <c r="D262" s="305">
        <v>12463756316</v>
      </c>
      <c r="E262" s="305">
        <v>498318532.66000003</v>
      </c>
      <c r="F262" s="305">
        <v>890327445.38999999</v>
      </c>
      <c r="G262" s="305">
        <v>927608343.02999997</v>
      </c>
    </row>
    <row r="263" spans="3:7" x14ac:dyDescent="0.25">
      <c r="C263" s="304" t="s">
        <v>481</v>
      </c>
      <c r="D263" s="305">
        <v>2543556447</v>
      </c>
      <c r="E263" s="305">
        <v>181773997.56999999</v>
      </c>
      <c r="F263" s="305">
        <v>151097498.40000001</v>
      </c>
      <c r="G263" s="305">
        <v>137258511.00000003</v>
      </c>
    </row>
    <row r="264" spans="3:7" x14ac:dyDescent="0.25">
      <c r="C264" s="304" t="s">
        <v>473</v>
      </c>
      <c r="D264" s="305">
        <v>9493015608</v>
      </c>
      <c r="E264" s="305">
        <v>311159565.83000004</v>
      </c>
      <c r="F264" s="305">
        <v>733844977.73000002</v>
      </c>
      <c r="G264" s="305">
        <v>769470809.04999995</v>
      </c>
    </row>
    <row r="265" spans="3:7" x14ac:dyDescent="0.25">
      <c r="C265" s="304" t="s">
        <v>474</v>
      </c>
      <c r="D265" s="305">
        <v>427184261</v>
      </c>
      <c r="E265" s="305">
        <v>5384969.2599999998</v>
      </c>
      <c r="F265" s="305">
        <v>5384969.2599999998</v>
      </c>
      <c r="G265" s="305">
        <v>20879022.98</v>
      </c>
    </row>
    <row r="266" spans="3:7" x14ac:dyDescent="0.25">
      <c r="C266" s="316" t="s">
        <v>612</v>
      </c>
      <c r="D266" s="305">
        <v>2447113502</v>
      </c>
      <c r="E266" s="305">
        <v>52800198.560000002</v>
      </c>
      <c r="F266" s="305">
        <v>101700978.89</v>
      </c>
      <c r="G266" s="305">
        <v>93556464.940000013</v>
      </c>
    </row>
    <row r="267" spans="3:7" x14ac:dyDescent="0.25">
      <c r="C267" s="304" t="s">
        <v>613</v>
      </c>
      <c r="D267" s="305">
        <v>0</v>
      </c>
      <c r="E267" s="305">
        <v>967802.51</v>
      </c>
      <c r="F267" s="305">
        <v>967802.51</v>
      </c>
      <c r="G267" s="305">
        <v>967802.51</v>
      </c>
    </row>
    <row r="268" spans="3:7" x14ac:dyDescent="0.25">
      <c r="C268" s="304" t="s">
        <v>504</v>
      </c>
      <c r="D268" s="305">
        <v>2447113502</v>
      </c>
      <c r="E268" s="305">
        <v>30567192.530000001</v>
      </c>
      <c r="F268" s="305">
        <v>90038344.159999996</v>
      </c>
      <c r="G268" s="305">
        <v>92588662.430000007</v>
      </c>
    </row>
    <row r="269" spans="3:7" x14ac:dyDescent="0.25">
      <c r="C269" s="304" t="s">
        <v>526</v>
      </c>
      <c r="D269" s="305">
        <v>0</v>
      </c>
      <c r="E269" s="305">
        <v>21265203.52</v>
      </c>
      <c r="F269" s="305">
        <v>10694832.220000001</v>
      </c>
      <c r="G269" s="305">
        <v>0</v>
      </c>
    </row>
    <row r="270" spans="3:7" x14ac:dyDescent="0.25">
      <c r="C270" s="316" t="s">
        <v>614</v>
      </c>
      <c r="D270" s="305">
        <v>177246110</v>
      </c>
      <c r="E270" s="305">
        <v>4882898.6599999992</v>
      </c>
      <c r="F270" s="305">
        <v>10938350.079999998</v>
      </c>
      <c r="G270" s="305">
        <v>9625154.6600000001</v>
      </c>
    </row>
    <row r="271" spans="3:7" x14ac:dyDescent="0.25">
      <c r="C271" s="304" t="s">
        <v>546</v>
      </c>
      <c r="D271" s="305">
        <v>174445110</v>
      </c>
      <c r="E271" s="305">
        <v>4476243.8099999996</v>
      </c>
      <c r="F271" s="305">
        <v>10799111.799999999</v>
      </c>
      <c r="G271" s="305">
        <v>9525154.6600000001</v>
      </c>
    </row>
    <row r="272" spans="3:7" x14ac:dyDescent="0.25">
      <c r="C272" s="304" t="s">
        <v>615</v>
      </c>
      <c r="D272" s="305">
        <v>2501000</v>
      </c>
      <c r="E272" s="305">
        <v>406654.85</v>
      </c>
      <c r="F272" s="305">
        <v>139238.28</v>
      </c>
      <c r="G272" s="305">
        <v>100000</v>
      </c>
    </row>
    <row r="273" spans="3:7" x14ac:dyDescent="0.25">
      <c r="C273" s="304" t="s">
        <v>567</v>
      </c>
      <c r="D273" s="305">
        <v>300000</v>
      </c>
      <c r="E273" s="305">
        <v>0</v>
      </c>
      <c r="F273" s="305">
        <v>0</v>
      </c>
      <c r="G273" s="305">
        <v>0</v>
      </c>
    </row>
    <row r="274" spans="3:7" x14ac:dyDescent="0.25">
      <c r="C274" s="316" t="s">
        <v>616</v>
      </c>
      <c r="D274" s="305">
        <v>53537459</v>
      </c>
      <c r="E274" s="305">
        <v>45280675.469999999</v>
      </c>
      <c r="F274" s="305">
        <v>9891212.1799999997</v>
      </c>
      <c r="G274" s="305">
        <v>10167752.18</v>
      </c>
    </row>
    <row r="275" spans="3:7" x14ac:dyDescent="0.25">
      <c r="C275" s="304" t="s">
        <v>617</v>
      </c>
      <c r="D275" s="305">
        <v>53537459</v>
      </c>
      <c r="E275" s="305">
        <v>45280675.469999999</v>
      </c>
      <c r="F275" s="305">
        <v>9891212.1799999997</v>
      </c>
      <c r="G275" s="305">
        <v>10167752.18</v>
      </c>
    </row>
    <row r="276" spans="3:7" x14ac:dyDescent="0.25">
      <c r="C276" s="316" t="s">
        <v>618</v>
      </c>
      <c r="D276" s="305">
        <v>44559988</v>
      </c>
      <c r="E276" s="305">
        <v>443076.79000000004</v>
      </c>
      <c r="F276" s="305">
        <v>2093862.3299999998</v>
      </c>
      <c r="G276" s="305">
        <v>2093862.3299999998</v>
      </c>
    </row>
    <row r="277" spans="3:7" x14ac:dyDescent="0.25">
      <c r="C277" s="304" t="s">
        <v>573</v>
      </c>
      <c r="D277" s="305">
        <v>44559988</v>
      </c>
      <c r="E277" s="305">
        <v>443076.79000000004</v>
      </c>
      <c r="F277" s="305">
        <v>2093862.3299999998</v>
      </c>
      <c r="G277" s="305">
        <v>2093862.3299999998</v>
      </c>
    </row>
    <row r="278" spans="3:7" x14ac:dyDescent="0.25">
      <c r="C278" s="328" t="s">
        <v>619</v>
      </c>
      <c r="D278" s="327">
        <v>26273533371</v>
      </c>
      <c r="E278" s="327">
        <v>1617001795.0299997</v>
      </c>
      <c r="F278" s="327">
        <v>1627374782.5300002</v>
      </c>
      <c r="G278" s="327">
        <v>2466246763.1099997</v>
      </c>
    </row>
    <row r="279" spans="3:7" x14ac:dyDescent="0.25">
      <c r="C279" s="300" t="s">
        <v>620</v>
      </c>
      <c r="D279" s="301">
        <v>26273533371</v>
      </c>
      <c r="E279" s="301">
        <v>1617001795.0299997</v>
      </c>
      <c r="F279" s="301">
        <v>1627374782.5300002</v>
      </c>
      <c r="G279" s="301">
        <v>2466246763.1099997</v>
      </c>
    </row>
    <row r="280" spans="3:7" x14ac:dyDescent="0.25">
      <c r="C280" s="316" t="s">
        <v>621</v>
      </c>
      <c r="D280" s="305">
        <v>19477364709</v>
      </c>
      <c r="E280" s="305">
        <v>1335641291.6499999</v>
      </c>
      <c r="F280" s="305">
        <v>1296728423.8099999</v>
      </c>
      <c r="G280" s="305">
        <v>1398206563.1100001</v>
      </c>
    </row>
    <row r="281" spans="3:7" x14ac:dyDescent="0.25">
      <c r="C281" s="304" t="s">
        <v>481</v>
      </c>
      <c r="D281" s="305">
        <v>5269734574</v>
      </c>
      <c r="E281" s="305">
        <v>206316517.91999999</v>
      </c>
      <c r="F281" s="305">
        <v>204161940.25</v>
      </c>
      <c r="G281" s="305">
        <v>195669534.06</v>
      </c>
    </row>
    <row r="282" spans="3:7" x14ac:dyDescent="0.25">
      <c r="C282" s="304" t="s">
        <v>622</v>
      </c>
      <c r="D282" s="305">
        <v>0</v>
      </c>
      <c r="E282" s="305">
        <v>168718.45</v>
      </c>
      <c r="F282" s="305">
        <v>168718.45</v>
      </c>
      <c r="G282" s="305">
        <v>0</v>
      </c>
    </row>
    <row r="283" spans="3:7" x14ac:dyDescent="0.25">
      <c r="C283" s="304" t="s">
        <v>490</v>
      </c>
      <c r="D283" s="305">
        <v>143643315</v>
      </c>
      <c r="E283" s="305">
        <v>481775.63</v>
      </c>
      <c r="F283" s="305">
        <v>7706151.3099999996</v>
      </c>
      <c r="G283" s="305">
        <v>7906121.7599999998</v>
      </c>
    </row>
    <row r="284" spans="3:7" x14ac:dyDescent="0.25">
      <c r="C284" s="304" t="s">
        <v>505</v>
      </c>
      <c r="D284" s="305">
        <v>0</v>
      </c>
      <c r="E284" s="305">
        <v>1610800</v>
      </c>
      <c r="F284" s="305">
        <v>558750</v>
      </c>
      <c r="G284" s="305">
        <v>558750</v>
      </c>
    </row>
    <row r="285" spans="3:7" x14ac:dyDescent="0.25">
      <c r="C285" s="304" t="s">
        <v>486</v>
      </c>
      <c r="D285" s="305">
        <v>34100000</v>
      </c>
      <c r="E285" s="305">
        <v>64513356</v>
      </c>
      <c r="F285" s="305">
        <v>21582740.150000002</v>
      </c>
      <c r="G285" s="305">
        <v>21582740.150000002</v>
      </c>
    </row>
    <row r="286" spans="3:7" x14ac:dyDescent="0.25">
      <c r="C286" s="304" t="s">
        <v>623</v>
      </c>
      <c r="D286" s="305">
        <v>293234111</v>
      </c>
      <c r="E286" s="305">
        <v>9191398.7200000007</v>
      </c>
      <c r="F286" s="305">
        <v>9191398.7200000007</v>
      </c>
      <c r="G286" s="305">
        <v>9191398.7200000007</v>
      </c>
    </row>
    <row r="287" spans="3:7" x14ac:dyDescent="0.25">
      <c r="C287" s="304" t="s">
        <v>494</v>
      </c>
      <c r="D287" s="305">
        <v>0</v>
      </c>
      <c r="E287" s="305">
        <v>0</v>
      </c>
      <c r="F287" s="305">
        <v>0</v>
      </c>
      <c r="G287" s="305">
        <v>0</v>
      </c>
    </row>
    <row r="288" spans="3:7" x14ac:dyDescent="0.25">
      <c r="C288" s="304" t="s">
        <v>474</v>
      </c>
      <c r="D288" s="305">
        <v>630000000</v>
      </c>
      <c r="E288" s="305">
        <v>1916975.44</v>
      </c>
      <c r="F288" s="305">
        <v>1916975.44</v>
      </c>
      <c r="G288" s="305">
        <v>1163884.9300000002</v>
      </c>
    </row>
    <row r="289" spans="3:7" x14ac:dyDescent="0.25">
      <c r="C289" s="304" t="s">
        <v>483</v>
      </c>
      <c r="D289" s="305">
        <v>13106652709</v>
      </c>
      <c r="E289" s="305">
        <v>1051441749.4899999</v>
      </c>
      <c r="F289" s="305">
        <v>1051441749.4899999</v>
      </c>
      <c r="G289" s="305">
        <v>1162134133.49</v>
      </c>
    </row>
    <row r="290" spans="3:7" x14ac:dyDescent="0.25">
      <c r="C290" s="316" t="s">
        <v>624</v>
      </c>
      <c r="D290" s="305">
        <v>329734335</v>
      </c>
      <c r="E290" s="305">
        <v>19070019.120000001</v>
      </c>
      <c r="F290" s="305">
        <v>18331360.579999998</v>
      </c>
      <c r="G290" s="305">
        <v>18623026.000000004</v>
      </c>
    </row>
    <row r="291" spans="3:7" x14ac:dyDescent="0.25">
      <c r="C291" s="304" t="s">
        <v>504</v>
      </c>
      <c r="D291" s="305">
        <v>329734335</v>
      </c>
      <c r="E291" s="305">
        <v>19070019.120000001</v>
      </c>
      <c r="F291" s="305">
        <v>18331360.579999998</v>
      </c>
      <c r="G291" s="305">
        <v>18623026.000000004</v>
      </c>
    </row>
    <row r="292" spans="3:7" x14ac:dyDescent="0.25">
      <c r="C292" s="316" t="s">
        <v>625</v>
      </c>
      <c r="D292" s="305">
        <v>2178290552</v>
      </c>
      <c r="E292" s="305">
        <v>143345675.72999999</v>
      </c>
      <c r="F292" s="305">
        <v>56600245.29999999</v>
      </c>
      <c r="G292" s="305">
        <v>812127772.65999997</v>
      </c>
    </row>
    <row r="293" spans="3:7" x14ac:dyDescent="0.25">
      <c r="C293" s="304" t="s">
        <v>626</v>
      </c>
      <c r="D293" s="305">
        <v>1005058005</v>
      </c>
      <c r="E293" s="305">
        <v>84798775.129999995</v>
      </c>
      <c r="F293" s="305">
        <v>0</v>
      </c>
      <c r="G293" s="305">
        <v>754738900.74000001</v>
      </c>
    </row>
    <row r="294" spans="3:7" x14ac:dyDescent="0.25">
      <c r="C294" s="304" t="s">
        <v>508</v>
      </c>
      <c r="D294" s="305">
        <v>1173232547</v>
      </c>
      <c r="E294" s="305">
        <v>58546900.599999994</v>
      </c>
      <c r="F294" s="305">
        <v>56600245.29999999</v>
      </c>
      <c r="G294" s="305">
        <v>57388871.920000002</v>
      </c>
    </row>
    <row r="295" spans="3:7" x14ac:dyDescent="0.25">
      <c r="C295" s="304" t="s">
        <v>567</v>
      </c>
      <c r="D295" s="305">
        <v>0</v>
      </c>
      <c r="E295" s="305">
        <v>0</v>
      </c>
      <c r="F295" s="305">
        <v>0</v>
      </c>
      <c r="G295" s="305">
        <v>0</v>
      </c>
    </row>
    <row r="296" spans="3:7" x14ac:dyDescent="0.25">
      <c r="C296" s="316" t="s">
        <v>627</v>
      </c>
      <c r="D296" s="305">
        <v>628002891</v>
      </c>
      <c r="E296" s="305">
        <v>12713583.870000001</v>
      </c>
      <c r="F296" s="305">
        <v>35386689.090000004</v>
      </c>
      <c r="G296" s="305">
        <v>30214946.880000003</v>
      </c>
    </row>
    <row r="297" spans="3:7" x14ac:dyDescent="0.25">
      <c r="C297" s="304" t="s">
        <v>517</v>
      </c>
      <c r="D297" s="305">
        <v>627146379</v>
      </c>
      <c r="E297" s="305">
        <v>12631308.4</v>
      </c>
      <c r="F297" s="305">
        <v>35304413.620000005</v>
      </c>
      <c r="G297" s="305">
        <v>30132671.410000004</v>
      </c>
    </row>
    <row r="298" spans="3:7" x14ac:dyDescent="0.25">
      <c r="C298" s="304" t="s">
        <v>535</v>
      </c>
      <c r="D298" s="305">
        <v>373000</v>
      </c>
      <c r="E298" s="305">
        <v>0</v>
      </c>
      <c r="F298" s="305">
        <v>0</v>
      </c>
      <c r="G298" s="305">
        <v>0</v>
      </c>
    </row>
    <row r="299" spans="3:7" x14ac:dyDescent="0.25">
      <c r="C299" s="304" t="s">
        <v>628</v>
      </c>
      <c r="D299" s="305">
        <v>483512</v>
      </c>
      <c r="E299" s="305">
        <v>82275.47</v>
      </c>
      <c r="F299" s="305">
        <v>82275.47</v>
      </c>
      <c r="G299" s="305">
        <v>82275.47</v>
      </c>
    </row>
    <row r="300" spans="3:7" x14ac:dyDescent="0.25">
      <c r="C300" s="316" t="s">
        <v>629</v>
      </c>
      <c r="D300" s="305">
        <v>491555244</v>
      </c>
      <c r="E300" s="305">
        <v>8098551.6200000001</v>
      </c>
      <c r="F300" s="305">
        <v>26157310.02</v>
      </c>
      <c r="G300" s="305">
        <v>21049822.649999999</v>
      </c>
    </row>
    <row r="301" spans="3:7" x14ac:dyDescent="0.25">
      <c r="C301" s="304" t="s">
        <v>482</v>
      </c>
      <c r="D301" s="305">
        <v>0</v>
      </c>
      <c r="E301" s="305">
        <v>0</v>
      </c>
      <c r="F301" s="305">
        <v>0</v>
      </c>
      <c r="G301" s="305">
        <v>0</v>
      </c>
    </row>
    <row r="302" spans="3:7" x14ac:dyDescent="0.25">
      <c r="C302" s="304" t="s">
        <v>473</v>
      </c>
      <c r="D302" s="305">
        <v>491555244</v>
      </c>
      <c r="E302" s="305">
        <v>8098551.6200000001</v>
      </c>
      <c r="F302" s="305">
        <v>26157310.02</v>
      </c>
      <c r="G302" s="305">
        <v>21049822.649999999</v>
      </c>
    </row>
    <row r="303" spans="3:7" x14ac:dyDescent="0.25">
      <c r="C303" s="316" t="s">
        <v>630</v>
      </c>
      <c r="D303" s="305">
        <v>578243406</v>
      </c>
      <c r="E303" s="305">
        <v>35128709.009999998</v>
      </c>
      <c r="F303" s="305">
        <v>37202585.869999997</v>
      </c>
      <c r="G303" s="305">
        <v>32964839.309999999</v>
      </c>
    </row>
    <row r="304" spans="3:7" x14ac:dyDescent="0.25">
      <c r="C304" s="304" t="s">
        <v>506</v>
      </c>
      <c r="D304" s="305">
        <v>577047582</v>
      </c>
      <c r="E304" s="305">
        <v>35128709.009999998</v>
      </c>
      <c r="F304" s="305">
        <v>37202585.869999997</v>
      </c>
      <c r="G304" s="305">
        <v>32964839.309999999</v>
      </c>
    </row>
    <row r="305" spans="3:7" x14ac:dyDescent="0.25">
      <c r="C305" s="304" t="s">
        <v>631</v>
      </c>
      <c r="D305" s="305">
        <v>1195824</v>
      </c>
      <c r="E305" s="305">
        <v>0</v>
      </c>
      <c r="F305" s="305">
        <v>0</v>
      </c>
      <c r="G305" s="305">
        <v>0</v>
      </c>
    </row>
    <row r="306" spans="3:7" x14ac:dyDescent="0.25">
      <c r="C306" s="316" t="s">
        <v>632</v>
      </c>
      <c r="D306" s="305">
        <v>757343596</v>
      </c>
      <c r="E306" s="305">
        <v>31605264.770000003</v>
      </c>
      <c r="F306" s="305">
        <v>43839096.630000003</v>
      </c>
      <c r="G306" s="305">
        <v>44353831.68</v>
      </c>
    </row>
    <row r="307" spans="3:7" x14ac:dyDescent="0.25">
      <c r="C307" s="304" t="s">
        <v>633</v>
      </c>
      <c r="D307" s="305">
        <v>757343596</v>
      </c>
      <c r="E307" s="305">
        <v>126135</v>
      </c>
      <c r="F307" s="305">
        <v>136367.96</v>
      </c>
      <c r="G307" s="305">
        <v>2222071.77</v>
      </c>
    </row>
    <row r="308" spans="3:7" x14ac:dyDescent="0.25">
      <c r="C308" s="304" t="s">
        <v>523</v>
      </c>
      <c r="D308" s="305">
        <v>0</v>
      </c>
      <c r="E308" s="305">
        <v>31479129.770000003</v>
      </c>
      <c r="F308" s="305">
        <v>43702728.670000002</v>
      </c>
      <c r="G308" s="305">
        <v>42131759.909999996</v>
      </c>
    </row>
    <row r="309" spans="3:7" x14ac:dyDescent="0.25">
      <c r="C309" s="316" t="s">
        <v>634</v>
      </c>
      <c r="D309" s="305">
        <v>139973611</v>
      </c>
      <c r="E309" s="305">
        <v>1406181.01</v>
      </c>
      <c r="F309" s="305">
        <v>6255383.1999999993</v>
      </c>
      <c r="G309" s="305">
        <v>5974761.8499999996</v>
      </c>
    </row>
    <row r="310" spans="3:7" x14ac:dyDescent="0.25">
      <c r="C310" s="304" t="s">
        <v>492</v>
      </c>
      <c r="D310" s="305">
        <v>139973611</v>
      </c>
      <c r="E310" s="305">
        <v>1406181.01</v>
      </c>
      <c r="F310" s="305">
        <v>6255383.1999999993</v>
      </c>
      <c r="G310" s="305">
        <v>5974761.8499999996</v>
      </c>
    </row>
    <row r="311" spans="3:7" x14ac:dyDescent="0.25">
      <c r="C311" s="316" t="s">
        <v>635</v>
      </c>
      <c r="D311" s="305">
        <v>694971870</v>
      </c>
      <c r="E311" s="305">
        <v>84681.16</v>
      </c>
      <c r="F311" s="305">
        <v>46731233.700000003</v>
      </c>
      <c r="G311" s="305">
        <v>44957191.43</v>
      </c>
    </row>
    <row r="312" spans="3:7" x14ac:dyDescent="0.25">
      <c r="C312" s="304" t="s">
        <v>636</v>
      </c>
      <c r="D312" s="305">
        <v>694971870</v>
      </c>
      <c r="E312" s="305">
        <v>148521.25</v>
      </c>
      <c r="F312" s="305">
        <v>13867944.449999999</v>
      </c>
      <c r="G312" s="305">
        <v>12578927.559999999</v>
      </c>
    </row>
    <row r="313" spans="3:7" x14ac:dyDescent="0.25">
      <c r="C313" s="304" t="s">
        <v>524</v>
      </c>
      <c r="D313" s="305">
        <v>0</v>
      </c>
      <c r="E313" s="305">
        <v>-63840.09</v>
      </c>
      <c r="F313" s="305">
        <v>32863289.25</v>
      </c>
      <c r="G313" s="305">
        <v>32378263.870000001</v>
      </c>
    </row>
    <row r="314" spans="3:7" x14ac:dyDescent="0.25">
      <c r="C314" s="316" t="s">
        <v>637</v>
      </c>
      <c r="D314" s="305">
        <v>668966452</v>
      </c>
      <c r="E314" s="305">
        <v>1921470.4900000002</v>
      </c>
      <c r="F314" s="305">
        <v>33823101.270000003</v>
      </c>
      <c r="G314" s="305">
        <v>33403130.709999997</v>
      </c>
    </row>
    <row r="315" spans="3:7" x14ac:dyDescent="0.25">
      <c r="C315" s="304" t="s">
        <v>488</v>
      </c>
      <c r="D315" s="305">
        <v>662799114</v>
      </c>
      <c r="E315" s="305">
        <v>1690520.8900000001</v>
      </c>
      <c r="F315" s="305">
        <v>33823101.270000003</v>
      </c>
      <c r="G315" s="305">
        <v>33399298.119999997</v>
      </c>
    </row>
    <row r="316" spans="3:7" x14ac:dyDescent="0.25">
      <c r="C316" s="304" t="s">
        <v>638</v>
      </c>
      <c r="D316" s="305">
        <v>6167338</v>
      </c>
      <c r="E316" s="305">
        <v>230949.6</v>
      </c>
      <c r="F316" s="305">
        <v>0</v>
      </c>
      <c r="G316" s="305">
        <v>3832.59</v>
      </c>
    </row>
    <row r="317" spans="3:7" x14ac:dyDescent="0.25">
      <c r="C317" s="316" t="s">
        <v>639</v>
      </c>
      <c r="D317" s="305">
        <v>329086705</v>
      </c>
      <c r="E317" s="305">
        <v>27986366.600000001</v>
      </c>
      <c r="F317" s="305">
        <v>26319353.060000002</v>
      </c>
      <c r="G317" s="305">
        <v>24370876.829999998</v>
      </c>
    </row>
    <row r="318" spans="3:7" x14ac:dyDescent="0.25">
      <c r="C318" s="304" t="s">
        <v>640</v>
      </c>
      <c r="D318" s="305">
        <v>40000</v>
      </c>
      <c r="E318" s="305">
        <v>128730.92</v>
      </c>
      <c r="F318" s="305">
        <v>78698.92</v>
      </c>
      <c r="G318" s="305">
        <v>0</v>
      </c>
    </row>
    <row r="319" spans="3:7" x14ac:dyDescent="0.25">
      <c r="C319" s="304" t="s">
        <v>494</v>
      </c>
      <c r="D319" s="305">
        <v>329046705</v>
      </c>
      <c r="E319" s="305">
        <v>27857635.68</v>
      </c>
      <c r="F319" s="305">
        <v>26240654.140000001</v>
      </c>
      <c r="G319" s="305">
        <v>24370876.829999998</v>
      </c>
    </row>
    <row r="320" spans="3:7" x14ac:dyDescent="0.25">
      <c r="C320" s="328" t="s">
        <v>641</v>
      </c>
      <c r="D320" s="327">
        <v>332030596342</v>
      </c>
      <c r="E320" s="327">
        <v>12162795627.109999</v>
      </c>
      <c r="F320" s="327">
        <v>27286818807.410011</v>
      </c>
      <c r="G320" s="327">
        <v>26532638282.359997</v>
      </c>
    </row>
    <row r="321" spans="3:7" x14ac:dyDescent="0.25">
      <c r="C321" s="300" t="s">
        <v>642</v>
      </c>
      <c r="D321" s="301">
        <v>332030596342</v>
      </c>
      <c r="E321" s="301">
        <v>12162795627.109999</v>
      </c>
      <c r="F321" s="301">
        <v>27286818807.410011</v>
      </c>
      <c r="G321" s="301">
        <v>26532638282.359997</v>
      </c>
    </row>
    <row r="322" spans="3:7" x14ac:dyDescent="0.25">
      <c r="C322" s="316" t="s">
        <v>643</v>
      </c>
      <c r="D322" s="305">
        <v>245537901065</v>
      </c>
      <c r="E322" s="305">
        <v>5547830679.1199989</v>
      </c>
      <c r="F322" s="305">
        <v>18803503971.020008</v>
      </c>
      <c r="G322" s="305">
        <v>18447693178.390003</v>
      </c>
    </row>
    <row r="323" spans="3:7" x14ac:dyDescent="0.25">
      <c r="C323" s="304" t="s">
        <v>481</v>
      </c>
      <c r="D323" s="305">
        <v>35432690800</v>
      </c>
      <c r="E323" s="305">
        <v>1383002914.21</v>
      </c>
      <c r="F323" s="305">
        <v>1545963803.3299999</v>
      </c>
      <c r="G323" s="305">
        <v>1304058800.7199998</v>
      </c>
    </row>
    <row r="324" spans="3:7" x14ac:dyDescent="0.25">
      <c r="C324" s="304" t="s">
        <v>644</v>
      </c>
      <c r="D324" s="305">
        <v>2000000055</v>
      </c>
      <c r="E324" s="305">
        <v>221867222.36999997</v>
      </c>
      <c r="F324" s="305">
        <v>258410382.44999999</v>
      </c>
      <c r="G324" s="305">
        <v>442791787.89999998</v>
      </c>
    </row>
    <row r="325" spans="3:7" x14ac:dyDescent="0.25">
      <c r="C325" s="304" t="s">
        <v>482</v>
      </c>
      <c r="D325" s="305">
        <v>35174484</v>
      </c>
      <c r="E325" s="305">
        <v>8827075</v>
      </c>
      <c r="F325" s="305">
        <v>7030000</v>
      </c>
      <c r="G325" s="305">
        <v>1968980.16</v>
      </c>
    </row>
    <row r="326" spans="3:7" x14ac:dyDescent="0.25">
      <c r="C326" s="304" t="s">
        <v>473</v>
      </c>
      <c r="D326" s="305">
        <v>25823552635</v>
      </c>
      <c r="E326" s="305">
        <v>97434785.170000017</v>
      </c>
      <c r="F326" s="305">
        <v>1198049271.6399999</v>
      </c>
      <c r="G326" s="305">
        <v>1082816864.1799998</v>
      </c>
    </row>
    <row r="327" spans="3:7" x14ac:dyDescent="0.25">
      <c r="C327" s="304" t="s">
        <v>645</v>
      </c>
      <c r="D327" s="305">
        <v>1544256035</v>
      </c>
      <c r="E327" s="305">
        <v>276181300.5</v>
      </c>
      <c r="F327" s="305">
        <v>276181300.5</v>
      </c>
      <c r="G327" s="305">
        <v>320582856.75</v>
      </c>
    </row>
    <row r="328" spans="3:7" x14ac:dyDescent="0.25">
      <c r="C328" s="304" t="s">
        <v>626</v>
      </c>
      <c r="D328" s="305">
        <v>0</v>
      </c>
      <c r="E328" s="305">
        <v>90167529.019999996</v>
      </c>
      <c r="F328" s="305">
        <v>3383196</v>
      </c>
      <c r="G328" s="305">
        <v>1794987</v>
      </c>
    </row>
    <row r="329" spans="3:7" x14ac:dyDescent="0.25">
      <c r="C329" s="304" t="s">
        <v>508</v>
      </c>
      <c r="D329" s="305">
        <v>105312231678</v>
      </c>
      <c r="E329" s="305">
        <v>-68510327.75</v>
      </c>
      <c r="F329" s="305">
        <v>8827152835.1700001</v>
      </c>
      <c r="G329" s="305">
        <v>8932307608.4200001</v>
      </c>
    </row>
    <row r="330" spans="3:7" x14ac:dyDescent="0.25">
      <c r="C330" s="304" t="s">
        <v>567</v>
      </c>
      <c r="D330" s="305">
        <v>40650000</v>
      </c>
      <c r="E330" s="305">
        <v>0</v>
      </c>
      <c r="F330" s="305">
        <v>0</v>
      </c>
      <c r="G330" s="305">
        <v>0</v>
      </c>
    </row>
    <row r="331" spans="3:7" x14ac:dyDescent="0.25">
      <c r="C331" s="304" t="s">
        <v>646</v>
      </c>
      <c r="D331" s="305">
        <v>4276885435</v>
      </c>
      <c r="E331" s="305">
        <v>479141693.25999999</v>
      </c>
      <c r="F331" s="305">
        <v>469918674.38</v>
      </c>
      <c r="G331" s="305">
        <v>467903545.26999998</v>
      </c>
    </row>
    <row r="332" spans="3:7" x14ac:dyDescent="0.25">
      <c r="C332" s="304" t="s">
        <v>517</v>
      </c>
      <c r="D332" s="305">
        <v>39904297173</v>
      </c>
      <c r="E332" s="305">
        <v>367081788.12</v>
      </c>
      <c r="F332" s="305">
        <v>3344120948.7599993</v>
      </c>
      <c r="G332" s="305">
        <v>3395136242.9599996</v>
      </c>
    </row>
    <row r="333" spans="3:7" x14ac:dyDescent="0.25">
      <c r="C333" s="304" t="s">
        <v>535</v>
      </c>
      <c r="D333" s="305">
        <v>313038627</v>
      </c>
      <c r="E333" s="305">
        <v>0</v>
      </c>
      <c r="F333" s="305">
        <v>0</v>
      </c>
      <c r="G333" s="305">
        <v>0</v>
      </c>
    </row>
    <row r="334" spans="3:7" x14ac:dyDescent="0.25">
      <c r="C334" s="304" t="s">
        <v>628</v>
      </c>
      <c r="D334" s="305">
        <v>5246630</v>
      </c>
      <c r="E334" s="305">
        <v>0</v>
      </c>
      <c r="F334" s="305">
        <v>0</v>
      </c>
      <c r="G334" s="305">
        <v>0</v>
      </c>
    </row>
    <row r="335" spans="3:7" x14ac:dyDescent="0.25">
      <c r="C335" s="304" t="s">
        <v>647</v>
      </c>
      <c r="D335" s="305">
        <v>4007057668</v>
      </c>
      <c r="E335" s="305">
        <v>631746009.28999996</v>
      </c>
      <c r="F335" s="305">
        <v>716796589.39999998</v>
      </c>
      <c r="G335" s="305">
        <v>458100885.65999997</v>
      </c>
    </row>
    <row r="336" spans="3:7" x14ac:dyDescent="0.25">
      <c r="C336" s="304" t="s">
        <v>562</v>
      </c>
      <c r="D336" s="305">
        <v>910000000</v>
      </c>
      <c r="E336" s="305">
        <v>1324512</v>
      </c>
      <c r="F336" s="305">
        <v>0</v>
      </c>
      <c r="G336" s="305">
        <v>0</v>
      </c>
    </row>
    <row r="337" spans="3:7" x14ac:dyDescent="0.25">
      <c r="C337" s="304" t="s">
        <v>510</v>
      </c>
      <c r="D337" s="305">
        <v>87171060</v>
      </c>
      <c r="E337" s="305">
        <v>0</v>
      </c>
      <c r="F337" s="305">
        <v>0</v>
      </c>
      <c r="G337" s="305">
        <v>0</v>
      </c>
    </row>
    <row r="338" spans="3:7" x14ac:dyDescent="0.25">
      <c r="C338" s="304" t="s">
        <v>490</v>
      </c>
      <c r="D338" s="305">
        <v>3625251771</v>
      </c>
      <c r="E338" s="305">
        <v>4085879.16</v>
      </c>
      <c r="F338" s="305">
        <v>306988385.15999997</v>
      </c>
      <c r="G338" s="305">
        <v>338396447.75</v>
      </c>
    </row>
    <row r="339" spans="3:7" x14ac:dyDescent="0.25">
      <c r="C339" s="304" t="s">
        <v>648</v>
      </c>
      <c r="D339" s="305">
        <v>389709574</v>
      </c>
      <c r="E339" s="305">
        <v>47519084.039999999</v>
      </c>
      <c r="F339" s="305">
        <v>45521039.609999999</v>
      </c>
      <c r="G339" s="305">
        <v>44522017.859999999</v>
      </c>
    </row>
    <row r="340" spans="3:7" x14ac:dyDescent="0.25">
      <c r="C340" s="304" t="s">
        <v>506</v>
      </c>
      <c r="D340" s="305">
        <v>54701700</v>
      </c>
      <c r="E340" s="305">
        <v>0</v>
      </c>
      <c r="F340" s="305">
        <v>0</v>
      </c>
      <c r="G340" s="305">
        <v>0</v>
      </c>
    </row>
    <row r="341" spans="3:7" x14ac:dyDescent="0.25">
      <c r="C341" s="304" t="s">
        <v>492</v>
      </c>
      <c r="D341" s="305">
        <v>802058376</v>
      </c>
      <c r="E341" s="305">
        <v>26871518.25</v>
      </c>
      <c r="F341" s="305">
        <v>3425166.95</v>
      </c>
      <c r="G341" s="305">
        <v>4758232.45</v>
      </c>
    </row>
    <row r="342" spans="3:7" x14ac:dyDescent="0.25">
      <c r="C342" s="304" t="s">
        <v>528</v>
      </c>
      <c r="D342" s="305">
        <v>0</v>
      </c>
      <c r="E342" s="305">
        <v>149895.03</v>
      </c>
      <c r="F342" s="305">
        <v>0</v>
      </c>
      <c r="G342" s="305">
        <v>0</v>
      </c>
    </row>
    <row r="343" spans="3:7" x14ac:dyDescent="0.25">
      <c r="C343" s="304" t="s">
        <v>649</v>
      </c>
      <c r="D343" s="305">
        <v>26420279</v>
      </c>
      <c r="E343" s="305">
        <v>0</v>
      </c>
      <c r="F343" s="305">
        <v>0</v>
      </c>
      <c r="G343" s="305">
        <v>0</v>
      </c>
    </row>
    <row r="344" spans="3:7" x14ac:dyDescent="0.25">
      <c r="C344" s="304" t="s">
        <v>533</v>
      </c>
      <c r="D344" s="305">
        <v>1166742875</v>
      </c>
      <c r="E344" s="305">
        <v>6036965.1500000004</v>
      </c>
      <c r="F344" s="305">
        <v>76904229.599999994</v>
      </c>
      <c r="G344" s="305">
        <v>79215971.399999991</v>
      </c>
    </row>
    <row r="345" spans="3:7" x14ac:dyDescent="0.25">
      <c r="C345" s="304" t="s">
        <v>650</v>
      </c>
      <c r="D345" s="305">
        <v>50000000</v>
      </c>
      <c r="E345" s="305">
        <v>107300</v>
      </c>
      <c r="F345" s="305">
        <v>107300</v>
      </c>
      <c r="G345" s="305">
        <v>9357471.75</v>
      </c>
    </row>
    <row r="346" spans="3:7" x14ac:dyDescent="0.25">
      <c r="C346" s="304" t="s">
        <v>494</v>
      </c>
      <c r="D346" s="305">
        <v>1935737946</v>
      </c>
      <c r="E346" s="305">
        <v>14829155.68</v>
      </c>
      <c r="F346" s="305">
        <v>106990885.99000001</v>
      </c>
      <c r="G346" s="305">
        <v>112905411.35999998</v>
      </c>
    </row>
    <row r="347" spans="3:7" x14ac:dyDescent="0.25">
      <c r="C347" s="304" t="s">
        <v>651</v>
      </c>
      <c r="D347" s="305">
        <v>1110972062</v>
      </c>
      <c r="E347" s="305">
        <v>724117796.05999994</v>
      </c>
      <c r="F347" s="305">
        <v>394574169.51999998</v>
      </c>
      <c r="G347" s="305">
        <v>229802370.34999999</v>
      </c>
    </row>
    <row r="348" spans="3:7" x14ac:dyDescent="0.25">
      <c r="C348" s="304" t="s">
        <v>652</v>
      </c>
      <c r="D348" s="305">
        <v>36400000</v>
      </c>
      <c r="E348" s="305">
        <v>1572178.83</v>
      </c>
      <c r="F348" s="305">
        <v>1572178.83</v>
      </c>
      <c r="G348" s="305">
        <v>0</v>
      </c>
    </row>
    <row r="349" spans="3:7" x14ac:dyDescent="0.25">
      <c r="C349" s="304" t="s">
        <v>488</v>
      </c>
      <c r="D349" s="305">
        <v>1257467886</v>
      </c>
      <c r="E349" s="305">
        <v>28584364.300000001</v>
      </c>
      <c r="F349" s="305">
        <v>14437192.310000001</v>
      </c>
      <c r="G349" s="305">
        <v>681379.2</v>
      </c>
    </row>
    <row r="350" spans="3:7" x14ac:dyDescent="0.25">
      <c r="C350" s="304" t="s">
        <v>653</v>
      </c>
      <c r="D350" s="305">
        <v>102753050</v>
      </c>
      <c r="E350" s="305">
        <v>0</v>
      </c>
      <c r="F350" s="305">
        <v>284379.99</v>
      </c>
      <c r="G350" s="305">
        <v>93756.9</v>
      </c>
    </row>
    <row r="351" spans="3:7" x14ac:dyDescent="0.25">
      <c r="C351" s="304" t="s">
        <v>474</v>
      </c>
      <c r="D351" s="305">
        <v>3259717610</v>
      </c>
      <c r="E351" s="305">
        <v>361519799.26999998</v>
      </c>
      <c r="F351" s="305">
        <v>361519799.26999998</v>
      </c>
      <c r="G351" s="305">
        <v>376325318.19</v>
      </c>
    </row>
    <row r="352" spans="3:7" x14ac:dyDescent="0.25">
      <c r="C352" s="304" t="s">
        <v>483</v>
      </c>
      <c r="D352" s="305">
        <v>12027715656</v>
      </c>
      <c r="E352" s="305">
        <v>844172242.15999997</v>
      </c>
      <c r="F352" s="305">
        <v>844172242.15999997</v>
      </c>
      <c r="G352" s="305">
        <v>844172242.15999997</v>
      </c>
    </row>
    <row r="353" spans="3:7" x14ac:dyDescent="0.25">
      <c r="C353" s="316" t="s">
        <v>654</v>
      </c>
      <c r="D353" s="305">
        <v>950800681</v>
      </c>
      <c r="E353" s="305">
        <v>168253088.19999999</v>
      </c>
      <c r="F353" s="305">
        <v>104755372.78999999</v>
      </c>
      <c r="G353" s="305">
        <v>58867961.780000001</v>
      </c>
    </row>
    <row r="354" spans="3:7" x14ac:dyDescent="0.25">
      <c r="C354" s="304" t="s">
        <v>482</v>
      </c>
      <c r="D354" s="305">
        <v>0</v>
      </c>
      <c r="E354" s="305">
        <v>0</v>
      </c>
      <c r="F354" s="305">
        <v>0</v>
      </c>
      <c r="G354" s="305">
        <v>0</v>
      </c>
    </row>
    <row r="355" spans="3:7" x14ac:dyDescent="0.25">
      <c r="C355" s="304" t="s">
        <v>473</v>
      </c>
      <c r="D355" s="305">
        <v>914371081</v>
      </c>
      <c r="E355" s="305">
        <v>159927188.19999999</v>
      </c>
      <c r="F355" s="305">
        <v>96429472.789999992</v>
      </c>
      <c r="G355" s="305">
        <v>52586711.780000001</v>
      </c>
    </row>
    <row r="356" spans="3:7" x14ac:dyDescent="0.25">
      <c r="C356" s="304" t="s">
        <v>645</v>
      </c>
      <c r="D356" s="305">
        <v>36429600</v>
      </c>
      <c r="E356" s="305">
        <v>8325900</v>
      </c>
      <c r="F356" s="305">
        <v>8325900</v>
      </c>
      <c r="G356" s="305">
        <v>6281250</v>
      </c>
    </row>
    <row r="357" spans="3:7" x14ac:dyDescent="0.25">
      <c r="C357" s="316" t="s">
        <v>655</v>
      </c>
      <c r="D357" s="305">
        <v>28776320474</v>
      </c>
      <c r="E357" s="305">
        <v>147823002.96000001</v>
      </c>
      <c r="F357" s="305">
        <v>2242326952.0599999</v>
      </c>
      <c r="G357" s="305">
        <v>2281119297.1500001</v>
      </c>
    </row>
    <row r="358" spans="3:7" x14ac:dyDescent="0.25">
      <c r="C358" s="304" t="s">
        <v>633</v>
      </c>
      <c r="D358" s="305">
        <v>1395474774</v>
      </c>
      <c r="E358" s="305">
        <v>866877.43</v>
      </c>
      <c r="F358" s="305">
        <v>0</v>
      </c>
      <c r="G358" s="305">
        <v>0</v>
      </c>
    </row>
    <row r="359" spans="3:7" x14ac:dyDescent="0.25">
      <c r="C359" s="304" t="s">
        <v>523</v>
      </c>
      <c r="D359" s="305">
        <v>0</v>
      </c>
      <c r="E359" s="305">
        <v>146622367.84</v>
      </c>
      <c r="F359" s="305">
        <v>161222106.16000003</v>
      </c>
      <c r="G359" s="305">
        <v>201773358.03</v>
      </c>
    </row>
    <row r="360" spans="3:7" x14ac:dyDescent="0.25">
      <c r="C360" s="304" t="s">
        <v>656</v>
      </c>
      <c r="D360" s="305">
        <v>27380845700</v>
      </c>
      <c r="E360" s="305">
        <v>333757.69</v>
      </c>
      <c r="F360" s="305">
        <v>2081104845.9000001</v>
      </c>
      <c r="G360" s="305">
        <v>2079345939.1199999</v>
      </c>
    </row>
    <row r="361" spans="3:7" x14ac:dyDescent="0.25">
      <c r="C361" s="316" t="s">
        <v>657</v>
      </c>
      <c r="D361" s="305">
        <v>480000000</v>
      </c>
      <c r="E361" s="305">
        <v>21936647.170000002</v>
      </c>
      <c r="F361" s="305">
        <v>42953128.219999999</v>
      </c>
      <c r="G361" s="305">
        <v>36346307.829999998</v>
      </c>
    </row>
    <row r="362" spans="3:7" x14ac:dyDescent="0.25">
      <c r="C362" s="304" t="s">
        <v>482</v>
      </c>
      <c r="D362" s="305">
        <v>1800000</v>
      </c>
      <c r="E362" s="305">
        <v>0</v>
      </c>
      <c r="F362" s="305">
        <v>0</v>
      </c>
      <c r="G362" s="305">
        <v>0</v>
      </c>
    </row>
    <row r="363" spans="3:7" x14ac:dyDescent="0.25">
      <c r="C363" s="304" t="s">
        <v>473</v>
      </c>
      <c r="D363" s="305">
        <v>445662500</v>
      </c>
      <c r="E363" s="305">
        <v>12911163.620000001</v>
      </c>
      <c r="F363" s="305">
        <v>33927644.670000002</v>
      </c>
      <c r="G363" s="305">
        <v>27320824.280000001</v>
      </c>
    </row>
    <row r="364" spans="3:7" x14ac:dyDescent="0.25">
      <c r="C364" s="304" t="s">
        <v>555</v>
      </c>
      <c r="D364" s="305">
        <v>7500000</v>
      </c>
      <c r="E364" s="305">
        <v>0</v>
      </c>
      <c r="F364" s="305">
        <v>0</v>
      </c>
      <c r="G364" s="305">
        <v>0</v>
      </c>
    </row>
    <row r="365" spans="3:7" x14ac:dyDescent="0.25">
      <c r="C365" s="304" t="s">
        <v>645</v>
      </c>
      <c r="D365" s="305">
        <v>25037500</v>
      </c>
      <c r="E365" s="305">
        <v>9025483.5500000007</v>
      </c>
      <c r="F365" s="305">
        <v>9025483.5500000007</v>
      </c>
      <c r="G365" s="305">
        <v>9025483.5500000007</v>
      </c>
    </row>
    <row r="366" spans="3:7" x14ac:dyDescent="0.25">
      <c r="C366" s="316" t="s">
        <v>658</v>
      </c>
      <c r="D366" s="305">
        <v>3421434579</v>
      </c>
      <c r="E366" s="305">
        <v>183799272.91</v>
      </c>
      <c r="F366" s="305">
        <v>213400699.02000001</v>
      </c>
      <c r="G366" s="305">
        <v>165114598.42000002</v>
      </c>
    </row>
    <row r="367" spans="3:7" x14ac:dyDescent="0.25">
      <c r="C367" s="304" t="s">
        <v>492</v>
      </c>
      <c r="D367" s="305">
        <v>2920805307</v>
      </c>
      <c r="E367" s="305">
        <v>136628942.90000001</v>
      </c>
      <c r="F367" s="305">
        <v>127297763.40000001</v>
      </c>
      <c r="G367" s="305">
        <v>117624268.41</v>
      </c>
    </row>
    <row r="368" spans="3:7" x14ac:dyDescent="0.25">
      <c r="C368" s="304" t="s">
        <v>528</v>
      </c>
      <c r="D368" s="305">
        <v>0</v>
      </c>
      <c r="E368" s="305">
        <v>7180.01</v>
      </c>
      <c r="F368" s="305">
        <v>26039743.149999999</v>
      </c>
      <c r="G368" s="305">
        <v>7180.01</v>
      </c>
    </row>
    <row r="369" spans="3:7" x14ac:dyDescent="0.25">
      <c r="C369" s="304" t="s">
        <v>649</v>
      </c>
      <c r="D369" s="305">
        <v>50676000</v>
      </c>
      <c r="E369" s="305">
        <v>0</v>
      </c>
      <c r="F369" s="305">
        <v>12900042.470000001</v>
      </c>
      <c r="G369" s="305">
        <v>12680000</v>
      </c>
    </row>
    <row r="370" spans="3:7" x14ac:dyDescent="0.25">
      <c r="C370" s="304" t="s">
        <v>488</v>
      </c>
      <c r="D370" s="305">
        <v>449953272</v>
      </c>
      <c r="E370" s="305">
        <v>47163150</v>
      </c>
      <c r="F370" s="305">
        <v>47163150</v>
      </c>
      <c r="G370" s="305">
        <v>34803150</v>
      </c>
    </row>
    <row r="371" spans="3:7" x14ac:dyDescent="0.25">
      <c r="C371" s="316" t="s">
        <v>659</v>
      </c>
      <c r="D371" s="305">
        <v>3060338919</v>
      </c>
      <c r="E371" s="305">
        <v>226189389.97000003</v>
      </c>
      <c r="F371" s="305">
        <v>189345458.22999996</v>
      </c>
      <c r="G371" s="305">
        <v>186549869.68000001</v>
      </c>
    </row>
    <row r="372" spans="3:7" x14ac:dyDescent="0.25">
      <c r="C372" s="304" t="s">
        <v>492</v>
      </c>
      <c r="D372" s="305">
        <v>2987079489</v>
      </c>
      <c r="E372" s="305">
        <v>195072901.30000001</v>
      </c>
      <c r="F372" s="305">
        <v>171659214.63999999</v>
      </c>
      <c r="G372" s="305">
        <v>166219620.62</v>
      </c>
    </row>
    <row r="373" spans="3:7" x14ac:dyDescent="0.25">
      <c r="C373" s="304" t="s">
        <v>528</v>
      </c>
      <c r="D373" s="305">
        <v>70000</v>
      </c>
      <c r="E373" s="305">
        <v>12968134.029999999</v>
      </c>
      <c r="F373" s="305">
        <v>1873034.14</v>
      </c>
      <c r="G373" s="305">
        <v>2846419.61</v>
      </c>
    </row>
    <row r="374" spans="3:7" x14ac:dyDescent="0.25">
      <c r="C374" s="304" t="s">
        <v>649</v>
      </c>
      <c r="D374" s="305">
        <v>73189430</v>
      </c>
      <c r="E374" s="305">
        <v>18148354.640000001</v>
      </c>
      <c r="F374" s="305">
        <v>15813209.449999999</v>
      </c>
      <c r="G374" s="305">
        <v>17483829.449999999</v>
      </c>
    </row>
    <row r="375" spans="3:7" x14ac:dyDescent="0.25">
      <c r="C375" s="316" t="s">
        <v>660</v>
      </c>
      <c r="D375" s="305">
        <v>34918760000</v>
      </c>
      <c r="E375" s="305">
        <v>4270489059.2999997</v>
      </c>
      <c r="F375" s="305">
        <v>4360222071.54</v>
      </c>
      <c r="G375" s="305">
        <v>4628764048.2700005</v>
      </c>
    </row>
    <row r="376" spans="3:7" x14ac:dyDescent="0.25">
      <c r="C376" s="304" t="s">
        <v>505</v>
      </c>
      <c r="D376" s="305">
        <v>34400791650</v>
      </c>
      <c r="E376" s="305">
        <v>4201297850.5499997</v>
      </c>
      <c r="F376" s="305">
        <v>4287380497.46</v>
      </c>
      <c r="G376" s="305">
        <v>4497622185.5</v>
      </c>
    </row>
    <row r="377" spans="3:7" x14ac:dyDescent="0.25">
      <c r="C377" s="304" t="s">
        <v>531</v>
      </c>
      <c r="D377" s="305">
        <v>2500000</v>
      </c>
      <c r="E377" s="305">
        <v>0</v>
      </c>
      <c r="F377" s="305">
        <v>0</v>
      </c>
      <c r="G377" s="305">
        <v>0</v>
      </c>
    </row>
    <row r="378" spans="3:7" x14ac:dyDescent="0.25">
      <c r="C378" s="304" t="s">
        <v>661</v>
      </c>
      <c r="D378" s="305">
        <v>7065000</v>
      </c>
      <c r="E378" s="305">
        <v>65970861.969999999</v>
      </c>
      <c r="F378" s="305">
        <v>65970861.969999999</v>
      </c>
      <c r="G378" s="305">
        <v>121839666</v>
      </c>
    </row>
    <row r="379" spans="3:7" x14ac:dyDescent="0.25">
      <c r="C379" s="304" t="s">
        <v>653</v>
      </c>
      <c r="D379" s="305">
        <v>508403350</v>
      </c>
      <c r="E379" s="305">
        <v>3220346.78</v>
      </c>
      <c r="F379" s="305">
        <v>6870712.1100000003</v>
      </c>
      <c r="G379" s="305">
        <v>9302196.7699999996</v>
      </c>
    </row>
    <row r="380" spans="3:7" x14ac:dyDescent="0.25">
      <c r="C380" s="316" t="s">
        <v>662</v>
      </c>
      <c r="D380" s="305">
        <v>1210395454</v>
      </c>
      <c r="E380" s="305">
        <v>103504186.55</v>
      </c>
      <c r="F380" s="305">
        <v>75609627.670000002</v>
      </c>
      <c r="G380" s="305">
        <v>65750218.699999996</v>
      </c>
    </row>
    <row r="381" spans="3:7" x14ac:dyDescent="0.25">
      <c r="C381" s="304" t="s">
        <v>533</v>
      </c>
      <c r="D381" s="305">
        <v>1210395454</v>
      </c>
      <c r="E381" s="305">
        <v>103504186.55</v>
      </c>
      <c r="F381" s="305">
        <v>75609627.670000002</v>
      </c>
      <c r="G381" s="305">
        <v>65750218.699999996</v>
      </c>
    </row>
    <row r="382" spans="3:7" x14ac:dyDescent="0.25">
      <c r="C382" s="304" t="s">
        <v>650</v>
      </c>
      <c r="D382" s="305">
        <v>0</v>
      </c>
      <c r="E382" s="305">
        <v>0</v>
      </c>
      <c r="F382" s="305">
        <v>0</v>
      </c>
      <c r="G382" s="305">
        <v>0</v>
      </c>
    </row>
    <row r="383" spans="3:7" x14ac:dyDescent="0.25">
      <c r="C383" s="316" t="s">
        <v>663</v>
      </c>
      <c r="D383" s="305">
        <v>13674645170</v>
      </c>
      <c r="E383" s="305">
        <v>1492970300.9300003</v>
      </c>
      <c r="F383" s="305">
        <v>1254701526.8600001</v>
      </c>
      <c r="G383" s="305">
        <v>662432802.1400001</v>
      </c>
    </row>
    <row r="384" spans="3:7" x14ac:dyDescent="0.25">
      <c r="C384" s="304" t="s">
        <v>664</v>
      </c>
      <c r="D384" s="305">
        <v>29543063</v>
      </c>
      <c r="E384" s="305">
        <v>0</v>
      </c>
      <c r="F384" s="305">
        <v>0</v>
      </c>
      <c r="G384" s="305">
        <v>0</v>
      </c>
    </row>
    <row r="385" spans="3:7" x14ac:dyDescent="0.25">
      <c r="C385" s="304" t="s">
        <v>665</v>
      </c>
      <c r="D385" s="305">
        <v>11320874306</v>
      </c>
      <c r="E385" s="305">
        <v>1379869162.9300003</v>
      </c>
      <c r="F385" s="305">
        <v>1133180257.1100001</v>
      </c>
      <c r="G385" s="305">
        <v>550572135.93000007</v>
      </c>
    </row>
    <row r="386" spans="3:7" x14ac:dyDescent="0.25">
      <c r="C386" s="304" t="s">
        <v>506</v>
      </c>
      <c r="D386" s="305">
        <v>2251680226</v>
      </c>
      <c r="E386" s="305">
        <v>113101138</v>
      </c>
      <c r="F386" s="305">
        <v>121521269.74999999</v>
      </c>
      <c r="G386" s="305">
        <v>111860666.20999999</v>
      </c>
    </row>
    <row r="387" spans="3:7" x14ac:dyDescent="0.25">
      <c r="C387" s="304" t="s">
        <v>631</v>
      </c>
      <c r="D387" s="305">
        <v>72547575</v>
      </c>
      <c r="E387" s="305">
        <v>0</v>
      </c>
      <c r="F387" s="305">
        <v>0</v>
      </c>
      <c r="G387" s="305">
        <v>0</v>
      </c>
    </row>
    <row r="388" spans="3:7" x14ac:dyDescent="0.25">
      <c r="C388" s="328" t="s">
        <v>666</v>
      </c>
      <c r="D388" s="327">
        <v>180686724982</v>
      </c>
      <c r="E388" s="327">
        <v>13318613489.410002</v>
      </c>
      <c r="F388" s="327">
        <v>13495520706.559999</v>
      </c>
      <c r="G388" s="327">
        <v>13526662512.310003</v>
      </c>
    </row>
    <row r="389" spans="3:7" x14ac:dyDescent="0.25">
      <c r="C389" s="300" t="s">
        <v>667</v>
      </c>
      <c r="D389" s="301">
        <v>180686724982</v>
      </c>
      <c r="E389" s="301">
        <v>13318613489.410002</v>
      </c>
      <c r="F389" s="301">
        <v>13495520706.559999</v>
      </c>
      <c r="G389" s="301">
        <v>13526662512.310003</v>
      </c>
    </row>
    <row r="390" spans="3:7" x14ac:dyDescent="0.25">
      <c r="C390" s="316" t="s">
        <v>668</v>
      </c>
      <c r="D390" s="305">
        <v>162353318307</v>
      </c>
      <c r="E390" s="305">
        <v>12948059822.119999</v>
      </c>
      <c r="F390" s="305">
        <v>12852144067.619999</v>
      </c>
      <c r="G390" s="305">
        <v>13015254006.43</v>
      </c>
    </row>
    <row r="391" spans="3:7" x14ac:dyDescent="0.25">
      <c r="C391" s="304" t="s">
        <v>481</v>
      </c>
      <c r="D391" s="305">
        <v>7768703063</v>
      </c>
      <c r="E391" s="305">
        <v>542674326.94000006</v>
      </c>
      <c r="F391" s="305">
        <v>477804092.59999996</v>
      </c>
      <c r="G391" s="305">
        <v>466456789.07999992</v>
      </c>
    </row>
    <row r="392" spans="3:7" x14ac:dyDescent="0.25">
      <c r="C392" s="304" t="s">
        <v>640</v>
      </c>
      <c r="D392" s="305">
        <v>150000</v>
      </c>
      <c r="E392" s="305">
        <v>0</v>
      </c>
      <c r="F392" s="305">
        <v>0</v>
      </c>
      <c r="G392" s="305">
        <v>0</v>
      </c>
    </row>
    <row r="393" spans="3:7" x14ac:dyDescent="0.25">
      <c r="C393" s="304" t="s">
        <v>669</v>
      </c>
      <c r="D393" s="305">
        <v>316550000</v>
      </c>
      <c r="E393" s="305">
        <v>0</v>
      </c>
      <c r="F393" s="305">
        <v>0</v>
      </c>
      <c r="G393" s="305">
        <v>0</v>
      </c>
    </row>
    <row r="394" spans="3:7" x14ac:dyDescent="0.25">
      <c r="C394" s="304" t="s">
        <v>494</v>
      </c>
      <c r="D394" s="305">
        <v>319798137</v>
      </c>
      <c r="E394" s="305">
        <v>13232552.060000001</v>
      </c>
      <c r="F394" s="305">
        <v>13574177.060000001</v>
      </c>
      <c r="G394" s="305">
        <v>11598414.560000001</v>
      </c>
    </row>
    <row r="395" spans="3:7" x14ac:dyDescent="0.25">
      <c r="C395" s="304" t="s">
        <v>488</v>
      </c>
      <c r="D395" s="305">
        <v>14228000</v>
      </c>
      <c r="E395" s="305">
        <v>178180.79</v>
      </c>
      <c r="F395" s="305">
        <v>198338.29</v>
      </c>
      <c r="G395" s="305">
        <v>38489.629999999997</v>
      </c>
    </row>
    <row r="396" spans="3:7" x14ac:dyDescent="0.25">
      <c r="C396" s="304" t="s">
        <v>670</v>
      </c>
      <c r="D396" s="305">
        <v>520000</v>
      </c>
      <c r="E396" s="305">
        <v>0</v>
      </c>
      <c r="F396" s="305">
        <v>0</v>
      </c>
      <c r="G396" s="305">
        <v>0</v>
      </c>
    </row>
    <row r="397" spans="3:7" x14ac:dyDescent="0.25">
      <c r="C397" s="304" t="s">
        <v>497</v>
      </c>
      <c r="D397" s="305">
        <v>2474012779</v>
      </c>
      <c r="E397" s="305">
        <v>20967081.259999998</v>
      </c>
      <c r="F397" s="305">
        <v>7945907.6200000001</v>
      </c>
      <c r="G397" s="305">
        <v>9401364.290000001</v>
      </c>
    </row>
    <row r="398" spans="3:7" x14ac:dyDescent="0.25">
      <c r="C398" s="304" t="s">
        <v>671</v>
      </c>
      <c r="D398" s="305">
        <v>126742540</v>
      </c>
      <c r="E398" s="305">
        <v>0</v>
      </c>
      <c r="F398" s="305">
        <v>0</v>
      </c>
      <c r="G398" s="305">
        <v>0</v>
      </c>
    </row>
    <row r="399" spans="3:7" x14ac:dyDescent="0.25">
      <c r="C399" s="304" t="s">
        <v>514</v>
      </c>
      <c r="D399" s="305">
        <v>135536158</v>
      </c>
      <c r="E399" s="305">
        <v>1572832.49</v>
      </c>
      <c r="F399" s="305">
        <v>33757.5</v>
      </c>
      <c r="G399" s="305">
        <v>33757.5</v>
      </c>
    </row>
    <row r="400" spans="3:7" x14ac:dyDescent="0.25">
      <c r="C400" s="304" t="s">
        <v>672</v>
      </c>
      <c r="D400" s="305">
        <v>982675175</v>
      </c>
      <c r="E400" s="305">
        <v>1948189.57</v>
      </c>
      <c r="F400" s="305">
        <v>0</v>
      </c>
      <c r="G400" s="305">
        <v>0</v>
      </c>
    </row>
    <row r="401" spans="3:7" x14ac:dyDescent="0.25">
      <c r="C401" s="304" t="s">
        <v>673</v>
      </c>
      <c r="D401" s="305">
        <v>26900000</v>
      </c>
      <c r="E401" s="305">
        <v>7784271.2000000002</v>
      </c>
      <c r="F401" s="305">
        <v>0</v>
      </c>
      <c r="G401" s="305">
        <v>0</v>
      </c>
    </row>
    <row r="402" spans="3:7" x14ac:dyDescent="0.25">
      <c r="C402" s="304" t="s">
        <v>515</v>
      </c>
      <c r="D402" s="305">
        <v>30000000</v>
      </c>
      <c r="E402" s="305">
        <v>676395.62</v>
      </c>
      <c r="F402" s="305">
        <v>0</v>
      </c>
      <c r="G402" s="305">
        <v>0</v>
      </c>
    </row>
    <row r="403" spans="3:7" x14ac:dyDescent="0.25">
      <c r="C403" s="304" t="s">
        <v>653</v>
      </c>
      <c r="D403" s="305">
        <v>22370579</v>
      </c>
      <c r="E403" s="305">
        <v>1773188.3</v>
      </c>
      <c r="F403" s="305">
        <v>57810</v>
      </c>
      <c r="G403" s="305">
        <v>57810</v>
      </c>
    </row>
    <row r="404" spans="3:7" x14ac:dyDescent="0.25">
      <c r="C404" s="304" t="s">
        <v>474</v>
      </c>
      <c r="D404" s="305">
        <v>1296751388</v>
      </c>
      <c r="E404" s="305">
        <v>138076249.97</v>
      </c>
      <c r="F404" s="305">
        <v>141686763.96000001</v>
      </c>
      <c r="G404" s="305">
        <v>179125142.09999999</v>
      </c>
    </row>
    <row r="405" spans="3:7" x14ac:dyDescent="0.25">
      <c r="C405" s="304" t="s">
        <v>483</v>
      </c>
      <c r="D405" s="305">
        <v>148838380488</v>
      </c>
      <c r="E405" s="305">
        <v>12219176553.919998</v>
      </c>
      <c r="F405" s="305">
        <v>12210843220.589998</v>
      </c>
      <c r="G405" s="305">
        <v>12348542239.27</v>
      </c>
    </row>
    <row r="406" spans="3:7" x14ac:dyDescent="0.25">
      <c r="C406" s="316" t="s">
        <v>674</v>
      </c>
      <c r="D406" s="305">
        <v>852336022</v>
      </c>
      <c r="E406" s="305">
        <v>104766509.28999999</v>
      </c>
      <c r="F406" s="305">
        <v>62723142.200000003</v>
      </c>
      <c r="G406" s="305">
        <v>54832677.530000001</v>
      </c>
    </row>
    <row r="407" spans="3:7" x14ac:dyDescent="0.25">
      <c r="C407" s="304" t="s">
        <v>672</v>
      </c>
      <c r="D407" s="305">
        <v>852336022</v>
      </c>
      <c r="E407" s="305">
        <v>104766509.28999999</v>
      </c>
      <c r="F407" s="305">
        <v>62723142.200000003</v>
      </c>
      <c r="G407" s="305">
        <v>54832677.530000001</v>
      </c>
    </row>
    <row r="408" spans="3:7" x14ac:dyDescent="0.25">
      <c r="C408" s="316" t="s">
        <v>675</v>
      </c>
      <c r="D408" s="305">
        <v>16685115851</v>
      </c>
      <c r="E408" s="305">
        <v>239757661.47999999</v>
      </c>
      <c r="F408" s="305">
        <v>553329198.45999992</v>
      </c>
      <c r="G408" s="305">
        <v>430164245.60999995</v>
      </c>
    </row>
    <row r="409" spans="3:7" x14ac:dyDescent="0.25">
      <c r="C409" s="304" t="s">
        <v>492</v>
      </c>
      <c r="D409" s="305">
        <v>9021549255</v>
      </c>
      <c r="E409" s="305">
        <v>214128519.34999999</v>
      </c>
      <c r="F409" s="305">
        <v>491921551.78999996</v>
      </c>
      <c r="G409" s="305">
        <v>339512163.41999996</v>
      </c>
    </row>
    <row r="410" spans="3:7" x14ac:dyDescent="0.25">
      <c r="C410" s="304" t="s">
        <v>528</v>
      </c>
      <c r="D410" s="305">
        <v>0</v>
      </c>
      <c r="E410" s="305">
        <v>255226.5</v>
      </c>
      <c r="F410" s="305">
        <v>0</v>
      </c>
      <c r="G410" s="305">
        <v>0</v>
      </c>
    </row>
    <row r="411" spans="3:7" x14ac:dyDescent="0.25">
      <c r="C411" s="304" t="s">
        <v>649</v>
      </c>
      <c r="D411" s="305">
        <v>31945000</v>
      </c>
      <c r="E411" s="305">
        <v>1329734.28</v>
      </c>
      <c r="F411" s="305">
        <v>1162497.28</v>
      </c>
      <c r="G411" s="305">
        <v>9055</v>
      </c>
    </row>
    <row r="412" spans="3:7" x14ac:dyDescent="0.25">
      <c r="C412" s="304" t="s">
        <v>676</v>
      </c>
      <c r="D412" s="305">
        <v>850000</v>
      </c>
      <c r="E412" s="305">
        <v>0</v>
      </c>
      <c r="F412" s="305">
        <v>71189.399999999994</v>
      </c>
      <c r="G412" s="305">
        <v>0</v>
      </c>
    </row>
    <row r="413" spans="3:7" x14ac:dyDescent="0.25">
      <c r="C413" s="304" t="s">
        <v>497</v>
      </c>
      <c r="D413" s="305">
        <v>7484390005</v>
      </c>
      <c r="E413" s="305">
        <v>24044181.350000001</v>
      </c>
      <c r="F413" s="305">
        <v>60173959.990000002</v>
      </c>
      <c r="G413" s="305">
        <v>90643027.189999998</v>
      </c>
    </row>
    <row r="414" spans="3:7" x14ac:dyDescent="0.25">
      <c r="C414" s="304" t="s">
        <v>672</v>
      </c>
      <c r="D414" s="305">
        <v>146381591</v>
      </c>
      <c r="E414" s="305">
        <v>0</v>
      </c>
      <c r="F414" s="305">
        <v>0</v>
      </c>
      <c r="G414" s="305">
        <v>0</v>
      </c>
    </row>
    <row r="415" spans="3:7" x14ac:dyDescent="0.25">
      <c r="C415" s="316" t="s">
        <v>677</v>
      </c>
      <c r="D415" s="305">
        <v>795954802</v>
      </c>
      <c r="E415" s="305">
        <v>26029496.52</v>
      </c>
      <c r="F415" s="305">
        <v>27324298.279999997</v>
      </c>
      <c r="G415" s="305">
        <v>26411582.740000002</v>
      </c>
    </row>
    <row r="416" spans="3:7" x14ac:dyDescent="0.25">
      <c r="C416" s="304" t="s">
        <v>488</v>
      </c>
      <c r="D416" s="305">
        <v>727746688</v>
      </c>
      <c r="E416" s="305">
        <v>26029496.52</v>
      </c>
      <c r="F416" s="305">
        <v>26844769.879999999</v>
      </c>
      <c r="G416" s="305">
        <v>25898654.530000001</v>
      </c>
    </row>
    <row r="417" spans="3:7" x14ac:dyDescent="0.25">
      <c r="C417" s="304" t="s">
        <v>638</v>
      </c>
      <c r="D417" s="305">
        <v>34104000</v>
      </c>
      <c r="E417" s="305">
        <v>0</v>
      </c>
      <c r="F417" s="305">
        <v>479528.4</v>
      </c>
      <c r="G417" s="305">
        <v>306000.2</v>
      </c>
    </row>
    <row r="418" spans="3:7" x14ac:dyDescent="0.25">
      <c r="C418" s="304" t="s">
        <v>670</v>
      </c>
      <c r="D418" s="305">
        <v>34104114</v>
      </c>
      <c r="E418" s="305">
        <v>0</v>
      </c>
      <c r="F418" s="305">
        <v>0</v>
      </c>
      <c r="G418" s="305">
        <v>206928.01</v>
      </c>
    </row>
    <row r="419" spans="3:7" x14ac:dyDescent="0.25">
      <c r="C419" s="328" t="s">
        <v>678</v>
      </c>
      <c r="D419" s="327">
        <v>8634933410</v>
      </c>
      <c r="E419" s="327">
        <v>499777577.05999988</v>
      </c>
      <c r="F419" s="327">
        <v>392934893.72000015</v>
      </c>
      <c r="G419" s="327">
        <v>419583411.75000012</v>
      </c>
    </row>
    <row r="420" spans="3:7" x14ac:dyDescent="0.25">
      <c r="C420" s="300" t="s">
        <v>679</v>
      </c>
      <c r="D420" s="301">
        <v>8634933410</v>
      </c>
      <c r="E420" s="301">
        <v>499777577.05999988</v>
      </c>
      <c r="F420" s="301">
        <v>392934893.72000015</v>
      </c>
      <c r="G420" s="301">
        <v>419583411.75000012</v>
      </c>
    </row>
    <row r="421" spans="3:7" x14ac:dyDescent="0.25">
      <c r="C421" s="316" t="s">
        <v>680</v>
      </c>
      <c r="D421" s="305">
        <v>8390673303</v>
      </c>
      <c r="E421" s="305">
        <v>464900005.11999989</v>
      </c>
      <c r="F421" s="305">
        <v>360188347.48000014</v>
      </c>
      <c r="G421" s="305">
        <v>386861303.1500001</v>
      </c>
    </row>
    <row r="422" spans="3:7" x14ac:dyDescent="0.25">
      <c r="C422" s="304" t="s">
        <v>481</v>
      </c>
      <c r="D422" s="305">
        <v>1547934493</v>
      </c>
      <c r="E422" s="305">
        <v>40024050.519999996</v>
      </c>
      <c r="F422" s="305">
        <v>104230092.48</v>
      </c>
      <c r="G422" s="305">
        <v>113225997.57000001</v>
      </c>
    </row>
    <row r="423" spans="3:7" x14ac:dyDescent="0.25">
      <c r="C423" s="304" t="s">
        <v>681</v>
      </c>
      <c r="D423" s="305">
        <v>520244297</v>
      </c>
      <c r="E423" s="305">
        <v>114095153.83</v>
      </c>
      <c r="F423" s="305">
        <v>6369636.6200000001</v>
      </c>
      <c r="G423" s="305">
        <v>66049295.789999999</v>
      </c>
    </row>
    <row r="424" spans="3:7" x14ac:dyDescent="0.25">
      <c r="C424" s="304" t="s">
        <v>573</v>
      </c>
      <c r="D424" s="305">
        <v>467200000</v>
      </c>
      <c r="E424" s="305">
        <v>0</v>
      </c>
      <c r="F424" s="305">
        <v>0</v>
      </c>
      <c r="G424" s="305">
        <v>0</v>
      </c>
    </row>
    <row r="425" spans="3:7" x14ac:dyDescent="0.25">
      <c r="C425" s="304" t="s">
        <v>682</v>
      </c>
      <c r="D425" s="305">
        <v>0</v>
      </c>
      <c r="E425" s="305">
        <v>0</v>
      </c>
      <c r="F425" s="305">
        <v>0</v>
      </c>
      <c r="G425" s="305">
        <v>0</v>
      </c>
    </row>
    <row r="426" spans="3:7" x14ac:dyDescent="0.25">
      <c r="C426" s="304" t="s">
        <v>683</v>
      </c>
      <c r="D426" s="305">
        <v>98386205</v>
      </c>
      <c r="E426" s="305">
        <v>0</v>
      </c>
      <c r="F426" s="305">
        <v>0</v>
      </c>
      <c r="G426" s="305">
        <v>0</v>
      </c>
    </row>
    <row r="427" spans="3:7" x14ac:dyDescent="0.25">
      <c r="C427" s="304" t="s">
        <v>594</v>
      </c>
      <c r="D427" s="305">
        <v>0</v>
      </c>
      <c r="E427" s="305">
        <v>0</v>
      </c>
      <c r="F427" s="305">
        <v>0</v>
      </c>
      <c r="G427" s="305">
        <v>0</v>
      </c>
    </row>
    <row r="428" spans="3:7" x14ac:dyDescent="0.25">
      <c r="C428" s="304" t="s">
        <v>684</v>
      </c>
      <c r="D428" s="305">
        <v>81369498</v>
      </c>
      <c r="E428" s="305">
        <v>0</v>
      </c>
      <c r="F428" s="305">
        <v>0</v>
      </c>
      <c r="G428" s="305">
        <v>0</v>
      </c>
    </row>
    <row r="429" spans="3:7" x14ac:dyDescent="0.25">
      <c r="C429" s="304" t="s">
        <v>473</v>
      </c>
      <c r="D429" s="305">
        <v>303558144</v>
      </c>
      <c r="E429" s="305">
        <v>105843360.81</v>
      </c>
      <c r="F429" s="305">
        <v>50512465.730000004</v>
      </c>
      <c r="G429" s="305">
        <v>37005332.619999997</v>
      </c>
    </row>
    <row r="430" spans="3:7" x14ac:dyDescent="0.25">
      <c r="C430" s="304" t="s">
        <v>685</v>
      </c>
      <c r="D430" s="305">
        <v>4398600000</v>
      </c>
      <c r="E430" s="305">
        <v>120295808</v>
      </c>
      <c r="F430" s="305">
        <v>120295808</v>
      </c>
      <c r="G430" s="305">
        <v>99295808</v>
      </c>
    </row>
    <row r="431" spans="3:7" x14ac:dyDescent="0.25">
      <c r="C431" s="304" t="s">
        <v>504</v>
      </c>
      <c r="D431" s="305">
        <v>291639407</v>
      </c>
      <c r="E431" s="305">
        <v>1843152.28</v>
      </c>
      <c r="F431" s="305">
        <v>11656283.99</v>
      </c>
      <c r="G431" s="305">
        <v>15954282.140000001</v>
      </c>
    </row>
    <row r="432" spans="3:7" x14ac:dyDescent="0.25">
      <c r="C432" s="304" t="s">
        <v>508</v>
      </c>
      <c r="D432" s="305">
        <v>83200000</v>
      </c>
      <c r="E432" s="305">
        <v>551633.42000000004</v>
      </c>
      <c r="F432" s="305">
        <v>4215703.3000000007</v>
      </c>
      <c r="G432" s="305">
        <v>4215703.3000000007</v>
      </c>
    </row>
    <row r="433" spans="3:7" x14ac:dyDescent="0.25">
      <c r="C433" s="304" t="s">
        <v>517</v>
      </c>
      <c r="D433" s="305">
        <v>41100000</v>
      </c>
      <c r="E433" s="305">
        <v>982530.27</v>
      </c>
      <c r="F433" s="305">
        <v>1436537.35</v>
      </c>
      <c r="G433" s="305">
        <v>1436537.35</v>
      </c>
    </row>
    <row r="434" spans="3:7" x14ac:dyDescent="0.25">
      <c r="C434" s="304" t="s">
        <v>510</v>
      </c>
      <c r="D434" s="305">
        <v>0</v>
      </c>
      <c r="E434" s="305">
        <v>0</v>
      </c>
      <c r="F434" s="305">
        <v>0</v>
      </c>
      <c r="G434" s="305">
        <v>0</v>
      </c>
    </row>
    <row r="435" spans="3:7" x14ac:dyDescent="0.25">
      <c r="C435" s="304" t="s">
        <v>490</v>
      </c>
      <c r="D435" s="305">
        <v>260123259</v>
      </c>
      <c r="E435" s="305">
        <v>38842386.519999996</v>
      </c>
      <c r="F435" s="305">
        <v>19049890.539999999</v>
      </c>
      <c r="G435" s="305">
        <v>21200220.91</v>
      </c>
    </row>
    <row r="436" spans="3:7" x14ac:dyDescent="0.25">
      <c r="C436" s="304" t="s">
        <v>474</v>
      </c>
      <c r="D436" s="305">
        <v>297318000</v>
      </c>
      <c r="E436" s="305">
        <v>42421929.469999999</v>
      </c>
      <c r="F436" s="305">
        <v>42421929.469999999</v>
      </c>
      <c r="G436" s="305">
        <v>28478125.469999999</v>
      </c>
    </row>
    <row r="437" spans="3:7" x14ac:dyDescent="0.25">
      <c r="C437" s="316" t="s">
        <v>686</v>
      </c>
      <c r="D437" s="305">
        <v>140327649</v>
      </c>
      <c r="E437" s="305">
        <v>6759935.6099999994</v>
      </c>
      <c r="F437" s="305">
        <v>6759935.6099999994</v>
      </c>
      <c r="G437" s="305">
        <v>7490046.8499999996</v>
      </c>
    </row>
    <row r="438" spans="3:7" x14ac:dyDescent="0.25">
      <c r="C438" s="304" t="s">
        <v>510</v>
      </c>
      <c r="D438" s="305">
        <v>1000000</v>
      </c>
      <c r="E438" s="305">
        <v>0</v>
      </c>
      <c r="F438" s="305">
        <v>0</v>
      </c>
      <c r="G438" s="305">
        <v>0</v>
      </c>
    </row>
    <row r="439" spans="3:7" x14ac:dyDescent="0.25">
      <c r="C439" s="304" t="s">
        <v>687</v>
      </c>
      <c r="D439" s="305">
        <v>7897366</v>
      </c>
      <c r="E439" s="305">
        <v>0</v>
      </c>
      <c r="F439" s="305">
        <v>0</v>
      </c>
      <c r="G439" s="305">
        <v>0</v>
      </c>
    </row>
    <row r="440" spans="3:7" x14ac:dyDescent="0.25">
      <c r="C440" s="304" t="s">
        <v>490</v>
      </c>
      <c r="D440" s="305">
        <v>122430283</v>
      </c>
      <c r="E440" s="305">
        <v>6759935.6099999994</v>
      </c>
      <c r="F440" s="305">
        <v>6759935.6099999994</v>
      </c>
      <c r="G440" s="305">
        <v>7490046.8499999996</v>
      </c>
    </row>
    <row r="441" spans="3:7" x14ac:dyDescent="0.25">
      <c r="C441" s="304" t="s">
        <v>648</v>
      </c>
      <c r="D441" s="305">
        <v>9000000</v>
      </c>
      <c r="E441" s="305">
        <v>0</v>
      </c>
      <c r="F441" s="305">
        <v>0</v>
      </c>
      <c r="G441" s="305">
        <v>0</v>
      </c>
    </row>
    <row r="442" spans="3:7" x14ac:dyDescent="0.25">
      <c r="C442" s="316" t="s">
        <v>688</v>
      </c>
      <c r="D442" s="305">
        <v>103932458</v>
      </c>
      <c r="E442" s="305">
        <v>28117636.330000002</v>
      </c>
      <c r="F442" s="305">
        <v>25986610.630000003</v>
      </c>
      <c r="G442" s="305">
        <v>25232061.75</v>
      </c>
    </row>
    <row r="443" spans="3:7" x14ac:dyDescent="0.25">
      <c r="C443" s="304" t="s">
        <v>689</v>
      </c>
      <c r="D443" s="305">
        <v>0</v>
      </c>
      <c r="E443" s="305">
        <v>18389352</v>
      </c>
      <c r="F443" s="305">
        <v>18389352</v>
      </c>
      <c r="G443" s="305">
        <v>18389352</v>
      </c>
    </row>
    <row r="444" spans="3:7" x14ac:dyDescent="0.25">
      <c r="C444" s="304" t="s">
        <v>633</v>
      </c>
      <c r="D444" s="305">
        <v>103932458</v>
      </c>
      <c r="E444" s="305">
        <v>175307.03</v>
      </c>
      <c r="F444" s="305">
        <v>223215.03</v>
      </c>
      <c r="G444" s="305">
        <v>47908</v>
      </c>
    </row>
    <row r="445" spans="3:7" x14ac:dyDescent="0.25">
      <c r="C445" s="304" t="s">
        <v>523</v>
      </c>
      <c r="D445" s="305">
        <v>0</v>
      </c>
      <c r="E445" s="305">
        <v>9552977.3000000007</v>
      </c>
      <c r="F445" s="305">
        <v>7374043.5999999996</v>
      </c>
      <c r="G445" s="305">
        <v>6794801.75</v>
      </c>
    </row>
    <row r="446" spans="3:7" x14ac:dyDescent="0.25">
      <c r="C446" s="328" t="s">
        <v>690</v>
      </c>
      <c r="D446" s="327">
        <v>2899510003</v>
      </c>
      <c r="E446" s="327">
        <v>241800925.65000004</v>
      </c>
      <c r="F446" s="327">
        <v>218518772.32999998</v>
      </c>
      <c r="G446" s="327">
        <v>197026628.22</v>
      </c>
    </row>
    <row r="447" spans="3:7" x14ac:dyDescent="0.25">
      <c r="C447" s="300" t="s">
        <v>691</v>
      </c>
      <c r="D447" s="301">
        <v>2899510003</v>
      </c>
      <c r="E447" s="301">
        <v>241800925.65000004</v>
      </c>
      <c r="F447" s="301">
        <v>218518772.32999998</v>
      </c>
      <c r="G447" s="301">
        <v>197026628.22</v>
      </c>
    </row>
    <row r="448" spans="3:7" x14ac:dyDescent="0.25">
      <c r="C448" s="316" t="s">
        <v>692</v>
      </c>
      <c r="D448" s="305">
        <v>2899510003</v>
      </c>
      <c r="E448" s="305">
        <v>241800925.65000004</v>
      </c>
      <c r="F448" s="305">
        <v>218518772.32999998</v>
      </c>
      <c r="G448" s="305">
        <v>197026628.22</v>
      </c>
    </row>
    <row r="449" spans="3:7" x14ac:dyDescent="0.25">
      <c r="C449" s="304" t="s">
        <v>481</v>
      </c>
      <c r="D449" s="305">
        <v>861180167</v>
      </c>
      <c r="E449" s="305">
        <v>69098173.5</v>
      </c>
      <c r="F449" s="305">
        <v>62172708.849999994</v>
      </c>
      <c r="G449" s="305">
        <v>56795562.089999996</v>
      </c>
    </row>
    <row r="450" spans="3:7" x14ac:dyDescent="0.25">
      <c r="C450" s="304" t="s">
        <v>504</v>
      </c>
      <c r="D450" s="305">
        <v>423697108</v>
      </c>
      <c r="E450" s="305">
        <v>35513914.93</v>
      </c>
      <c r="F450" s="305">
        <v>34326560.539999999</v>
      </c>
      <c r="G450" s="305">
        <v>31112530.52</v>
      </c>
    </row>
    <row r="451" spans="3:7" x14ac:dyDescent="0.25">
      <c r="C451" s="304" t="s">
        <v>508</v>
      </c>
      <c r="D451" s="305">
        <v>17119807</v>
      </c>
      <c r="E451" s="305">
        <v>1604744.54</v>
      </c>
      <c r="F451" s="305">
        <v>758303.24</v>
      </c>
      <c r="G451" s="305">
        <v>758303.24</v>
      </c>
    </row>
    <row r="452" spans="3:7" x14ac:dyDescent="0.25">
      <c r="C452" s="304" t="s">
        <v>636</v>
      </c>
      <c r="D452" s="305">
        <v>226795942</v>
      </c>
      <c r="E452" s="305">
        <v>23745916.84</v>
      </c>
      <c r="F452" s="305">
        <v>9373745.3300000001</v>
      </c>
      <c r="G452" s="305">
        <v>5815004</v>
      </c>
    </row>
    <row r="453" spans="3:7" x14ac:dyDescent="0.25">
      <c r="C453" s="304" t="s">
        <v>693</v>
      </c>
      <c r="D453" s="305">
        <v>330357220</v>
      </c>
      <c r="E453" s="305">
        <v>0</v>
      </c>
      <c r="F453" s="305">
        <v>0</v>
      </c>
      <c r="G453" s="305">
        <v>0</v>
      </c>
    </row>
    <row r="454" spans="3:7" x14ac:dyDescent="0.25">
      <c r="C454" s="304" t="s">
        <v>524</v>
      </c>
      <c r="D454" s="305">
        <v>0</v>
      </c>
      <c r="E454" s="305">
        <v>8053422.4399999995</v>
      </c>
      <c r="F454" s="305">
        <v>7562287.04</v>
      </c>
      <c r="G454" s="305">
        <v>7689106.04</v>
      </c>
    </row>
    <row r="455" spans="3:7" x14ac:dyDescent="0.25">
      <c r="C455" s="304" t="s">
        <v>474</v>
      </c>
      <c r="D455" s="305">
        <v>46142987</v>
      </c>
      <c r="E455" s="305">
        <v>31442872.239999998</v>
      </c>
      <c r="F455" s="305">
        <v>31983286.169999998</v>
      </c>
      <c r="G455" s="305">
        <v>22514241.169999998</v>
      </c>
    </row>
    <row r="456" spans="3:7" x14ac:dyDescent="0.25">
      <c r="C456" s="304" t="s">
        <v>483</v>
      </c>
      <c r="D456" s="305">
        <v>994216772</v>
      </c>
      <c r="E456" s="305">
        <v>72341881.159999996</v>
      </c>
      <c r="F456" s="305">
        <v>72341881.159999996</v>
      </c>
      <c r="G456" s="305">
        <v>72341881.159999996</v>
      </c>
    </row>
    <row r="457" spans="3:7" x14ac:dyDescent="0.25">
      <c r="C457" s="328" t="s">
        <v>694</v>
      </c>
      <c r="D457" s="327">
        <v>18697509949</v>
      </c>
      <c r="E457" s="327">
        <v>1581583164.1800001</v>
      </c>
      <c r="F457" s="327">
        <v>1279920544.3199999</v>
      </c>
      <c r="G457" s="327">
        <v>1231585101.27</v>
      </c>
    </row>
    <row r="458" spans="3:7" x14ac:dyDescent="0.25">
      <c r="C458" s="300" t="s">
        <v>695</v>
      </c>
      <c r="D458" s="301">
        <v>18697509949</v>
      </c>
      <c r="E458" s="301">
        <v>1581583164.1800001</v>
      </c>
      <c r="F458" s="301">
        <v>1279920544.3199999</v>
      </c>
      <c r="G458" s="301">
        <v>1231585101.27</v>
      </c>
    </row>
    <row r="459" spans="3:7" x14ac:dyDescent="0.25">
      <c r="C459" s="316" t="s">
        <v>696</v>
      </c>
      <c r="D459" s="305">
        <v>17217678483</v>
      </c>
      <c r="E459" s="305">
        <v>1529457746.0999999</v>
      </c>
      <c r="F459" s="305">
        <v>1158516055.1000001</v>
      </c>
      <c r="G459" s="305">
        <v>1133533083.55</v>
      </c>
    </row>
    <row r="460" spans="3:7" x14ac:dyDescent="0.25">
      <c r="C460" s="304" t="s">
        <v>481</v>
      </c>
      <c r="D460" s="305">
        <v>5939305072</v>
      </c>
      <c r="E460" s="305">
        <v>579628088.76999998</v>
      </c>
      <c r="F460" s="305">
        <v>373784727.34000003</v>
      </c>
      <c r="G460" s="305">
        <v>372923683.99000001</v>
      </c>
    </row>
    <row r="461" spans="3:7" x14ac:dyDescent="0.25">
      <c r="C461" s="304" t="s">
        <v>520</v>
      </c>
      <c r="D461" s="305">
        <v>20643000</v>
      </c>
      <c r="E461" s="305">
        <v>0</v>
      </c>
      <c r="F461" s="305">
        <v>0</v>
      </c>
      <c r="G461" s="305">
        <v>0</v>
      </c>
    </row>
    <row r="462" spans="3:7" x14ac:dyDescent="0.25">
      <c r="C462" s="304" t="s">
        <v>573</v>
      </c>
      <c r="D462" s="305">
        <v>4400000</v>
      </c>
      <c r="E462" s="305">
        <v>0</v>
      </c>
      <c r="F462" s="305">
        <v>0</v>
      </c>
      <c r="G462" s="305">
        <v>0</v>
      </c>
    </row>
    <row r="463" spans="3:7" x14ac:dyDescent="0.25">
      <c r="C463" s="304" t="s">
        <v>592</v>
      </c>
      <c r="D463" s="305">
        <v>15000000</v>
      </c>
      <c r="E463" s="305">
        <v>0</v>
      </c>
      <c r="F463" s="305">
        <v>0</v>
      </c>
      <c r="G463" s="305">
        <v>0</v>
      </c>
    </row>
    <row r="464" spans="3:7" x14ac:dyDescent="0.25">
      <c r="C464" s="304" t="s">
        <v>594</v>
      </c>
      <c r="D464" s="305">
        <v>1077460569</v>
      </c>
      <c r="E464" s="305">
        <v>161968578.31999999</v>
      </c>
      <c r="F464" s="305">
        <v>157619202.67000002</v>
      </c>
      <c r="G464" s="305">
        <v>144796949.62</v>
      </c>
    </row>
    <row r="465" spans="3:7" x14ac:dyDescent="0.25">
      <c r="C465" s="304" t="s">
        <v>473</v>
      </c>
      <c r="D465" s="305">
        <v>2544143889</v>
      </c>
      <c r="E465" s="305">
        <v>223126309.32999998</v>
      </c>
      <c r="F465" s="305">
        <v>63400079.659999996</v>
      </c>
      <c r="G465" s="305">
        <v>18345823.010000002</v>
      </c>
    </row>
    <row r="466" spans="3:7" x14ac:dyDescent="0.25">
      <c r="C466" s="304" t="s">
        <v>504</v>
      </c>
      <c r="D466" s="305">
        <v>77955835</v>
      </c>
      <c r="E466" s="305">
        <v>437544.41000000003</v>
      </c>
      <c r="F466" s="305">
        <v>0</v>
      </c>
      <c r="G466" s="305">
        <v>0</v>
      </c>
    </row>
    <row r="467" spans="3:7" x14ac:dyDescent="0.25">
      <c r="C467" s="304" t="s">
        <v>526</v>
      </c>
      <c r="D467" s="305">
        <v>0</v>
      </c>
      <c r="E467" s="305">
        <v>0</v>
      </c>
      <c r="F467" s="305">
        <v>0</v>
      </c>
      <c r="G467" s="305">
        <v>0</v>
      </c>
    </row>
    <row r="468" spans="3:7" x14ac:dyDescent="0.25">
      <c r="C468" s="304" t="s">
        <v>569</v>
      </c>
      <c r="D468" s="305">
        <v>1455124</v>
      </c>
      <c r="E468" s="305">
        <v>0</v>
      </c>
      <c r="F468" s="305">
        <v>0</v>
      </c>
      <c r="G468" s="305">
        <v>0</v>
      </c>
    </row>
    <row r="469" spans="3:7" x14ac:dyDescent="0.25">
      <c r="C469" s="304" t="s">
        <v>697</v>
      </c>
      <c r="D469" s="305">
        <v>900000</v>
      </c>
      <c r="E469" s="305">
        <v>0</v>
      </c>
      <c r="F469" s="305">
        <v>0</v>
      </c>
      <c r="G469" s="305">
        <v>0</v>
      </c>
    </row>
    <row r="470" spans="3:7" x14ac:dyDescent="0.25">
      <c r="C470" s="304" t="s">
        <v>517</v>
      </c>
      <c r="D470" s="305">
        <v>53880000</v>
      </c>
      <c r="E470" s="305">
        <v>2471685.39</v>
      </c>
      <c r="F470" s="305">
        <v>1886505.55</v>
      </c>
      <c r="G470" s="305">
        <v>511412</v>
      </c>
    </row>
    <row r="471" spans="3:7" x14ac:dyDescent="0.25">
      <c r="C471" s="304" t="s">
        <v>535</v>
      </c>
      <c r="D471" s="305">
        <v>250000</v>
      </c>
      <c r="E471" s="305">
        <v>0</v>
      </c>
      <c r="F471" s="305">
        <v>0</v>
      </c>
      <c r="G471" s="305">
        <v>0</v>
      </c>
    </row>
    <row r="472" spans="3:7" x14ac:dyDescent="0.25">
      <c r="C472" s="304" t="s">
        <v>698</v>
      </c>
      <c r="D472" s="305">
        <v>758320000</v>
      </c>
      <c r="E472" s="305">
        <v>0</v>
      </c>
      <c r="F472" s="305">
        <v>0</v>
      </c>
      <c r="G472" s="305">
        <v>0</v>
      </c>
    </row>
    <row r="473" spans="3:7" x14ac:dyDescent="0.25">
      <c r="C473" s="304" t="s">
        <v>474</v>
      </c>
      <c r="D473" s="305">
        <v>263731000</v>
      </c>
      <c r="E473" s="305">
        <v>213460977</v>
      </c>
      <c r="F473" s="305">
        <v>213460977</v>
      </c>
      <c r="G473" s="305">
        <v>209330220</v>
      </c>
    </row>
    <row r="474" spans="3:7" x14ac:dyDescent="0.25">
      <c r="C474" s="304" t="s">
        <v>483</v>
      </c>
      <c r="D474" s="305">
        <v>6460233994</v>
      </c>
      <c r="E474" s="305">
        <v>348364562.88000005</v>
      </c>
      <c r="F474" s="305">
        <v>348364562.88000005</v>
      </c>
      <c r="G474" s="305">
        <v>387624994.93000001</v>
      </c>
    </row>
    <row r="475" spans="3:7" x14ac:dyDescent="0.25">
      <c r="C475" s="316" t="s">
        <v>699</v>
      </c>
      <c r="D475" s="305">
        <v>854921461</v>
      </c>
      <c r="E475" s="305">
        <v>40371614.729999997</v>
      </c>
      <c r="F475" s="305">
        <v>98831396.120000005</v>
      </c>
      <c r="G475" s="305">
        <v>78049453.700000003</v>
      </c>
    </row>
    <row r="476" spans="3:7" x14ac:dyDescent="0.25">
      <c r="C476" s="304" t="s">
        <v>508</v>
      </c>
      <c r="D476" s="305">
        <v>777793662</v>
      </c>
      <c r="E476" s="305">
        <v>5372508.7299999995</v>
      </c>
      <c r="F476" s="305">
        <v>61977458.229999997</v>
      </c>
      <c r="G476" s="305">
        <v>54922689.199999996</v>
      </c>
    </row>
    <row r="477" spans="3:7" x14ac:dyDescent="0.25">
      <c r="C477" s="304" t="s">
        <v>700</v>
      </c>
      <c r="D477" s="305">
        <v>5843767</v>
      </c>
      <c r="E477" s="305">
        <v>34606697</v>
      </c>
      <c r="F477" s="305">
        <v>34678024.799999997</v>
      </c>
      <c r="G477" s="305">
        <v>20945234.800000001</v>
      </c>
    </row>
    <row r="478" spans="3:7" x14ac:dyDescent="0.25">
      <c r="C478" s="304" t="s">
        <v>701</v>
      </c>
      <c r="D478" s="305">
        <v>48859279</v>
      </c>
      <c r="E478" s="305">
        <v>243316</v>
      </c>
      <c r="F478" s="305">
        <v>1440301.84</v>
      </c>
      <c r="G478" s="305">
        <v>1445918.4500000002</v>
      </c>
    </row>
    <row r="479" spans="3:7" x14ac:dyDescent="0.25">
      <c r="C479" s="304" t="s">
        <v>533</v>
      </c>
      <c r="D479" s="305">
        <v>6985186</v>
      </c>
      <c r="E479" s="305">
        <v>149093</v>
      </c>
      <c r="F479" s="305">
        <v>0</v>
      </c>
      <c r="G479" s="305">
        <v>0</v>
      </c>
    </row>
    <row r="480" spans="3:7" x14ac:dyDescent="0.25">
      <c r="C480" s="304" t="s">
        <v>702</v>
      </c>
      <c r="D480" s="305">
        <v>15439567</v>
      </c>
      <c r="E480" s="305">
        <v>0</v>
      </c>
      <c r="F480" s="305">
        <v>735611.25</v>
      </c>
      <c r="G480" s="305">
        <v>735611.25</v>
      </c>
    </row>
    <row r="481" spans="3:7" x14ac:dyDescent="0.25">
      <c r="C481" s="316" t="s">
        <v>703</v>
      </c>
      <c r="D481" s="305">
        <v>28022531</v>
      </c>
      <c r="E481" s="305">
        <v>2637360.5700000003</v>
      </c>
      <c r="F481" s="305">
        <v>2089043.0500000003</v>
      </c>
      <c r="G481" s="305">
        <v>1609851.34</v>
      </c>
    </row>
    <row r="482" spans="3:7" x14ac:dyDescent="0.25">
      <c r="C482" s="304" t="s">
        <v>481</v>
      </c>
      <c r="D482" s="305">
        <v>28022531</v>
      </c>
      <c r="E482" s="305">
        <v>2637360.5700000003</v>
      </c>
      <c r="F482" s="305">
        <v>2089043.0500000003</v>
      </c>
      <c r="G482" s="305">
        <v>1609851.34</v>
      </c>
    </row>
    <row r="483" spans="3:7" x14ac:dyDescent="0.25">
      <c r="C483" s="316" t="s">
        <v>704</v>
      </c>
      <c r="D483" s="305">
        <v>288421797</v>
      </c>
      <c r="E483" s="305">
        <v>3588348.66</v>
      </c>
      <c r="F483" s="305">
        <v>11919614.790000001</v>
      </c>
      <c r="G483" s="305">
        <v>10899617.09</v>
      </c>
    </row>
    <row r="484" spans="3:7" x14ac:dyDescent="0.25">
      <c r="C484" s="304" t="s">
        <v>510</v>
      </c>
      <c r="D484" s="305">
        <v>562000</v>
      </c>
      <c r="E484" s="305">
        <v>0</v>
      </c>
      <c r="F484" s="305">
        <v>0</v>
      </c>
      <c r="G484" s="305">
        <v>0</v>
      </c>
    </row>
    <row r="485" spans="3:7" x14ac:dyDescent="0.25">
      <c r="C485" s="304" t="s">
        <v>705</v>
      </c>
      <c r="D485" s="305">
        <v>100000000</v>
      </c>
      <c r="E485" s="305">
        <v>0</v>
      </c>
      <c r="F485" s="305">
        <v>0</v>
      </c>
      <c r="G485" s="305">
        <v>0</v>
      </c>
    </row>
    <row r="486" spans="3:7" x14ac:dyDescent="0.25">
      <c r="C486" s="304" t="s">
        <v>490</v>
      </c>
      <c r="D486" s="305">
        <v>186528597</v>
      </c>
      <c r="E486" s="305">
        <v>3588348.66</v>
      </c>
      <c r="F486" s="305">
        <v>11919614.790000001</v>
      </c>
      <c r="G486" s="305">
        <v>10899617.09</v>
      </c>
    </row>
    <row r="487" spans="3:7" x14ac:dyDescent="0.25">
      <c r="C487" s="304" t="s">
        <v>648</v>
      </c>
      <c r="D487" s="305">
        <v>1331200</v>
      </c>
      <c r="E487" s="305">
        <v>0</v>
      </c>
      <c r="F487" s="305">
        <v>0</v>
      </c>
      <c r="G487" s="305">
        <v>0</v>
      </c>
    </row>
    <row r="488" spans="3:7" x14ac:dyDescent="0.25">
      <c r="C488" s="316" t="s">
        <v>706</v>
      </c>
      <c r="D488" s="305">
        <v>49100294</v>
      </c>
      <c r="E488" s="305">
        <v>3842345.91</v>
      </c>
      <c r="F488" s="305">
        <v>3842345.91</v>
      </c>
      <c r="G488" s="305">
        <v>3737345.91</v>
      </c>
    </row>
    <row r="489" spans="3:7" x14ac:dyDescent="0.25">
      <c r="C489" s="304" t="s">
        <v>481</v>
      </c>
      <c r="D489" s="305">
        <v>49100294</v>
      </c>
      <c r="E489" s="305">
        <v>3842345.91</v>
      </c>
      <c r="F489" s="305">
        <v>3842345.91</v>
      </c>
      <c r="G489" s="305">
        <v>3737345.91</v>
      </c>
    </row>
    <row r="490" spans="3:7" x14ac:dyDescent="0.25">
      <c r="C490" s="316" t="s">
        <v>707</v>
      </c>
      <c r="D490" s="305">
        <v>259365383</v>
      </c>
      <c r="E490" s="305">
        <v>1685748.21</v>
      </c>
      <c r="F490" s="305">
        <v>4722089.3499999996</v>
      </c>
      <c r="G490" s="305">
        <v>3755749.68</v>
      </c>
    </row>
    <row r="491" spans="3:7" x14ac:dyDescent="0.25">
      <c r="C491" s="304" t="s">
        <v>481</v>
      </c>
      <c r="D491" s="305">
        <v>259365383</v>
      </c>
      <c r="E491" s="305">
        <v>1685748.21</v>
      </c>
      <c r="F491" s="305">
        <v>4722089.3499999996</v>
      </c>
      <c r="G491" s="305">
        <v>3755749.68</v>
      </c>
    </row>
    <row r="492" spans="3:7" x14ac:dyDescent="0.25">
      <c r="C492" s="328" t="s">
        <v>708</v>
      </c>
      <c r="D492" s="327">
        <v>73881683104</v>
      </c>
      <c r="E492" s="327">
        <v>4030707001.98</v>
      </c>
      <c r="F492" s="327">
        <v>3855059275.0300002</v>
      </c>
      <c r="G492" s="327">
        <v>5645538207.3399992</v>
      </c>
    </row>
    <row r="493" spans="3:7" x14ac:dyDescent="0.25">
      <c r="C493" s="300" t="s">
        <v>709</v>
      </c>
      <c r="D493" s="301">
        <v>73881683104</v>
      </c>
      <c r="E493" s="301">
        <v>4030707001.98</v>
      </c>
      <c r="F493" s="301">
        <v>3855059275.0300002</v>
      </c>
      <c r="G493" s="301">
        <v>5645538207.3399992</v>
      </c>
    </row>
    <row r="494" spans="3:7" x14ac:dyDescent="0.25">
      <c r="C494" s="316" t="s">
        <v>710</v>
      </c>
      <c r="D494" s="305">
        <v>59668405415</v>
      </c>
      <c r="E494" s="305">
        <v>3200736789.0999999</v>
      </c>
      <c r="F494" s="305">
        <v>2815944719.46</v>
      </c>
      <c r="G494" s="305">
        <v>4347798499.3400002</v>
      </c>
    </row>
    <row r="495" spans="3:7" x14ac:dyDescent="0.25">
      <c r="C495" s="304" t="s">
        <v>481</v>
      </c>
      <c r="D495" s="305">
        <v>3249262044</v>
      </c>
      <c r="E495" s="305">
        <v>104986860.38999999</v>
      </c>
      <c r="F495" s="305">
        <v>170226650.38</v>
      </c>
      <c r="G495" s="305">
        <v>174063255.25</v>
      </c>
    </row>
    <row r="496" spans="3:7" x14ac:dyDescent="0.25">
      <c r="C496" s="304" t="s">
        <v>681</v>
      </c>
      <c r="D496" s="305">
        <v>1000000</v>
      </c>
      <c r="E496" s="305">
        <v>0</v>
      </c>
      <c r="F496" s="305">
        <v>0</v>
      </c>
      <c r="G496" s="305">
        <v>372370393.76999998</v>
      </c>
    </row>
    <row r="497" spans="3:7" x14ac:dyDescent="0.25">
      <c r="C497" s="304" t="s">
        <v>573</v>
      </c>
      <c r="D497" s="305">
        <v>14845487</v>
      </c>
      <c r="E497" s="305">
        <v>0</v>
      </c>
      <c r="F497" s="305">
        <v>0</v>
      </c>
      <c r="G497" s="305">
        <v>0</v>
      </c>
    </row>
    <row r="498" spans="3:7" x14ac:dyDescent="0.25">
      <c r="C498" s="304" t="s">
        <v>682</v>
      </c>
      <c r="D498" s="305">
        <v>1380366810</v>
      </c>
      <c r="E498" s="305">
        <v>206995225.84</v>
      </c>
      <c r="F498" s="305">
        <v>161618748.25</v>
      </c>
      <c r="G498" s="305">
        <v>130238980.98</v>
      </c>
    </row>
    <row r="499" spans="3:7" x14ac:dyDescent="0.25">
      <c r="C499" s="304" t="s">
        <v>683</v>
      </c>
      <c r="D499" s="305">
        <v>2642911513</v>
      </c>
      <c r="E499" s="305">
        <v>313861891.35000002</v>
      </c>
      <c r="F499" s="305">
        <v>313861891.35000002</v>
      </c>
      <c r="G499" s="305">
        <v>0</v>
      </c>
    </row>
    <row r="500" spans="3:7" x14ac:dyDescent="0.25">
      <c r="C500" s="304" t="s">
        <v>684</v>
      </c>
      <c r="D500" s="305">
        <v>2700857349</v>
      </c>
      <c r="E500" s="305">
        <v>0</v>
      </c>
      <c r="F500" s="305">
        <v>0</v>
      </c>
      <c r="G500" s="305">
        <v>0</v>
      </c>
    </row>
    <row r="501" spans="3:7" x14ac:dyDescent="0.25">
      <c r="C501" s="304" t="s">
        <v>473</v>
      </c>
      <c r="D501" s="305">
        <v>2496220993</v>
      </c>
      <c r="E501" s="305">
        <v>219776742.56999999</v>
      </c>
      <c r="F501" s="305">
        <v>159059126.36999997</v>
      </c>
      <c r="G501" s="305">
        <v>193363564.19999999</v>
      </c>
    </row>
    <row r="502" spans="3:7" x14ac:dyDescent="0.25">
      <c r="C502" s="304" t="s">
        <v>711</v>
      </c>
      <c r="D502" s="305">
        <v>1627292835</v>
      </c>
      <c r="E502" s="305">
        <v>259436647.23000002</v>
      </c>
      <c r="F502" s="305">
        <v>62052435.409999996</v>
      </c>
      <c r="G502" s="305">
        <v>220610126.52000001</v>
      </c>
    </row>
    <row r="503" spans="3:7" x14ac:dyDescent="0.25">
      <c r="C503" s="304" t="s">
        <v>712</v>
      </c>
      <c r="D503" s="305">
        <v>10145813995</v>
      </c>
      <c r="E503" s="305">
        <v>900803718.35000014</v>
      </c>
      <c r="F503" s="305">
        <v>632371598.41000009</v>
      </c>
      <c r="G503" s="305">
        <v>1155805978.1400001</v>
      </c>
    </row>
    <row r="504" spans="3:7" x14ac:dyDescent="0.25">
      <c r="C504" s="304" t="s">
        <v>504</v>
      </c>
      <c r="D504" s="305">
        <v>1069500028</v>
      </c>
      <c r="E504" s="305">
        <v>19000000</v>
      </c>
      <c r="F504" s="305">
        <v>84737205.980000004</v>
      </c>
      <c r="G504" s="305">
        <v>79113923.150000006</v>
      </c>
    </row>
    <row r="505" spans="3:7" x14ac:dyDescent="0.25">
      <c r="C505" s="304" t="s">
        <v>526</v>
      </c>
      <c r="D505" s="305">
        <v>40509660</v>
      </c>
      <c r="E505" s="305">
        <v>0</v>
      </c>
      <c r="F505" s="305">
        <v>0</v>
      </c>
      <c r="G505" s="305">
        <v>0</v>
      </c>
    </row>
    <row r="506" spans="3:7" x14ac:dyDescent="0.25">
      <c r="C506" s="304" t="s">
        <v>713</v>
      </c>
      <c r="D506" s="305">
        <v>7594723860</v>
      </c>
      <c r="E506" s="305">
        <v>144045377.47999999</v>
      </c>
      <c r="F506" s="305">
        <v>144045377.47999999</v>
      </c>
      <c r="G506" s="305">
        <v>577534490.63</v>
      </c>
    </row>
    <row r="507" spans="3:7" x14ac:dyDescent="0.25">
      <c r="C507" s="304" t="s">
        <v>714</v>
      </c>
      <c r="D507" s="305">
        <v>1122676368</v>
      </c>
      <c r="E507" s="305">
        <v>0</v>
      </c>
      <c r="F507" s="305">
        <v>0</v>
      </c>
      <c r="G507" s="305">
        <v>0</v>
      </c>
    </row>
    <row r="508" spans="3:7" x14ac:dyDescent="0.25">
      <c r="C508" s="304" t="s">
        <v>715</v>
      </c>
      <c r="D508" s="305">
        <v>4744723412</v>
      </c>
      <c r="E508" s="305">
        <v>32799676.579999998</v>
      </c>
      <c r="F508" s="305">
        <v>32799676.579999998</v>
      </c>
      <c r="G508" s="305">
        <v>26794844.599999998</v>
      </c>
    </row>
    <row r="509" spans="3:7" x14ac:dyDescent="0.25">
      <c r="C509" s="304" t="s">
        <v>716</v>
      </c>
      <c r="D509" s="305">
        <v>5301349835</v>
      </c>
      <c r="E509" s="305">
        <v>85703102.280000001</v>
      </c>
      <c r="F509" s="305">
        <v>58304951.779999994</v>
      </c>
      <c r="G509" s="305">
        <v>228350701.06999999</v>
      </c>
    </row>
    <row r="510" spans="3:7" x14ac:dyDescent="0.25">
      <c r="C510" s="304" t="s">
        <v>717</v>
      </c>
      <c r="D510" s="305">
        <v>2300288248</v>
      </c>
      <c r="E510" s="305">
        <v>0</v>
      </c>
      <c r="F510" s="305">
        <v>0</v>
      </c>
      <c r="G510" s="305">
        <v>0</v>
      </c>
    </row>
    <row r="511" spans="3:7" x14ac:dyDescent="0.25">
      <c r="C511" s="304" t="s">
        <v>718</v>
      </c>
      <c r="D511" s="305">
        <v>355338842</v>
      </c>
      <c r="E511" s="305">
        <v>0</v>
      </c>
      <c r="F511" s="305">
        <v>0</v>
      </c>
      <c r="G511" s="305">
        <v>10000000</v>
      </c>
    </row>
    <row r="512" spans="3:7" x14ac:dyDescent="0.25">
      <c r="C512" s="304" t="s">
        <v>664</v>
      </c>
      <c r="D512" s="305">
        <v>2167614506</v>
      </c>
      <c r="E512" s="305">
        <v>44897881.379999995</v>
      </c>
      <c r="F512" s="305">
        <v>44897881.379999995</v>
      </c>
      <c r="G512" s="305">
        <v>41742916.349999994</v>
      </c>
    </row>
    <row r="513" spans="3:7" x14ac:dyDescent="0.25">
      <c r="C513" s="304" t="s">
        <v>665</v>
      </c>
      <c r="D513" s="305">
        <v>1345955415</v>
      </c>
      <c r="E513" s="305">
        <v>7235767.3300000001</v>
      </c>
      <c r="F513" s="305">
        <v>7235767.3300000001</v>
      </c>
      <c r="G513" s="305">
        <v>17494560.920000002</v>
      </c>
    </row>
    <row r="514" spans="3:7" x14ac:dyDescent="0.25">
      <c r="C514" s="304" t="s">
        <v>506</v>
      </c>
      <c r="D514" s="305">
        <v>151500000</v>
      </c>
      <c r="E514" s="305">
        <v>0</v>
      </c>
      <c r="F514" s="305">
        <v>9526492.379999999</v>
      </c>
      <c r="G514" s="305">
        <v>9353257.379999999</v>
      </c>
    </row>
    <row r="515" spans="3:7" x14ac:dyDescent="0.25">
      <c r="C515" s="304" t="s">
        <v>719</v>
      </c>
      <c r="D515" s="305">
        <v>1412577323</v>
      </c>
      <c r="E515" s="305">
        <v>554596683.72000003</v>
      </c>
      <c r="F515" s="305">
        <v>554596683.72000003</v>
      </c>
      <c r="G515" s="305">
        <v>554596683.72000003</v>
      </c>
    </row>
    <row r="516" spans="3:7" x14ac:dyDescent="0.25">
      <c r="C516" s="304" t="s">
        <v>533</v>
      </c>
      <c r="D516" s="305">
        <v>963600000</v>
      </c>
      <c r="E516" s="305">
        <v>0</v>
      </c>
      <c r="F516" s="305">
        <v>74013018.060000002</v>
      </c>
      <c r="G516" s="305">
        <v>74013018.060000002</v>
      </c>
    </row>
    <row r="517" spans="3:7" x14ac:dyDescent="0.25">
      <c r="C517" s="304" t="s">
        <v>720</v>
      </c>
      <c r="D517" s="305">
        <v>37215001</v>
      </c>
      <c r="E517" s="305">
        <v>0</v>
      </c>
      <c r="F517" s="305">
        <v>0</v>
      </c>
      <c r="G517" s="305">
        <v>0</v>
      </c>
    </row>
    <row r="518" spans="3:7" x14ac:dyDescent="0.25">
      <c r="C518" s="304" t="s">
        <v>474</v>
      </c>
      <c r="D518" s="305">
        <v>3000000</v>
      </c>
      <c r="E518" s="305">
        <v>0</v>
      </c>
      <c r="F518" s="305">
        <v>0</v>
      </c>
      <c r="G518" s="305">
        <v>0</v>
      </c>
    </row>
    <row r="519" spans="3:7" x14ac:dyDescent="0.25">
      <c r="C519" s="304" t="s">
        <v>483</v>
      </c>
      <c r="D519" s="305">
        <v>6799261891</v>
      </c>
      <c r="E519" s="305">
        <v>306597214.60000002</v>
      </c>
      <c r="F519" s="305">
        <v>306597214.60000002</v>
      </c>
      <c r="G519" s="305">
        <v>482351804.60000002</v>
      </c>
    </row>
    <row r="520" spans="3:7" x14ac:dyDescent="0.25">
      <c r="C520" s="316" t="s">
        <v>721</v>
      </c>
      <c r="D520" s="305">
        <v>404088825</v>
      </c>
      <c r="E520" s="305">
        <v>28007306.190000001</v>
      </c>
      <c r="F520" s="305">
        <v>42928128.869999997</v>
      </c>
      <c r="G520" s="305">
        <v>50312886.649999999</v>
      </c>
    </row>
    <row r="521" spans="3:7" x14ac:dyDescent="0.25">
      <c r="C521" s="304" t="s">
        <v>486</v>
      </c>
      <c r="D521" s="305">
        <v>404068825</v>
      </c>
      <c r="E521" s="305">
        <v>27924256.190000001</v>
      </c>
      <c r="F521" s="305">
        <v>42845078.869999997</v>
      </c>
      <c r="G521" s="305">
        <v>50312886.649999999</v>
      </c>
    </row>
    <row r="522" spans="3:7" x14ac:dyDescent="0.25">
      <c r="C522" s="304" t="s">
        <v>722</v>
      </c>
      <c r="D522" s="305">
        <v>20000</v>
      </c>
      <c r="E522" s="305">
        <v>83050</v>
      </c>
      <c r="F522" s="305">
        <v>83050</v>
      </c>
      <c r="G522" s="305">
        <v>0</v>
      </c>
    </row>
    <row r="523" spans="3:7" x14ac:dyDescent="0.25">
      <c r="C523" s="316" t="s">
        <v>723</v>
      </c>
      <c r="D523" s="305">
        <v>12673247706</v>
      </c>
      <c r="E523" s="305">
        <v>756529477.06000006</v>
      </c>
      <c r="F523" s="305">
        <v>940653656.30999994</v>
      </c>
      <c r="G523" s="305">
        <v>1189505898.4100001</v>
      </c>
    </row>
    <row r="524" spans="3:7" x14ac:dyDescent="0.25">
      <c r="C524" s="304" t="s">
        <v>724</v>
      </c>
      <c r="D524" s="305">
        <v>6666500000</v>
      </c>
      <c r="E524" s="305">
        <v>524502474.92000008</v>
      </c>
      <c r="F524" s="305">
        <v>555174363.74000001</v>
      </c>
      <c r="G524" s="305">
        <v>570094678.95000005</v>
      </c>
    </row>
    <row r="525" spans="3:7" x14ac:dyDescent="0.25">
      <c r="C525" s="304" t="s">
        <v>640</v>
      </c>
      <c r="D525" s="305">
        <v>22028929</v>
      </c>
      <c r="E525" s="305">
        <v>279827.87</v>
      </c>
      <c r="F525" s="305">
        <v>0</v>
      </c>
      <c r="G525" s="305">
        <v>1724642.32</v>
      </c>
    </row>
    <row r="526" spans="3:7" x14ac:dyDescent="0.25">
      <c r="C526" s="304" t="s">
        <v>494</v>
      </c>
      <c r="D526" s="305">
        <v>5984718777</v>
      </c>
      <c r="E526" s="305">
        <v>231747174.27000001</v>
      </c>
      <c r="F526" s="305">
        <v>385479292.56999999</v>
      </c>
      <c r="G526" s="305">
        <v>617686577.13999999</v>
      </c>
    </row>
    <row r="527" spans="3:7" x14ac:dyDescent="0.25">
      <c r="C527" s="304" t="s">
        <v>651</v>
      </c>
      <c r="D527" s="305">
        <v>0</v>
      </c>
      <c r="E527" s="305">
        <v>0</v>
      </c>
      <c r="F527" s="305">
        <v>0</v>
      </c>
      <c r="G527" s="305">
        <v>0</v>
      </c>
    </row>
    <row r="528" spans="3:7" x14ac:dyDescent="0.25">
      <c r="C528" s="316" t="s">
        <v>725</v>
      </c>
      <c r="D528" s="305">
        <v>295941158</v>
      </c>
      <c r="E528" s="305">
        <v>8470639.3900000006</v>
      </c>
      <c r="F528" s="305">
        <v>18569980.149999999</v>
      </c>
      <c r="G528" s="305">
        <v>21100726.710000001</v>
      </c>
    </row>
    <row r="529" spans="3:7" x14ac:dyDescent="0.25">
      <c r="C529" s="304" t="s">
        <v>664</v>
      </c>
      <c r="D529" s="305">
        <v>0</v>
      </c>
      <c r="E529" s="305">
        <v>0</v>
      </c>
      <c r="F529" s="305">
        <v>0</v>
      </c>
      <c r="G529" s="305">
        <v>0</v>
      </c>
    </row>
    <row r="530" spans="3:7" x14ac:dyDescent="0.25">
      <c r="C530" s="304" t="s">
        <v>506</v>
      </c>
      <c r="D530" s="305">
        <v>295941158</v>
      </c>
      <c r="E530" s="305">
        <v>8470339.3900000006</v>
      </c>
      <c r="F530" s="305">
        <v>18569680.149999999</v>
      </c>
      <c r="G530" s="305">
        <v>21100426.710000001</v>
      </c>
    </row>
    <row r="531" spans="3:7" x14ac:dyDescent="0.25">
      <c r="C531" s="304" t="s">
        <v>631</v>
      </c>
      <c r="D531" s="305">
        <v>0</v>
      </c>
      <c r="E531" s="305">
        <v>300</v>
      </c>
      <c r="F531" s="305">
        <v>300</v>
      </c>
      <c r="G531" s="305">
        <v>300</v>
      </c>
    </row>
    <row r="532" spans="3:7" x14ac:dyDescent="0.25">
      <c r="C532" s="316" t="s">
        <v>726</v>
      </c>
      <c r="D532" s="305">
        <v>840000000</v>
      </c>
      <c r="E532" s="305">
        <v>36962790.240000002</v>
      </c>
      <c r="F532" s="305">
        <v>36962790.240000002</v>
      </c>
      <c r="G532" s="305">
        <v>36820196.229999997</v>
      </c>
    </row>
    <row r="533" spans="3:7" x14ac:dyDescent="0.25">
      <c r="C533" s="304" t="s">
        <v>500</v>
      </c>
      <c r="D533" s="305">
        <v>829450000</v>
      </c>
      <c r="E533" s="305">
        <v>36760901.090000004</v>
      </c>
      <c r="F533" s="305">
        <v>36760901.090000004</v>
      </c>
      <c r="G533" s="305">
        <v>36618307.079999998</v>
      </c>
    </row>
    <row r="534" spans="3:7" x14ac:dyDescent="0.25">
      <c r="C534" s="304" t="s">
        <v>727</v>
      </c>
      <c r="D534" s="305">
        <v>10550000</v>
      </c>
      <c r="E534" s="305">
        <v>201889.15</v>
      </c>
      <c r="F534" s="305">
        <v>201889.15</v>
      </c>
      <c r="G534" s="305">
        <v>201889.15</v>
      </c>
    </row>
    <row r="535" spans="3:7" x14ac:dyDescent="0.25">
      <c r="C535" s="328" t="s">
        <v>728</v>
      </c>
      <c r="D535" s="327">
        <v>21390709235</v>
      </c>
      <c r="E535" s="327">
        <v>2283827866.1100001</v>
      </c>
      <c r="F535" s="327">
        <v>2383905581.4099998</v>
      </c>
      <c r="G535" s="327">
        <v>2259984674.4300003</v>
      </c>
    </row>
    <row r="536" spans="3:7" x14ac:dyDescent="0.25">
      <c r="C536" s="300" t="s">
        <v>729</v>
      </c>
      <c r="D536" s="301">
        <v>21390709235</v>
      </c>
      <c r="E536" s="301">
        <v>2283827866.1100001</v>
      </c>
      <c r="F536" s="301">
        <v>2383905581.4099998</v>
      </c>
      <c r="G536" s="301">
        <v>2259984674.4300003</v>
      </c>
    </row>
    <row r="537" spans="3:7" x14ac:dyDescent="0.25">
      <c r="C537" s="316" t="s">
        <v>730</v>
      </c>
      <c r="D537" s="305">
        <v>20902618809</v>
      </c>
      <c r="E537" s="305">
        <v>2262160699.25</v>
      </c>
      <c r="F537" s="305">
        <v>2342163435.6199999</v>
      </c>
      <c r="G537" s="305">
        <v>2223641495.7000003</v>
      </c>
    </row>
    <row r="538" spans="3:7" x14ac:dyDescent="0.25">
      <c r="C538" s="304" t="s">
        <v>481</v>
      </c>
      <c r="D538" s="305">
        <v>3058971945</v>
      </c>
      <c r="E538" s="305">
        <v>123057363.90000001</v>
      </c>
      <c r="F538" s="305">
        <v>185217506.51000002</v>
      </c>
      <c r="G538" s="305">
        <v>169346870.51000002</v>
      </c>
    </row>
    <row r="539" spans="3:7" x14ac:dyDescent="0.25">
      <c r="C539" s="304" t="s">
        <v>473</v>
      </c>
      <c r="D539" s="305">
        <v>138681114</v>
      </c>
      <c r="E539" s="305">
        <v>8564369.4800000004</v>
      </c>
      <c r="F539" s="305">
        <v>7055908.3799999999</v>
      </c>
      <c r="G539" s="305">
        <v>7214908.3799999999</v>
      </c>
    </row>
    <row r="540" spans="3:7" x14ac:dyDescent="0.25">
      <c r="C540" s="304" t="s">
        <v>506</v>
      </c>
      <c r="D540" s="305">
        <v>1207363960</v>
      </c>
      <c r="E540" s="305">
        <v>59899890.219999999</v>
      </c>
      <c r="F540" s="305">
        <v>80144145.079999983</v>
      </c>
      <c r="G540" s="305">
        <v>79615974.950000003</v>
      </c>
    </row>
    <row r="541" spans="3:7" x14ac:dyDescent="0.25">
      <c r="C541" s="304" t="s">
        <v>631</v>
      </c>
      <c r="D541" s="305">
        <v>760000</v>
      </c>
      <c r="E541" s="305">
        <v>0</v>
      </c>
      <c r="F541" s="305">
        <v>0</v>
      </c>
      <c r="G541" s="305">
        <v>0</v>
      </c>
    </row>
    <row r="542" spans="3:7" x14ac:dyDescent="0.25">
      <c r="C542" s="304" t="s">
        <v>731</v>
      </c>
      <c r="D542" s="305">
        <v>42000000</v>
      </c>
      <c r="E542" s="305">
        <v>0</v>
      </c>
      <c r="F542" s="305">
        <v>0</v>
      </c>
      <c r="G542" s="305">
        <v>0</v>
      </c>
    </row>
    <row r="543" spans="3:7" x14ac:dyDescent="0.25">
      <c r="C543" s="304" t="s">
        <v>492</v>
      </c>
      <c r="D543" s="305">
        <v>266901947</v>
      </c>
      <c r="E543" s="305">
        <v>7453374.9100000001</v>
      </c>
      <c r="F543" s="305">
        <v>7728374.9100000001</v>
      </c>
      <c r="G543" s="305">
        <v>7353374.9100000001</v>
      </c>
    </row>
    <row r="544" spans="3:7" x14ac:dyDescent="0.25">
      <c r="C544" s="304" t="s">
        <v>732</v>
      </c>
      <c r="D544" s="305">
        <v>8672306</v>
      </c>
      <c r="E544" s="305">
        <v>3178161.74</v>
      </c>
      <c r="F544" s="305">
        <v>3178161.74</v>
      </c>
      <c r="G544" s="305">
        <v>0</v>
      </c>
    </row>
    <row r="545" spans="3:7" x14ac:dyDescent="0.25">
      <c r="C545" s="304" t="s">
        <v>649</v>
      </c>
      <c r="D545" s="305">
        <v>0</v>
      </c>
      <c r="E545" s="305">
        <v>0</v>
      </c>
      <c r="F545" s="305">
        <v>0</v>
      </c>
      <c r="G545" s="305">
        <v>0</v>
      </c>
    </row>
    <row r="546" spans="3:7" x14ac:dyDescent="0.25">
      <c r="C546" s="304" t="s">
        <v>533</v>
      </c>
      <c r="D546" s="305">
        <v>40559011</v>
      </c>
      <c r="E546" s="305">
        <v>2819338.06</v>
      </c>
      <c r="F546" s="305">
        <v>1651138.06</v>
      </c>
      <c r="G546" s="305">
        <v>1934245.4300000002</v>
      </c>
    </row>
    <row r="547" spans="3:7" x14ac:dyDescent="0.25">
      <c r="C547" s="304" t="s">
        <v>474</v>
      </c>
      <c r="D547" s="305">
        <v>13692928621</v>
      </c>
      <c r="E547" s="305">
        <v>1859008509.6800001</v>
      </c>
      <c r="F547" s="305">
        <v>1859008509.6800001</v>
      </c>
      <c r="G547" s="305">
        <v>1773890965.72</v>
      </c>
    </row>
    <row r="548" spans="3:7" x14ac:dyDescent="0.25">
      <c r="C548" s="304" t="s">
        <v>483</v>
      </c>
      <c r="D548" s="305">
        <v>2445779905</v>
      </c>
      <c r="E548" s="305">
        <v>198179691.25999996</v>
      </c>
      <c r="F548" s="305">
        <v>198179691.25999996</v>
      </c>
      <c r="G548" s="305">
        <v>184285155.79999998</v>
      </c>
    </row>
    <row r="549" spans="3:7" x14ac:dyDescent="0.25">
      <c r="C549" s="316" t="s">
        <v>733</v>
      </c>
      <c r="D549" s="305">
        <v>231970555</v>
      </c>
      <c r="E549" s="305">
        <v>1646513.23</v>
      </c>
      <c r="F549" s="305">
        <v>25430578.050000001</v>
      </c>
      <c r="G549" s="305">
        <v>20474183.899999999</v>
      </c>
    </row>
    <row r="550" spans="3:7" x14ac:dyDescent="0.25">
      <c r="C550" s="304" t="s">
        <v>505</v>
      </c>
      <c r="D550" s="305">
        <v>231970555</v>
      </c>
      <c r="E550" s="305">
        <v>1628054.14</v>
      </c>
      <c r="F550" s="305">
        <v>25412118.960000001</v>
      </c>
      <c r="G550" s="305">
        <v>20474183.899999999</v>
      </c>
    </row>
    <row r="551" spans="3:7" x14ac:dyDescent="0.25">
      <c r="C551" s="304" t="s">
        <v>531</v>
      </c>
      <c r="D551" s="305">
        <v>0</v>
      </c>
      <c r="E551" s="305">
        <v>18459.09</v>
      </c>
      <c r="F551" s="305">
        <v>18459.09</v>
      </c>
      <c r="G551" s="305">
        <v>0</v>
      </c>
    </row>
    <row r="552" spans="3:7" x14ac:dyDescent="0.25">
      <c r="C552" s="304" t="s">
        <v>661</v>
      </c>
      <c r="D552" s="305">
        <v>0</v>
      </c>
      <c r="E552" s="305">
        <v>0</v>
      </c>
      <c r="F552" s="305">
        <v>0</v>
      </c>
      <c r="G552" s="305">
        <v>0</v>
      </c>
    </row>
    <row r="553" spans="3:7" x14ac:dyDescent="0.25">
      <c r="C553" s="316" t="s">
        <v>734</v>
      </c>
      <c r="D553" s="305">
        <v>166970671</v>
      </c>
      <c r="E553" s="305">
        <v>9610815.2300000004</v>
      </c>
      <c r="F553" s="305">
        <v>8890508.5</v>
      </c>
      <c r="G553" s="305">
        <v>8663836.1600000001</v>
      </c>
    </row>
    <row r="554" spans="3:7" x14ac:dyDescent="0.25">
      <c r="C554" s="304" t="s">
        <v>665</v>
      </c>
      <c r="D554" s="305">
        <v>517000</v>
      </c>
      <c r="E554" s="305">
        <v>0</v>
      </c>
      <c r="F554" s="305">
        <v>0</v>
      </c>
      <c r="G554" s="305">
        <v>0</v>
      </c>
    </row>
    <row r="555" spans="3:7" x14ac:dyDescent="0.25">
      <c r="C555" s="304" t="s">
        <v>506</v>
      </c>
      <c r="D555" s="305">
        <v>166453671</v>
      </c>
      <c r="E555" s="305">
        <v>9610815.2300000004</v>
      </c>
      <c r="F555" s="305">
        <v>8890508.5</v>
      </c>
      <c r="G555" s="305">
        <v>8663836.1600000001</v>
      </c>
    </row>
    <row r="556" spans="3:7" x14ac:dyDescent="0.25">
      <c r="C556" s="304" t="s">
        <v>631</v>
      </c>
      <c r="D556" s="305">
        <v>0</v>
      </c>
      <c r="E556" s="305">
        <v>0</v>
      </c>
      <c r="F556" s="305">
        <v>0</v>
      </c>
      <c r="G556" s="305">
        <v>0</v>
      </c>
    </row>
    <row r="557" spans="3:7" x14ac:dyDescent="0.25">
      <c r="C557" s="316" t="s">
        <v>735</v>
      </c>
      <c r="D557" s="305">
        <v>89149200</v>
      </c>
      <c r="E557" s="305">
        <v>10409838.399999999</v>
      </c>
      <c r="F557" s="305">
        <v>7421059.2400000002</v>
      </c>
      <c r="G557" s="305">
        <v>7205158.6699999999</v>
      </c>
    </row>
    <row r="558" spans="3:7" x14ac:dyDescent="0.25">
      <c r="C558" s="304" t="s">
        <v>473</v>
      </c>
      <c r="D558" s="305">
        <v>89149200</v>
      </c>
      <c r="E558" s="305">
        <v>10409838.399999999</v>
      </c>
      <c r="F558" s="305">
        <v>7421059.2400000002</v>
      </c>
      <c r="G558" s="305">
        <v>7205158.6699999999</v>
      </c>
    </row>
    <row r="559" spans="3:7" x14ac:dyDescent="0.25">
      <c r="C559" s="328" t="s">
        <v>736</v>
      </c>
      <c r="D559" s="327">
        <v>10990734117</v>
      </c>
      <c r="E559" s="327">
        <v>768926129.72000003</v>
      </c>
      <c r="F559" s="327">
        <v>728475008.13</v>
      </c>
      <c r="G559" s="327">
        <v>644536448.92000008</v>
      </c>
    </row>
    <row r="560" spans="3:7" x14ac:dyDescent="0.25">
      <c r="C560" s="300" t="s">
        <v>737</v>
      </c>
      <c r="D560" s="301">
        <v>10990734117</v>
      </c>
      <c r="E560" s="301">
        <v>768926129.72000003</v>
      </c>
      <c r="F560" s="301">
        <v>728475008.13</v>
      </c>
      <c r="G560" s="301">
        <v>644536448.92000008</v>
      </c>
    </row>
    <row r="561" spans="3:7" x14ac:dyDescent="0.25">
      <c r="C561" s="316" t="s">
        <v>738</v>
      </c>
      <c r="D561" s="305">
        <v>6887488517</v>
      </c>
      <c r="E561" s="305">
        <v>295297128.44999999</v>
      </c>
      <c r="F561" s="305">
        <v>479439382.24000001</v>
      </c>
      <c r="G561" s="305">
        <v>436372242.19000006</v>
      </c>
    </row>
    <row r="562" spans="3:7" x14ac:dyDescent="0.25">
      <c r="C562" s="304" t="s">
        <v>481</v>
      </c>
      <c r="D562" s="305">
        <v>921460343</v>
      </c>
      <c r="E562" s="305">
        <v>36827848.610000007</v>
      </c>
      <c r="F562" s="305">
        <v>73020315.890000001</v>
      </c>
      <c r="G562" s="305">
        <v>56633291.350000001</v>
      </c>
    </row>
    <row r="563" spans="3:7" x14ac:dyDescent="0.25">
      <c r="C563" s="304" t="s">
        <v>684</v>
      </c>
      <c r="D563" s="305">
        <v>1145699815</v>
      </c>
      <c r="E563" s="305">
        <v>0</v>
      </c>
      <c r="F563" s="305">
        <v>0</v>
      </c>
      <c r="G563" s="305">
        <v>0</v>
      </c>
    </row>
    <row r="564" spans="3:7" x14ac:dyDescent="0.25">
      <c r="C564" s="304" t="s">
        <v>473</v>
      </c>
      <c r="D564" s="305">
        <v>3993171406</v>
      </c>
      <c r="E564" s="305">
        <v>227390538.03999999</v>
      </c>
      <c r="F564" s="305">
        <v>370354096.62</v>
      </c>
      <c r="G564" s="305">
        <v>337672516.84000003</v>
      </c>
    </row>
    <row r="565" spans="3:7" x14ac:dyDescent="0.25">
      <c r="C565" s="304" t="s">
        <v>504</v>
      </c>
      <c r="D565" s="305">
        <v>556456953</v>
      </c>
      <c r="E565" s="305">
        <v>0</v>
      </c>
      <c r="F565" s="305">
        <v>14696227.93</v>
      </c>
      <c r="G565" s="305">
        <v>14696227.93</v>
      </c>
    </row>
    <row r="566" spans="3:7" x14ac:dyDescent="0.25">
      <c r="C566" s="304" t="s">
        <v>474</v>
      </c>
      <c r="D566" s="305">
        <v>270700000</v>
      </c>
      <c r="E566" s="305">
        <v>31078741.800000001</v>
      </c>
      <c r="F566" s="305">
        <v>21368741.800000001</v>
      </c>
      <c r="G566" s="305">
        <v>27370206.07</v>
      </c>
    </row>
    <row r="567" spans="3:7" x14ac:dyDescent="0.25">
      <c r="C567" s="316" t="s">
        <v>739</v>
      </c>
      <c r="D567" s="305">
        <v>4103245600</v>
      </c>
      <c r="E567" s="305">
        <v>473629001.26999998</v>
      </c>
      <c r="F567" s="305">
        <v>249035625.89000005</v>
      </c>
      <c r="G567" s="305">
        <v>208164206.72999999</v>
      </c>
    </row>
    <row r="568" spans="3:7" x14ac:dyDescent="0.25">
      <c r="C568" s="304" t="s">
        <v>626</v>
      </c>
      <c r="D568" s="305">
        <v>23300000</v>
      </c>
      <c r="E568" s="305">
        <v>2000</v>
      </c>
      <c r="F568" s="305">
        <v>2000</v>
      </c>
      <c r="G568" s="305">
        <v>70000</v>
      </c>
    </row>
    <row r="569" spans="3:7" x14ac:dyDescent="0.25">
      <c r="C569" s="304" t="s">
        <v>713</v>
      </c>
      <c r="D569" s="305">
        <v>1245261224</v>
      </c>
      <c r="E569" s="305">
        <v>170071326.42000002</v>
      </c>
      <c r="F569" s="305">
        <v>3998733.02</v>
      </c>
      <c r="G569" s="305">
        <v>6660764.1399999997</v>
      </c>
    </row>
    <row r="570" spans="3:7" x14ac:dyDescent="0.25">
      <c r="C570" s="304" t="s">
        <v>508</v>
      </c>
      <c r="D570" s="305">
        <v>1561298429</v>
      </c>
      <c r="E570" s="305">
        <v>37612857.890000001</v>
      </c>
      <c r="F570" s="305">
        <v>41811390.430000007</v>
      </c>
      <c r="G570" s="305">
        <v>37207227.210000001</v>
      </c>
    </row>
    <row r="571" spans="3:7" x14ac:dyDescent="0.25">
      <c r="C571" s="304" t="s">
        <v>567</v>
      </c>
      <c r="D571" s="305">
        <v>0</v>
      </c>
      <c r="E571" s="305">
        <v>0</v>
      </c>
      <c r="F571" s="305">
        <v>0</v>
      </c>
      <c r="G571" s="305">
        <v>0</v>
      </c>
    </row>
    <row r="572" spans="3:7" x14ac:dyDescent="0.25">
      <c r="C572" s="304" t="s">
        <v>714</v>
      </c>
      <c r="D572" s="305">
        <v>1273385947</v>
      </c>
      <c r="E572" s="305">
        <v>265942816.95999998</v>
      </c>
      <c r="F572" s="305">
        <v>203223502.44000003</v>
      </c>
      <c r="G572" s="305">
        <v>164226215.38</v>
      </c>
    </row>
    <row r="573" spans="3:7" x14ac:dyDescent="0.25">
      <c r="C573" s="304" t="s">
        <v>740</v>
      </c>
      <c r="D573" s="305">
        <v>0</v>
      </c>
      <c r="E573" s="305">
        <v>0</v>
      </c>
      <c r="F573" s="305">
        <v>0</v>
      </c>
      <c r="G573" s="305">
        <v>0</v>
      </c>
    </row>
    <row r="574" spans="3:7" x14ac:dyDescent="0.25">
      <c r="C574" s="328" t="s">
        <v>741</v>
      </c>
      <c r="D574" s="327">
        <v>9308306981</v>
      </c>
      <c r="E574" s="327">
        <v>1158848528.01</v>
      </c>
      <c r="F574" s="327">
        <v>1158848528.01</v>
      </c>
      <c r="G574" s="327">
        <v>1158848528.01</v>
      </c>
    </row>
    <row r="575" spans="3:7" x14ac:dyDescent="0.25">
      <c r="C575" s="300" t="s">
        <v>742</v>
      </c>
      <c r="D575" s="301">
        <v>9308306981</v>
      </c>
      <c r="E575" s="301">
        <v>1158848528.01</v>
      </c>
      <c r="F575" s="301">
        <v>1158848528.01</v>
      </c>
      <c r="G575" s="301">
        <v>1158848528.01</v>
      </c>
    </row>
    <row r="576" spans="3:7" x14ac:dyDescent="0.25">
      <c r="C576" s="316" t="s">
        <v>743</v>
      </c>
      <c r="D576" s="305">
        <v>9308306981</v>
      </c>
      <c r="E576" s="305">
        <v>1158848528.01</v>
      </c>
      <c r="F576" s="305">
        <v>1158848528.01</v>
      </c>
      <c r="G576" s="305">
        <v>1158848528.01</v>
      </c>
    </row>
    <row r="577" spans="3:7" x14ac:dyDescent="0.25">
      <c r="C577" s="304" t="s">
        <v>481</v>
      </c>
      <c r="D577" s="305">
        <v>1365649502</v>
      </c>
      <c r="E577" s="305">
        <v>120925417</v>
      </c>
      <c r="F577" s="305">
        <v>120925417</v>
      </c>
      <c r="G577" s="305">
        <v>120925417</v>
      </c>
    </row>
    <row r="578" spans="3:7" x14ac:dyDescent="0.25">
      <c r="C578" s="304" t="s">
        <v>606</v>
      </c>
      <c r="D578" s="305">
        <v>0</v>
      </c>
      <c r="E578" s="305">
        <v>0</v>
      </c>
      <c r="F578" s="305">
        <v>0</v>
      </c>
      <c r="G578" s="305">
        <v>0</v>
      </c>
    </row>
    <row r="579" spans="3:7" x14ac:dyDescent="0.25">
      <c r="C579" s="304" t="s">
        <v>482</v>
      </c>
      <c r="D579" s="305">
        <v>6000000</v>
      </c>
      <c r="E579" s="305">
        <v>1166667</v>
      </c>
      <c r="F579" s="305">
        <v>1166667</v>
      </c>
      <c r="G579" s="305">
        <v>1166667</v>
      </c>
    </row>
    <row r="580" spans="3:7" x14ac:dyDescent="0.25">
      <c r="C580" s="304" t="s">
        <v>744</v>
      </c>
      <c r="D580" s="305">
        <v>876443</v>
      </c>
      <c r="E580" s="305">
        <v>0</v>
      </c>
      <c r="F580" s="305">
        <v>0</v>
      </c>
      <c r="G580" s="305">
        <v>0</v>
      </c>
    </row>
    <row r="581" spans="3:7" x14ac:dyDescent="0.25">
      <c r="C581" s="304" t="s">
        <v>473</v>
      </c>
      <c r="D581" s="305">
        <v>7536224772</v>
      </c>
      <c r="E581" s="305">
        <v>1005341929.75</v>
      </c>
      <c r="F581" s="305">
        <v>1005341929.75</v>
      </c>
      <c r="G581" s="305">
        <v>1005341929.75</v>
      </c>
    </row>
    <row r="582" spans="3:7" x14ac:dyDescent="0.25">
      <c r="C582" s="304" t="s">
        <v>645</v>
      </c>
      <c r="D582" s="305">
        <v>137633874</v>
      </c>
      <c r="E582" s="305">
        <v>9587649.2599999998</v>
      </c>
      <c r="F582" s="305">
        <v>9587649.2599999998</v>
      </c>
      <c r="G582" s="305">
        <v>9587649.2599999998</v>
      </c>
    </row>
    <row r="583" spans="3:7" x14ac:dyDescent="0.25">
      <c r="C583" s="304" t="s">
        <v>508</v>
      </c>
      <c r="D583" s="305">
        <v>261922390</v>
      </c>
      <c r="E583" s="305">
        <v>21826865</v>
      </c>
      <c r="F583" s="305">
        <v>21826865</v>
      </c>
      <c r="G583" s="305">
        <v>21826865</v>
      </c>
    </row>
    <row r="584" spans="3:7" x14ac:dyDescent="0.25">
      <c r="C584" s="328" t="s">
        <v>745</v>
      </c>
      <c r="D584" s="327">
        <v>1258285151</v>
      </c>
      <c r="E584" s="327">
        <v>73201472.099999994</v>
      </c>
      <c r="F584" s="327">
        <v>88681491.129999995</v>
      </c>
      <c r="G584" s="327">
        <v>82348388.239999995</v>
      </c>
    </row>
    <row r="585" spans="3:7" x14ac:dyDescent="0.25">
      <c r="C585" s="300" t="s">
        <v>746</v>
      </c>
      <c r="D585" s="301">
        <v>1258285151</v>
      </c>
      <c r="E585" s="301">
        <v>73201472.099999994</v>
      </c>
      <c r="F585" s="301">
        <v>88681491.129999995</v>
      </c>
      <c r="G585" s="301">
        <v>82348388.239999995</v>
      </c>
    </row>
    <row r="586" spans="3:7" x14ac:dyDescent="0.25">
      <c r="C586" s="316" t="s">
        <v>747</v>
      </c>
      <c r="D586" s="305">
        <v>1258285151</v>
      </c>
      <c r="E586" s="305">
        <v>73201472.099999994</v>
      </c>
      <c r="F586" s="305">
        <v>88681491.129999995</v>
      </c>
      <c r="G586" s="305">
        <v>82348388.239999995</v>
      </c>
    </row>
    <row r="587" spans="3:7" x14ac:dyDescent="0.25">
      <c r="C587" s="304" t="s">
        <v>481</v>
      </c>
      <c r="D587" s="305">
        <v>588492876</v>
      </c>
      <c r="E587" s="305">
        <v>23785561.800000001</v>
      </c>
      <c r="F587" s="305">
        <v>42980588.740000002</v>
      </c>
      <c r="G587" s="305">
        <v>43398580.859999999</v>
      </c>
    </row>
    <row r="588" spans="3:7" x14ac:dyDescent="0.25">
      <c r="C588" s="304" t="s">
        <v>473</v>
      </c>
      <c r="D588" s="305">
        <v>9978855</v>
      </c>
      <c r="E588" s="305">
        <v>0</v>
      </c>
      <c r="F588" s="305">
        <v>147571.20000000001</v>
      </c>
      <c r="G588" s="305">
        <v>147571.20000000001</v>
      </c>
    </row>
    <row r="589" spans="3:7" x14ac:dyDescent="0.25">
      <c r="C589" s="304" t="s">
        <v>504</v>
      </c>
      <c r="D589" s="305">
        <v>46020826</v>
      </c>
      <c r="E589" s="305">
        <v>809675.9</v>
      </c>
      <c r="F589" s="305">
        <v>1895373.32</v>
      </c>
      <c r="G589" s="305">
        <v>1895373.32</v>
      </c>
    </row>
    <row r="590" spans="3:7" x14ac:dyDescent="0.25">
      <c r="C590" s="304" t="s">
        <v>526</v>
      </c>
      <c r="D590" s="305">
        <v>0</v>
      </c>
      <c r="E590" s="305">
        <v>0</v>
      </c>
      <c r="F590" s="305">
        <v>0</v>
      </c>
      <c r="G590" s="305">
        <v>0</v>
      </c>
    </row>
    <row r="591" spans="3:7" x14ac:dyDescent="0.25">
      <c r="C591" s="304" t="s">
        <v>508</v>
      </c>
      <c r="D591" s="305">
        <v>147077409</v>
      </c>
      <c r="E591" s="305">
        <v>12563078.67</v>
      </c>
      <c r="F591" s="305">
        <v>7714926.75</v>
      </c>
      <c r="G591" s="305">
        <v>9613572.2799999993</v>
      </c>
    </row>
    <row r="592" spans="3:7" x14ac:dyDescent="0.25">
      <c r="C592" s="304" t="s">
        <v>646</v>
      </c>
      <c r="D592" s="305">
        <v>301908391</v>
      </c>
      <c r="E592" s="305">
        <v>20459505</v>
      </c>
      <c r="F592" s="305">
        <v>20459505</v>
      </c>
      <c r="G592" s="305">
        <v>20459505</v>
      </c>
    </row>
    <row r="593" spans="3:7" x14ac:dyDescent="0.25">
      <c r="C593" s="304" t="s">
        <v>490</v>
      </c>
      <c r="D593" s="305">
        <v>22179906</v>
      </c>
      <c r="E593" s="305">
        <v>0</v>
      </c>
      <c r="F593" s="305">
        <v>73785.600000000006</v>
      </c>
      <c r="G593" s="305">
        <v>73785.600000000006</v>
      </c>
    </row>
    <row r="594" spans="3:7" x14ac:dyDescent="0.25">
      <c r="C594" s="304" t="s">
        <v>748</v>
      </c>
      <c r="D594" s="305">
        <v>26000000</v>
      </c>
      <c r="E594" s="305">
        <v>0</v>
      </c>
      <c r="F594" s="305">
        <v>0</v>
      </c>
      <c r="G594" s="305">
        <v>0</v>
      </c>
    </row>
    <row r="595" spans="3:7" x14ac:dyDescent="0.25">
      <c r="C595" s="304" t="s">
        <v>515</v>
      </c>
      <c r="D595" s="305">
        <v>24820000</v>
      </c>
      <c r="E595" s="305">
        <v>173910.21</v>
      </c>
      <c r="F595" s="305">
        <v>0</v>
      </c>
      <c r="G595" s="305">
        <v>0</v>
      </c>
    </row>
    <row r="596" spans="3:7" x14ac:dyDescent="0.25">
      <c r="C596" s="304" t="s">
        <v>474</v>
      </c>
      <c r="D596" s="305">
        <v>91806888</v>
      </c>
      <c r="E596" s="305">
        <v>15409740.52</v>
      </c>
      <c r="F596" s="305">
        <v>15409740.52</v>
      </c>
      <c r="G596" s="305">
        <v>6759999.9800000004</v>
      </c>
    </row>
    <row r="597" spans="3:7" x14ac:dyDescent="0.25">
      <c r="C597" s="328" t="s">
        <v>749</v>
      </c>
      <c r="D597" s="327">
        <v>4419749461</v>
      </c>
      <c r="E597" s="327">
        <v>348132720.21000004</v>
      </c>
      <c r="F597" s="327">
        <v>335118556.70000005</v>
      </c>
      <c r="G597" s="327">
        <v>337634024.70000005</v>
      </c>
    </row>
    <row r="598" spans="3:7" x14ac:dyDescent="0.25">
      <c r="C598" s="300" t="s">
        <v>750</v>
      </c>
      <c r="D598" s="301">
        <v>4419749461</v>
      </c>
      <c r="E598" s="301">
        <v>348132720.21000004</v>
      </c>
      <c r="F598" s="301">
        <v>335118556.70000005</v>
      </c>
      <c r="G598" s="301">
        <v>337634024.70000005</v>
      </c>
    </row>
    <row r="599" spans="3:7" x14ac:dyDescent="0.25">
      <c r="C599" s="316" t="s">
        <v>751</v>
      </c>
      <c r="D599" s="305">
        <v>2867197919</v>
      </c>
      <c r="E599" s="305">
        <v>232837854.39000002</v>
      </c>
      <c r="F599" s="305">
        <v>235829125.59</v>
      </c>
      <c r="G599" s="305">
        <v>239376481.39000002</v>
      </c>
    </row>
    <row r="600" spans="3:7" x14ac:dyDescent="0.25">
      <c r="C600" s="304" t="s">
        <v>481</v>
      </c>
      <c r="D600" s="305">
        <v>1190215949</v>
      </c>
      <c r="E600" s="305">
        <v>71677639</v>
      </c>
      <c r="F600" s="305">
        <v>79315257.25</v>
      </c>
      <c r="G600" s="305">
        <v>73222747</v>
      </c>
    </row>
    <row r="601" spans="3:7" x14ac:dyDescent="0.25">
      <c r="C601" s="304" t="s">
        <v>573</v>
      </c>
      <c r="D601" s="305">
        <v>10000</v>
      </c>
      <c r="E601" s="305">
        <v>0</v>
      </c>
      <c r="F601" s="305">
        <v>0</v>
      </c>
      <c r="G601" s="305">
        <v>0</v>
      </c>
    </row>
    <row r="602" spans="3:7" x14ac:dyDescent="0.25">
      <c r="C602" s="304" t="s">
        <v>473</v>
      </c>
      <c r="D602" s="305">
        <v>97942516</v>
      </c>
      <c r="E602" s="305">
        <v>5062671.7699999996</v>
      </c>
      <c r="F602" s="305">
        <v>6740795.5499999998</v>
      </c>
      <c r="G602" s="305">
        <v>6740795.5499999998</v>
      </c>
    </row>
    <row r="603" spans="3:7" x14ac:dyDescent="0.25">
      <c r="C603" s="304" t="s">
        <v>508</v>
      </c>
      <c r="D603" s="305">
        <v>393855433</v>
      </c>
      <c r="E603" s="305">
        <v>22293701.68</v>
      </c>
      <c r="F603" s="305">
        <v>15969230.850000001</v>
      </c>
      <c r="G603" s="305">
        <v>28725624.84</v>
      </c>
    </row>
    <row r="604" spans="3:7" x14ac:dyDescent="0.25">
      <c r="C604" s="304" t="s">
        <v>752</v>
      </c>
      <c r="D604" s="305">
        <v>0</v>
      </c>
      <c r="E604" s="305">
        <v>0</v>
      </c>
      <c r="F604" s="305">
        <v>0</v>
      </c>
      <c r="G604" s="305">
        <v>0</v>
      </c>
    </row>
    <row r="605" spans="3:7" x14ac:dyDescent="0.25">
      <c r="C605" s="304" t="s">
        <v>646</v>
      </c>
      <c r="D605" s="305">
        <v>87562379</v>
      </c>
      <c r="E605" s="305">
        <v>0</v>
      </c>
      <c r="F605" s="305">
        <v>0</v>
      </c>
      <c r="G605" s="305">
        <v>0</v>
      </c>
    </row>
    <row r="606" spans="3:7" x14ac:dyDescent="0.25">
      <c r="C606" s="304" t="s">
        <v>474</v>
      </c>
      <c r="D606" s="305">
        <v>323597532</v>
      </c>
      <c r="E606" s="305">
        <v>72320036.230000004</v>
      </c>
      <c r="F606" s="305">
        <v>72320036.230000004</v>
      </c>
      <c r="G606" s="305">
        <v>69203508.289999992</v>
      </c>
    </row>
    <row r="607" spans="3:7" x14ac:dyDescent="0.25">
      <c r="C607" s="304" t="s">
        <v>483</v>
      </c>
      <c r="D607" s="305">
        <v>774014110</v>
      </c>
      <c r="E607" s="305">
        <v>61483805.710000001</v>
      </c>
      <c r="F607" s="305">
        <v>61483805.710000001</v>
      </c>
      <c r="G607" s="305">
        <v>61483805.710000001</v>
      </c>
    </row>
    <row r="608" spans="3:7" x14ac:dyDescent="0.25">
      <c r="C608" s="316" t="s">
        <v>753</v>
      </c>
      <c r="D608" s="305">
        <v>122896746</v>
      </c>
      <c r="E608" s="305">
        <v>7451183.8399999999</v>
      </c>
      <c r="F608" s="305">
        <v>7359687.2999999998</v>
      </c>
      <c r="G608" s="305">
        <v>7383999.9400000004</v>
      </c>
    </row>
    <row r="609" spans="3:7" x14ac:dyDescent="0.25">
      <c r="C609" s="304" t="s">
        <v>508</v>
      </c>
      <c r="D609" s="305">
        <v>122896746</v>
      </c>
      <c r="E609" s="305">
        <v>7451183.8399999999</v>
      </c>
      <c r="F609" s="305">
        <v>7359687.2999999998</v>
      </c>
      <c r="G609" s="305">
        <v>7383999.9400000004</v>
      </c>
    </row>
    <row r="610" spans="3:7" x14ac:dyDescent="0.25">
      <c r="C610" s="316" t="s">
        <v>754</v>
      </c>
      <c r="D610" s="305">
        <v>256323501</v>
      </c>
      <c r="E610" s="305">
        <v>14971296.599999998</v>
      </c>
      <c r="F610" s="305">
        <v>12633767.289999999</v>
      </c>
      <c r="G610" s="305">
        <v>11676706.189999999</v>
      </c>
    </row>
    <row r="611" spans="3:7" x14ac:dyDescent="0.25">
      <c r="C611" s="304" t="s">
        <v>755</v>
      </c>
      <c r="D611" s="305">
        <v>344000</v>
      </c>
      <c r="E611" s="305">
        <v>0</v>
      </c>
      <c r="F611" s="305">
        <v>0</v>
      </c>
      <c r="G611" s="305">
        <v>0</v>
      </c>
    </row>
    <row r="612" spans="3:7" x14ac:dyDescent="0.25">
      <c r="C612" s="304" t="s">
        <v>613</v>
      </c>
      <c r="D612" s="305">
        <v>0</v>
      </c>
      <c r="E612" s="305">
        <v>43248.29</v>
      </c>
      <c r="F612" s="305">
        <v>43248.29</v>
      </c>
      <c r="G612" s="305">
        <v>43248.29</v>
      </c>
    </row>
    <row r="613" spans="3:7" x14ac:dyDescent="0.25">
      <c r="C613" s="304" t="s">
        <v>504</v>
      </c>
      <c r="D613" s="305">
        <v>255979501</v>
      </c>
      <c r="E613" s="305">
        <v>14928048.309999999</v>
      </c>
      <c r="F613" s="305">
        <v>12590519</v>
      </c>
      <c r="G613" s="305">
        <v>11633457.9</v>
      </c>
    </row>
    <row r="614" spans="3:7" x14ac:dyDescent="0.25">
      <c r="C614" s="304" t="s">
        <v>526</v>
      </c>
      <c r="D614" s="305">
        <v>0</v>
      </c>
      <c r="E614" s="305">
        <v>0</v>
      </c>
      <c r="F614" s="305">
        <v>0</v>
      </c>
      <c r="G614" s="305">
        <v>0</v>
      </c>
    </row>
    <row r="615" spans="3:7" x14ac:dyDescent="0.25">
      <c r="C615" s="304" t="s">
        <v>540</v>
      </c>
      <c r="D615" s="305">
        <v>0</v>
      </c>
      <c r="E615" s="305">
        <v>0</v>
      </c>
      <c r="F615" s="305">
        <v>0</v>
      </c>
      <c r="G615" s="305">
        <v>0</v>
      </c>
    </row>
    <row r="616" spans="3:7" x14ac:dyDescent="0.25">
      <c r="C616" s="316" t="s">
        <v>756</v>
      </c>
      <c r="D616" s="305">
        <v>784531304</v>
      </c>
      <c r="E616" s="305">
        <v>58999148.280000009</v>
      </c>
      <c r="F616" s="305">
        <v>52239728.420000009</v>
      </c>
      <c r="G616" s="305">
        <v>49198924.18</v>
      </c>
    </row>
    <row r="617" spans="3:7" x14ac:dyDescent="0.25">
      <c r="C617" s="304" t="s">
        <v>626</v>
      </c>
      <c r="D617" s="305">
        <v>0</v>
      </c>
      <c r="E617" s="305">
        <v>132697.51999999999</v>
      </c>
      <c r="F617" s="305">
        <v>132697.51999999999</v>
      </c>
      <c r="G617" s="305">
        <v>161715.62</v>
      </c>
    </row>
    <row r="618" spans="3:7" x14ac:dyDescent="0.25">
      <c r="C618" s="304" t="s">
        <v>508</v>
      </c>
      <c r="D618" s="305">
        <v>784531304</v>
      </c>
      <c r="E618" s="305">
        <v>58866450.760000005</v>
      </c>
      <c r="F618" s="305">
        <v>52107030.900000006</v>
      </c>
      <c r="G618" s="305">
        <v>49037208.560000002</v>
      </c>
    </row>
    <row r="619" spans="3:7" x14ac:dyDescent="0.25">
      <c r="C619" s="304" t="s">
        <v>567</v>
      </c>
      <c r="D619" s="305">
        <v>0</v>
      </c>
      <c r="E619" s="305">
        <v>0</v>
      </c>
      <c r="F619" s="305">
        <v>0</v>
      </c>
      <c r="G619" s="305">
        <v>0</v>
      </c>
    </row>
    <row r="620" spans="3:7" x14ac:dyDescent="0.25">
      <c r="C620" s="304" t="s">
        <v>714</v>
      </c>
      <c r="D620" s="305">
        <v>0</v>
      </c>
      <c r="E620" s="305">
        <v>0</v>
      </c>
      <c r="F620" s="305">
        <v>0</v>
      </c>
      <c r="G620" s="305">
        <v>0</v>
      </c>
    </row>
    <row r="621" spans="3:7" x14ac:dyDescent="0.25">
      <c r="C621" s="316" t="s">
        <v>757</v>
      </c>
      <c r="D621" s="305">
        <v>388799991</v>
      </c>
      <c r="E621" s="305">
        <v>33873237.100000001</v>
      </c>
      <c r="F621" s="305">
        <v>27056248.100000001</v>
      </c>
      <c r="G621" s="305">
        <v>29997913</v>
      </c>
    </row>
    <row r="622" spans="3:7" x14ac:dyDescent="0.25">
      <c r="C622" s="304" t="s">
        <v>755</v>
      </c>
      <c r="D622" s="305">
        <v>0</v>
      </c>
      <c r="E622" s="305">
        <v>0</v>
      </c>
      <c r="F622" s="305">
        <v>0</v>
      </c>
      <c r="G622" s="305">
        <v>0</v>
      </c>
    </row>
    <row r="623" spans="3:7" x14ac:dyDescent="0.25">
      <c r="C623" s="304" t="s">
        <v>613</v>
      </c>
      <c r="D623" s="305">
        <v>0</v>
      </c>
      <c r="E623" s="305">
        <v>2095500</v>
      </c>
      <c r="F623" s="305">
        <v>2095500</v>
      </c>
      <c r="G623" s="305">
        <v>2095500</v>
      </c>
    </row>
    <row r="624" spans="3:7" x14ac:dyDescent="0.25">
      <c r="C624" s="304" t="s">
        <v>504</v>
      </c>
      <c r="D624" s="305">
        <v>388799991</v>
      </c>
      <c r="E624" s="305">
        <v>31777737.100000001</v>
      </c>
      <c r="F624" s="305">
        <v>24960748.100000001</v>
      </c>
      <c r="G624" s="305">
        <v>27902413</v>
      </c>
    </row>
    <row r="625" spans="3:7" x14ac:dyDescent="0.25">
      <c r="C625" s="304" t="s">
        <v>540</v>
      </c>
      <c r="D625" s="305">
        <v>0</v>
      </c>
      <c r="E625" s="305">
        <v>0</v>
      </c>
      <c r="F625" s="305">
        <v>0</v>
      </c>
      <c r="G625" s="305">
        <v>0</v>
      </c>
    </row>
    <row r="626" spans="3:7" x14ac:dyDescent="0.25">
      <c r="C626" s="328" t="s">
        <v>758</v>
      </c>
      <c r="D626" s="327">
        <v>758355375</v>
      </c>
      <c r="E626" s="327">
        <v>34804017.57</v>
      </c>
      <c r="F626" s="327">
        <v>61275505.649999991</v>
      </c>
      <c r="G626" s="327">
        <v>40711243.149999991</v>
      </c>
    </row>
    <row r="627" spans="3:7" x14ac:dyDescent="0.25">
      <c r="C627" s="300" t="s">
        <v>759</v>
      </c>
      <c r="D627" s="301">
        <v>758355375</v>
      </c>
      <c r="E627" s="301">
        <v>34804017.57</v>
      </c>
      <c r="F627" s="301">
        <v>61275505.649999991</v>
      </c>
      <c r="G627" s="301">
        <v>40711243.149999991</v>
      </c>
    </row>
    <row r="628" spans="3:7" x14ac:dyDescent="0.25">
      <c r="C628" s="316" t="s">
        <v>760</v>
      </c>
      <c r="D628" s="305">
        <v>758355375</v>
      </c>
      <c r="E628" s="305">
        <v>34804017.57</v>
      </c>
      <c r="F628" s="305">
        <v>61275505.649999991</v>
      </c>
      <c r="G628" s="305">
        <v>40711243.149999991</v>
      </c>
    </row>
    <row r="629" spans="3:7" x14ac:dyDescent="0.25">
      <c r="C629" s="304" t="s">
        <v>606</v>
      </c>
      <c r="D629" s="305">
        <v>0</v>
      </c>
      <c r="E629" s="305">
        <v>0</v>
      </c>
      <c r="F629" s="305">
        <v>0</v>
      </c>
      <c r="G629" s="305">
        <v>0</v>
      </c>
    </row>
    <row r="630" spans="3:7" x14ac:dyDescent="0.25">
      <c r="C630" s="304" t="s">
        <v>573</v>
      </c>
      <c r="D630" s="305">
        <v>100000</v>
      </c>
      <c r="E630" s="305">
        <v>0</v>
      </c>
      <c r="F630" s="305">
        <v>0</v>
      </c>
      <c r="G630" s="305">
        <v>0</v>
      </c>
    </row>
    <row r="631" spans="3:7" x14ac:dyDescent="0.25">
      <c r="C631" s="304" t="s">
        <v>761</v>
      </c>
      <c r="D631" s="305">
        <v>0</v>
      </c>
      <c r="E631" s="305">
        <v>0</v>
      </c>
      <c r="F631" s="305">
        <v>0</v>
      </c>
      <c r="G631" s="305">
        <v>0</v>
      </c>
    </row>
    <row r="632" spans="3:7" x14ac:dyDescent="0.25">
      <c r="C632" s="304" t="s">
        <v>482</v>
      </c>
      <c r="D632" s="305">
        <v>192641870</v>
      </c>
      <c r="E632" s="305">
        <v>11405480.48</v>
      </c>
      <c r="F632" s="305">
        <v>15134313.789999999</v>
      </c>
      <c r="G632" s="305">
        <v>12137650.5</v>
      </c>
    </row>
    <row r="633" spans="3:7" x14ac:dyDescent="0.25">
      <c r="C633" s="304" t="s">
        <v>473</v>
      </c>
      <c r="D633" s="305">
        <v>554413505</v>
      </c>
      <c r="E633" s="305">
        <v>23398537.09</v>
      </c>
      <c r="F633" s="305">
        <v>46141191.859999992</v>
      </c>
      <c r="G633" s="305">
        <v>28573592.649999995</v>
      </c>
    </row>
    <row r="634" spans="3:7" x14ac:dyDescent="0.25">
      <c r="C634" s="304" t="s">
        <v>474</v>
      </c>
      <c r="D634" s="305">
        <v>11200000</v>
      </c>
      <c r="E634" s="305">
        <v>0</v>
      </c>
      <c r="F634" s="305">
        <v>0</v>
      </c>
      <c r="G634" s="305">
        <v>0</v>
      </c>
    </row>
    <row r="635" spans="3:7" x14ac:dyDescent="0.25">
      <c r="C635" s="328" t="s">
        <v>762</v>
      </c>
      <c r="D635" s="327">
        <v>16250725153</v>
      </c>
      <c r="E635" s="327">
        <v>855316489.11999989</v>
      </c>
      <c r="F635" s="327">
        <v>1064952547.0100001</v>
      </c>
      <c r="G635" s="327">
        <v>1111414804.9499998</v>
      </c>
    </row>
    <row r="636" spans="3:7" x14ac:dyDescent="0.25">
      <c r="C636" s="300" t="s">
        <v>763</v>
      </c>
      <c r="D636" s="301">
        <v>16250725153</v>
      </c>
      <c r="E636" s="301">
        <v>855316489.11999989</v>
      </c>
      <c r="F636" s="301">
        <v>1064952547.0100001</v>
      </c>
      <c r="G636" s="301">
        <v>1111414804.9499998</v>
      </c>
    </row>
    <row r="637" spans="3:7" x14ac:dyDescent="0.25">
      <c r="C637" s="316" t="s">
        <v>764</v>
      </c>
      <c r="D637" s="305">
        <v>15097225153</v>
      </c>
      <c r="E637" s="305">
        <v>631504374.39999998</v>
      </c>
      <c r="F637" s="305">
        <v>1000733250.6300001</v>
      </c>
      <c r="G637" s="305">
        <v>1029840092.8599999</v>
      </c>
    </row>
    <row r="638" spans="3:7" x14ac:dyDescent="0.25">
      <c r="C638" s="304" t="s">
        <v>481</v>
      </c>
      <c r="D638" s="305">
        <v>1862020884</v>
      </c>
      <c r="E638" s="305">
        <v>185729453.23000002</v>
      </c>
      <c r="F638" s="305">
        <v>141504591.38</v>
      </c>
      <c r="G638" s="305">
        <v>125476069.47999999</v>
      </c>
    </row>
    <row r="639" spans="3:7" x14ac:dyDescent="0.25">
      <c r="C639" s="304" t="s">
        <v>644</v>
      </c>
      <c r="D639" s="305">
        <v>185888680</v>
      </c>
      <c r="E639" s="305">
        <v>15568695.520000001</v>
      </c>
      <c r="F639" s="305">
        <v>9515790.75</v>
      </c>
      <c r="G639" s="305">
        <v>8134374.459999999</v>
      </c>
    </row>
    <row r="640" spans="3:7" x14ac:dyDescent="0.25">
      <c r="C640" s="304" t="s">
        <v>765</v>
      </c>
      <c r="D640" s="305">
        <v>0</v>
      </c>
      <c r="E640" s="305">
        <v>2000000</v>
      </c>
      <c r="F640" s="305">
        <v>168000.03</v>
      </c>
      <c r="G640" s="305">
        <v>0</v>
      </c>
    </row>
    <row r="641" spans="3:7" x14ac:dyDescent="0.25">
      <c r="C641" s="304" t="s">
        <v>766</v>
      </c>
      <c r="D641" s="305">
        <v>0</v>
      </c>
      <c r="E641" s="305">
        <v>398256</v>
      </c>
      <c r="F641" s="305">
        <v>398256</v>
      </c>
      <c r="G641" s="305">
        <v>0</v>
      </c>
    </row>
    <row r="642" spans="3:7" x14ac:dyDescent="0.25">
      <c r="C642" s="304" t="s">
        <v>473</v>
      </c>
      <c r="D642" s="305">
        <v>929813753</v>
      </c>
      <c r="E642" s="305">
        <v>38485662.82</v>
      </c>
      <c r="F642" s="305">
        <v>72747637.360000014</v>
      </c>
      <c r="G642" s="305">
        <v>94669531.830000013</v>
      </c>
    </row>
    <row r="643" spans="3:7" x14ac:dyDescent="0.25">
      <c r="C643" s="304" t="s">
        <v>767</v>
      </c>
      <c r="D643" s="305">
        <v>0</v>
      </c>
      <c r="E643" s="305">
        <v>0</v>
      </c>
      <c r="F643" s="305">
        <v>0</v>
      </c>
      <c r="G643" s="305">
        <v>0</v>
      </c>
    </row>
    <row r="644" spans="3:7" x14ac:dyDescent="0.25">
      <c r="C644" s="304" t="s">
        <v>504</v>
      </c>
      <c r="D644" s="305">
        <v>934662101</v>
      </c>
      <c r="E644" s="305">
        <v>44836071.269999996</v>
      </c>
      <c r="F644" s="305">
        <v>65125111.319999993</v>
      </c>
      <c r="G644" s="305">
        <v>80121013.090000004</v>
      </c>
    </row>
    <row r="645" spans="3:7" x14ac:dyDescent="0.25">
      <c r="C645" s="304" t="s">
        <v>697</v>
      </c>
      <c r="D645" s="305">
        <v>657191035</v>
      </c>
      <c r="E645" s="305">
        <v>0</v>
      </c>
      <c r="F645" s="305">
        <v>0</v>
      </c>
      <c r="G645" s="305">
        <v>0</v>
      </c>
    </row>
    <row r="646" spans="3:7" x14ac:dyDescent="0.25">
      <c r="C646" s="304" t="s">
        <v>508</v>
      </c>
      <c r="D646" s="305">
        <v>646328165</v>
      </c>
      <c r="E646" s="305">
        <v>37907034.93</v>
      </c>
      <c r="F646" s="305">
        <v>40962479.599999994</v>
      </c>
      <c r="G646" s="305">
        <v>50473786.650000006</v>
      </c>
    </row>
    <row r="647" spans="3:7" x14ac:dyDescent="0.25">
      <c r="C647" s="304" t="s">
        <v>567</v>
      </c>
      <c r="D647" s="305">
        <v>0</v>
      </c>
      <c r="E647" s="305">
        <v>0</v>
      </c>
      <c r="F647" s="305">
        <v>0</v>
      </c>
      <c r="G647" s="305">
        <v>0</v>
      </c>
    </row>
    <row r="648" spans="3:7" x14ac:dyDescent="0.25">
      <c r="C648" s="304" t="s">
        <v>740</v>
      </c>
      <c r="D648" s="305">
        <v>110131245</v>
      </c>
      <c r="E648" s="305">
        <v>0</v>
      </c>
      <c r="F648" s="305">
        <v>810000</v>
      </c>
      <c r="G648" s="305">
        <v>810000</v>
      </c>
    </row>
    <row r="649" spans="3:7" x14ac:dyDescent="0.25">
      <c r="C649" s="304" t="s">
        <v>517</v>
      </c>
      <c r="D649" s="305">
        <v>164994036</v>
      </c>
      <c r="E649" s="305">
        <v>17846197.899999999</v>
      </c>
      <c r="F649" s="305">
        <v>9305681.8300000001</v>
      </c>
      <c r="G649" s="305">
        <v>10353536.58</v>
      </c>
    </row>
    <row r="650" spans="3:7" x14ac:dyDescent="0.25">
      <c r="C650" s="304" t="s">
        <v>490</v>
      </c>
      <c r="D650" s="305">
        <v>305151621</v>
      </c>
      <c r="E650" s="305">
        <v>46625502.580000006</v>
      </c>
      <c r="F650" s="305">
        <v>16739455.479999999</v>
      </c>
      <c r="G650" s="305">
        <v>16552124.379999999</v>
      </c>
    </row>
    <row r="651" spans="3:7" x14ac:dyDescent="0.25">
      <c r="C651" s="304" t="s">
        <v>717</v>
      </c>
      <c r="D651" s="305">
        <v>991075841</v>
      </c>
      <c r="E651" s="305">
        <v>0</v>
      </c>
      <c r="F651" s="305">
        <v>0</v>
      </c>
      <c r="G651" s="305">
        <v>0</v>
      </c>
    </row>
    <row r="652" spans="3:7" x14ac:dyDescent="0.25">
      <c r="C652" s="304" t="s">
        <v>665</v>
      </c>
      <c r="D652" s="305">
        <v>30000000</v>
      </c>
      <c r="E652" s="305">
        <v>24884439.73</v>
      </c>
      <c r="F652" s="305">
        <v>5987739.7300000004</v>
      </c>
      <c r="G652" s="305">
        <v>0</v>
      </c>
    </row>
    <row r="653" spans="3:7" x14ac:dyDescent="0.25">
      <c r="C653" s="304" t="s">
        <v>506</v>
      </c>
      <c r="D653" s="305">
        <v>192794927</v>
      </c>
      <c r="E653" s="305">
        <v>10079910.460000001</v>
      </c>
      <c r="F653" s="305">
        <v>10908789.829999998</v>
      </c>
      <c r="G653" s="305">
        <v>13285617.189999999</v>
      </c>
    </row>
    <row r="654" spans="3:7" x14ac:dyDescent="0.25">
      <c r="C654" s="304" t="s">
        <v>631</v>
      </c>
      <c r="D654" s="305">
        <v>0</v>
      </c>
      <c r="E654" s="305">
        <v>0</v>
      </c>
      <c r="F654" s="305">
        <v>0</v>
      </c>
      <c r="G654" s="305">
        <v>0</v>
      </c>
    </row>
    <row r="655" spans="3:7" x14ac:dyDescent="0.25">
      <c r="C655" s="304" t="s">
        <v>768</v>
      </c>
      <c r="D655" s="305">
        <v>0</v>
      </c>
      <c r="E655" s="305">
        <v>0</v>
      </c>
      <c r="F655" s="305">
        <v>0</v>
      </c>
      <c r="G655" s="305">
        <v>0</v>
      </c>
    </row>
    <row r="656" spans="3:7" x14ac:dyDescent="0.25">
      <c r="C656" s="304" t="s">
        <v>474</v>
      </c>
      <c r="D656" s="305">
        <v>552487223</v>
      </c>
      <c r="E656" s="305">
        <v>24150793.399999999</v>
      </c>
      <c r="F656" s="305">
        <v>45418769.349999994</v>
      </c>
      <c r="G656" s="305">
        <v>51541273.049999997</v>
      </c>
    </row>
    <row r="657" spans="3:7" x14ac:dyDescent="0.25">
      <c r="C657" s="304" t="s">
        <v>483</v>
      </c>
      <c r="D657" s="305">
        <v>7534685642</v>
      </c>
      <c r="E657" s="305">
        <v>182992356.56</v>
      </c>
      <c r="F657" s="305">
        <v>581140947.97000003</v>
      </c>
      <c r="G657" s="305">
        <v>578422766.14999998</v>
      </c>
    </row>
    <row r="658" spans="3:7" x14ac:dyDescent="0.25">
      <c r="C658" s="316" t="s">
        <v>769</v>
      </c>
      <c r="D658" s="305">
        <v>1153500000</v>
      </c>
      <c r="E658" s="305">
        <v>223812114.71999997</v>
      </c>
      <c r="F658" s="305">
        <v>64219296.379999995</v>
      </c>
      <c r="G658" s="305">
        <v>81574712.090000004</v>
      </c>
    </row>
    <row r="659" spans="3:7" x14ac:dyDescent="0.25">
      <c r="C659" s="304" t="s">
        <v>508</v>
      </c>
      <c r="D659" s="305">
        <v>194975426</v>
      </c>
      <c r="E659" s="305">
        <v>34169139.049999997</v>
      </c>
      <c r="F659" s="305">
        <v>6314867.4100000001</v>
      </c>
      <c r="G659" s="305">
        <v>6560553.6799999997</v>
      </c>
    </row>
    <row r="660" spans="3:7" x14ac:dyDescent="0.25">
      <c r="C660" s="304" t="s">
        <v>740</v>
      </c>
      <c r="D660" s="305">
        <v>958524574</v>
      </c>
      <c r="E660" s="305">
        <v>189642975.66999999</v>
      </c>
      <c r="F660" s="305">
        <v>57904428.969999999</v>
      </c>
      <c r="G660" s="305">
        <v>75014158.409999996</v>
      </c>
    </row>
    <row r="661" spans="3:7" x14ac:dyDescent="0.25">
      <c r="C661" s="328" t="s">
        <v>770</v>
      </c>
      <c r="D661" s="327">
        <v>23276233658</v>
      </c>
      <c r="E661" s="327">
        <v>1716861440.5900002</v>
      </c>
      <c r="F661" s="327">
        <v>1548327499.3499999</v>
      </c>
      <c r="G661" s="327">
        <v>1490939010.3400002</v>
      </c>
    </row>
    <row r="662" spans="3:7" x14ac:dyDescent="0.25">
      <c r="C662" s="300" t="s">
        <v>771</v>
      </c>
      <c r="D662" s="301">
        <v>23276233658</v>
      </c>
      <c r="E662" s="301">
        <v>1716861440.5900002</v>
      </c>
      <c r="F662" s="301">
        <v>1548327499.3499999</v>
      </c>
      <c r="G662" s="301">
        <v>1490939010.3400002</v>
      </c>
    </row>
    <row r="663" spans="3:7" x14ac:dyDescent="0.25">
      <c r="C663" s="316" t="s">
        <v>772</v>
      </c>
      <c r="D663" s="305">
        <v>20782483558</v>
      </c>
      <c r="E663" s="305">
        <v>1543507261.7</v>
      </c>
      <c r="F663" s="305">
        <v>1373406286.5999999</v>
      </c>
      <c r="G663" s="305">
        <v>1345633325.3200002</v>
      </c>
    </row>
    <row r="664" spans="3:7" x14ac:dyDescent="0.25">
      <c r="C664" s="304" t="s">
        <v>481</v>
      </c>
      <c r="D664" s="305">
        <v>661130789</v>
      </c>
      <c r="E664" s="305">
        <v>26962042.580000002</v>
      </c>
      <c r="F664" s="305">
        <v>29060158.450000003</v>
      </c>
      <c r="G664" s="305">
        <v>30432779.280000005</v>
      </c>
    </row>
    <row r="665" spans="3:7" x14ac:dyDescent="0.25">
      <c r="C665" s="304" t="s">
        <v>482</v>
      </c>
      <c r="D665" s="305">
        <v>2059984978</v>
      </c>
      <c r="E665" s="305">
        <v>0</v>
      </c>
      <c r="F665" s="305">
        <v>0</v>
      </c>
      <c r="G665" s="305">
        <v>0</v>
      </c>
    </row>
    <row r="666" spans="3:7" x14ac:dyDescent="0.25">
      <c r="C666" s="304" t="s">
        <v>473</v>
      </c>
      <c r="D666" s="305">
        <v>949782584</v>
      </c>
      <c r="E666" s="305">
        <v>207406814.25999999</v>
      </c>
      <c r="F666" s="305">
        <v>35184655.289999999</v>
      </c>
      <c r="G666" s="305">
        <v>35502869.519999996</v>
      </c>
    </row>
    <row r="667" spans="3:7" x14ac:dyDescent="0.25">
      <c r="C667" s="304" t="s">
        <v>685</v>
      </c>
      <c r="D667" s="305">
        <v>338767795</v>
      </c>
      <c r="E667" s="305">
        <v>24162103.449999999</v>
      </c>
      <c r="F667" s="305">
        <v>24162103.449999999</v>
      </c>
      <c r="G667" s="305">
        <v>10920661.869999999</v>
      </c>
    </row>
    <row r="668" spans="3:7" x14ac:dyDescent="0.25">
      <c r="C668" s="304" t="s">
        <v>504</v>
      </c>
      <c r="D668" s="305">
        <v>77481366</v>
      </c>
      <c r="E668" s="305">
        <v>2625009.27</v>
      </c>
      <c r="F668" s="305">
        <v>2648077.27</v>
      </c>
      <c r="G668" s="305">
        <v>2648077.27</v>
      </c>
    </row>
    <row r="669" spans="3:7" x14ac:dyDescent="0.25">
      <c r="C669" s="304" t="s">
        <v>474</v>
      </c>
      <c r="D669" s="305">
        <v>1069369507</v>
      </c>
      <c r="E669" s="305">
        <v>71178565.679999992</v>
      </c>
      <c r="F669" s="305">
        <v>71178565.679999992</v>
      </c>
      <c r="G669" s="305">
        <v>69928815.670000002</v>
      </c>
    </row>
    <row r="670" spans="3:7" x14ac:dyDescent="0.25">
      <c r="C670" s="304" t="s">
        <v>483</v>
      </c>
      <c r="D670" s="305">
        <v>15625966539</v>
      </c>
      <c r="E670" s="305">
        <v>1211172726.46</v>
      </c>
      <c r="F670" s="305">
        <v>1211172726.46</v>
      </c>
      <c r="G670" s="305">
        <v>1196200121.71</v>
      </c>
    </row>
    <row r="671" spans="3:7" x14ac:dyDescent="0.25">
      <c r="C671" s="316" t="s">
        <v>773</v>
      </c>
      <c r="D671" s="305">
        <v>1223200000</v>
      </c>
      <c r="E671" s="305">
        <v>94835108.730000004</v>
      </c>
      <c r="F671" s="305">
        <v>85365036.339999989</v>
      </c>
      <c r="G671" s="305">
        <v>95005512.719999984</v>
      </c>
    </row>
    <row r="672" spans="3:7" x14ac:dyDescent="0.25">
      <c r="C672" s="304" t="s">
        <v>685</v>
      </c>
      <c r="D672" s="305">
        <v>150000</v>
      </c>
      <c r="E672" s="305">
        <v>5000</v>
      </c>
      <c r="F672" s="305">
        <v>5000</v>
      </c>
      <c r="G672" s="305">
        <v>105000</v>
      </c>
    </row>
    <row r="673" spans="3:7" x14ac:dyDescent="0.25">
      <c r="C673" s="304" t="s">
        <v>755</v>
      </c>
      <c r="D673" s="305">
        <v>350000</v>
      </c>
      <c r="E673" s="305">
        <v>0</v>
      </c>
      <c r="F673" s="305">
        <v>0</v>
      </c>
      <c r="G673" s="305">
        <v>0</v>
      </c>
    </row>
    <row r="674" spans="3:7" x14ac:dyDescent="0.25">
      <c r="C674" s="304" t="s">
        <v>504</v>
      </c>
      <c r="D674" s="305">
        <v>1222700000</v>
      </c>
      <c r="E674" s="305">
        <v>94830108.730000004</v>
      </c>
      <c r="F674" s="305">
        <v>85360036.339999989</v>
      </c>
      <c r="G674" s="305">
        <v>94900512.719999984</v>
      </c>
    </row>
    <row r="675" spans="3:7" x14ac:dyDescent="0.25">
      <c r="C675" s="316" t="s">
        <v>774</v>
      </c>
      <c r="D675" s="305">
        <v>1270550100</v>
      </c>
      <c r="E675" s="305">
        <v>78519070.159999996</v>
      </c>
      <c r="F675" s="305">
        <v>89556176.409999996</v>
      </c>
      <c r="G675" s="305">
        <v>50300172.299999997</v>
      </c>
    </row>
    <row r="676" spans="3:7" x14ac:dyDescent="0.25">
      <c r="C676" s="304" t="s">
        <v>593</v>
      </c>
      <c r="D676" s="305">
        <v>0</v>
      </c>
      <c r="E676" s="305">
        <v>60000000</v>
      </c>
      <c r="F676" s="305">
        <v>38222416.18</v>
      </c>
      <c r="G676" s="305">
        <v>0</v>
      </c>
    </row>
    <row r="677" spans="3:7" x14ac:dyDescent="0.25">
      <c r="C677" s="304" t="s">
        <v>595</v>
      </c>
      <c r="D677" s="305">
        <v>199249808</v>
      </c>
      <c r="E677" s="305">
        <v>0</v>
      </c>
      <c r="F677" s="305">
        <v>0</v>
      </c>
      <c r="G677" s="305">
        <v>0</v>
      </c>
    </row>
    <row r="678" spans="3:7" x14ac:dyDescent="0.25">
      <c r="C678" s="304" t="s">
        <v>473</v>
      </c>
      <c r="D678" s="305">
        <v>1071300292</v>
      </c>
      <c r="E678" s="305">
        <v>18519070.159999996</v>
      </c>
      <c r="F678" s="305">
        <v>51333760.230000004</v>
      </c>
      <c r="G678" s="305">
        <v>50300172.299999997</v>
      </c>
    </row>
    <row r="679" spans="3:7" x14ac:dyDescent="0.25">
      <c r="C679" s="328" t="s">
        <v>775</v>
      </c>
      <c r="D679" s="327">
        <v>2886533263</v>
      </c>
      <c r="E679" s="327">
        <v>84340673.00999999</v>
      </c>
      <c r="F679" s="327">
        <v>168408148.55000001</v>
      </c>
      <c r="G679" s="327">
        <v>178842683.95000002</v>
      </c>
    </row>
    <row r="680" spans="3:7" x14ac:dyDescent="0.25">
      <c r="C680" s="300" t="s">
        <v>776</v>
      </c>
      <c r="D680" s="301">
        <v>2886533263</v>
      </c>
      <c r="E680" s="301">
        <v>84340673.00999999</v>
      </c>
      <c r="F680" s="301">
        <v>168408148.55000001</v>
      </c>
      <c r="G680" s="301">
        <v>178842683.95000002</v>
      </c>
    </row>
    <row r="681" spans="3:7" x14ac:dyDescent="0.25">
      <c r="C681" s="316" t="s">
        <v>777</v>
      </c>
      <c r="D681" s="305">
        <v>1185569701</v>
      </c>
      <c r="E681" s="305">
        <v>20945895.059999999</v>
      </c>
      <c r="F681" s="305">
        <v>61756563.270000003</v>
      </c>
      <c r="G681" s="305">
        <v>62275568.75</v>
      </c>
    </row>
    <row r="682" spans="3:7" x14ac:dyDescent="0.25">
      <c r="C682" s="304" t="s">
        <v>481</v>
      </c>
      <c r="D682" s="305">
        <v>802428569</v>
      </c>
      <c r="E682" s="305">
        <v>17371127.010000002</v>
      </c>
      <c r="F682" s="305">
        <v>33756408.490000002</v>
      </c>
      <c r="G682" s="305">
        <v>36059928.700000003</v>
      </c>
    </row>
    <row r="683" spans="3:7" x14ac:dyDescent="0.25">
      <c r="C683" s="304" t="s">
        <v>573</v>
      </c>
      <c r="D683" s="305">
        <v>91398100</v>
      </c>
      <c r="E683" s="305">
        <v>611.73999999999978</v>
      </c>
      <c r="F683" s="305">
        <v>4843081.88</v>
      </c>
      <c r="G683" s="305">
        <v>4451006.5199999996</v>
      </c>
    </row>
    <row r="684" spans="3:7" x14ac:dyDescent="0.25">
      <c r="C684" s="304" t="s">
        <v>473</v>
      </c>
      <c r="D684" s="305">
        <v>274243032</v>
      </c>
      <c r="E684" s="305">
        <v>1990606.31</v>
      </c>
      <c r="F684" s="305">
        <v>21573522.899999999</v>
      </c>
      <c r="G684" s="305">
        <v>19020958.059999999</v>
      </c>
    </row>
    <row r="685" spans="3:7" x14ac:dyDescent="0.25">
      <c r="C685" s="304" t="s">
        <v>474</v>
      </c>
      <c r="D685" s="305">
        <v>17500000</v>
      </c>
      <c r="E685" s="305">
        <v>1583550</v>
      </c>
      <c r="F685" s="305">
        <v>1583550</v>
      </c>
      <c r="G685" s="305">
        <v>2743675.4699999997</v>
      </c>
    </row>
    <row r="686" spans="3:7" x14ac:dyDescent="0.25">
      <c r="C686" s="316" t="s">
        <v>778</v>
      </c>
      <c r="D686" s="305">
        <v>284034002</v>
      </c>
      <c r="E686" s="305">
        <v>3009252.12</v>
      </c>
      <c r="F686" s="305">
        <v>14610742.649999999</v>
      </c>
      <c r="G686" s="305">
        <v>14965001.069999998</v>
      </c>
    </row>
    <row r="687" spans="3:7" x14ac:dyDescent="0.25">
      <c r="C687" s="304" t="s">
        <v>779</v>
      </c>
      <c r="D687" s="305">
        <v>186669697</v>
      </c>
      <c r="E687" s="305">
        <v>2872287.6</v>
      </c>
      <c r="F687" s="305">
        <v>11024158.809999999</v>
      </c>
      <c r="G687" s="305">
        <v>11378417.229999999</v>
      </c>
    </row>
    <row r="688" spans="3:7" x14ac:dyDescent="0.25">
      <c r="C688" s="304" t="s">
        <v>506</v>
      </c>
      <c r="D688" s="305">
        <v>97364305</v>
      </c>
      <c r="E688" s="305">
        <v>136964.51999999999</v>
      </c>
      <c r="F688" s="305">
        <v>3586583.84</v>
      </c>
      <c r="G688" s="305">
        <v>3586583.84</v>
      </c>
    </row>
    <row r="689" spans="3:7" x14ac:dyDescent="0.25">
      <c r="C689" s="316" t="s">
        <v>780</v>
      </c>
      <c r="D689" s="305">
        <v>1416929560</v>
      </c>
      <c r="E689" s="305">
        <v>60385525.829999998</v>
      </c>
      <c r="F689" s="305">
        <v>92040842.63000001</v>
      </c>
      <c r="G689" s="305">
        <v>101602114.13</v>
      </c>
    </row>
    <row r="690" spans="3:7" x14ac:dyDescent="0.25">
      <c r="C690" s="304" t="s">
        <v>492</v>
      </c>
      <c r="D690" s="305">
        <v>685995000</v>
      </c>
      <c r="E690" s="305">
        <v>34135212.509999998</v>
      </c>
      <c r="F690" s="305">
        <v>41180221.870000005</v>
      </c>
      <c r="G690" s="305">
        <v>47703115.400000006</v>
      </c>
    </row>
    <row r="691" spans="3:7" x14ac:dyDescent="0.25">
      <c r="C691" s="304" t="s">
        <v>781</v>
      </c>
      <c r="D691" s="305">
        <v>730934560</v>
      </c>
      <c r="E691" s="305">
        <v>26250313.32</v>
      </c>
      <c r="F691" s="305">
        <v>50860620.760000005</v>
      </c>
      <c r="G691" s="305">
        <v>53898998.729999997</v>
      </c>
    </row>
    <row r="692" spans="3:7" x14ac:dyDescent="0.25">
      <c r="C692" s="328" t="s">
        <v>782</v>
      </c>
      <c r="D692" s="327">
        <v>10596192158</v>
      </c>
      <c r="E692" s="327">
        <v>89189948.209999993</v>
      </c>
      <c r="F692" s="327">
        <v>310751377.72999996</v>
      </c>
      <c r="G692" s="327">
        <v>371040796.03999996</v>
      </c>
    </row>
    <row r="693" spans="3:7" x14ac:dyDescent="0.25">
      <c r="C693" s="300" t="s">
        <v>783</v>
      </c>
      <c r="D693" s="301">
        <v>10596192158</v>
      </c>
      <c r="E693" s="301">
        <v>89189948.209999993</v>
      </c>
      <c r="F693" s="301">
        <v>310751377.72999996</v>
      </c>
      <c r="G693" s="301">
        <v>371040796.03999996</v>
      </c>
    </row>
    <row r="694" spans="3:7" x14ac:dyDescent="0.25">
      <c r="C694" s="316" t="s">
        <v>784</v>
      </c>
      <c r="D694" s="305">
        <v>10405175256</v>
      </c>
      <c r="E694" s="305">
        <v>87619633.989999995</v>
      </c>
      <c r="F694" s="305">
        <v>296738972.68999994</v>
      </c>
      <c r="G694" s="305">
        <v>358864308.44999999</v>
      </c>
    </row>
    <row r="695" spans="3:7" x14ac:dyDescent="0.25">
      <c r="C695" s="304" t="s">
        <v>481</v>
      </c>
      <c r="D695" s="305">
        <v>1958848981</v>
      </c>
      <c r="E695" s="305">
        <v>54090391.5</v>
      </c>
      <c r="F695" s="305">
        <v>187286456.05000001</v>
      </c>
      <c r="G695" s="305">
        <v>198413519.71999997</v>
      </c>
    </row>
    <row r="696" spans="3:7" x14ac:dyDescent="0.25">
      <c r="C696" s="304" t="s">
        <v>785</v>
      </c>
      <c r="D696" s="305">
        <v>130965347</v>
      </c>
      <c r="E696" s="305">
        <v>-13964269.92</v>
      </c>
      <c r="F696" s="305">
        <v>8002343.7800000003</v>
      </c>
      <c r="G696" s="305">
        <v>11569996.98</v>
      </c>
    </row>
    <row r="697" spans="3:7" x14ac:dyDescent="0.25">
      <c r="C697" s="304" t="s">
        <v>473</v>
      </c>
      <c r="D697" s="305">
        <v>71668010</v>
      </c>
      <c r="E697" s="305">
        <v>316018.56</v>
      </c>
      <c r="F697" s="305">
        <v>4756299.46</v>
      </c>
      <c r="G697" s="305">
        <v>5261411.93</v>
      </c>
    </row>
    <row r="698" spans="3:7" x14ac:dyDescent="0.25">
      <c r="C698" s="304" t="s">
        <v>767</v>
      </c>
      <c r="D698" s="305">
        <v>0</v>
      </c>
      <c r="E698" s="305">
        <v>1197524.1100000001</v>
      </c>
      <c r="F698" s="305">
        <v>27156935.829999998</v>
      </c>
      <c r="G698" s="305">
        <v>25087706.02</v>
      </c>
    </row>
    <row r="699" spans="3:7" x14ac:dyDescent="0.25">
      <c r="C699" s="304" t="s">
        <v>504</v>
      </c>
      <c r="D699" s="305">
        <v>295036336</v>
      </c>
      <c r="E699" s="305">
        <v>140000</v>
      </c>
      <c r="F699" s="305">
        <v>5834431.4199999999</v>
      </c>
      <c r="G699" s="305">
        <v>5794431.4199999999</v>
      </c>
    </row>
    <row r="700" spans="3:7" x14ac:dyDescent="0.25">
      <c r="C700" s="304" t="s">
        <v>786</v>
      </c>
      <c r="D700" s="305">
        <v>2755037874</v>
      </c>
      <c r="E700" s="305">
        <v>27839969.739999998</v>
      </c>
      <c r="F700" s="305">
        <v>10645108.810000001</v>
      </c>
      <c r="G700" s="305">
        <v>0</v>
      </c>
    </row>
    <row r="701" spans="3:7" x14ac:dyDescent="0.25">
      <c r="C701" s="304" t="s">
        <v>526</v>
      </c>
      <c r="D701" s="305">
        <v>0</v>
      </c>
      <c r="E701" s="305">
        <v>0</v>
      </c>
      <c r="F701" s="305">
        <v>0</v>
      </c>
      <c r="G701" s="305">
        <v>0</v>
      </c>
    </row>
    <row r="702" spans="3:7" x14ac:dyDescent="0.25">
      <c r="C702" s="304" t="s">
        <v>697</v>
      </c>
      <c r="D702" s="305">
        <v>138272643</v>
      </c>
      <c r="E702" s="305">
        <v>0</v>
      </c>
      <c r="F702" s="305">
        <v>0</v>
      </c>
      <c r="G702" s="305">
        <v>0</v>
      </c>
    </row>
    <row r="703" spans="3:7" x14ac:dyDescent="0.25">
      <c r="C703" s="304" t="s">
        <v>508</v>
      </c>
      <c r="D703" s="305">
        <v>34007698</v>
      </c>
      <c r="E703" s="305">
        <v>0</v>
      </c>
      <c r="F703" s="305">
        <v>989218.45</v>
      </c>
      <c r="G703" s="305">
        <v>989218.45</v>
      </c>
    </row>
    <row r="704" spans="3:7" x14ac:dyDescent="0.25">
      <c r="C704" s="304" t="s">
        <v>474</v>
      </c>
      <c r="D704" s="305">
        <v>563338367</v>
      </c>
      <c r="E704" s="305">
        <v>18000000</v>
      </c>
      <c r="F704" s="305">
        <v>45914332.739999995</v>
      </c>
      <c r="G704" s="305">
        <v>44440331.629999995</v>
      </c>
    </row>
    <row r="705" spans="3:7" x14ac:dyDescent="0.25">
      <c r="C705" s="304" t="s">
        <v>483</v>
      </c>
      <c r="D705" s="305">
        <v>4458000000</v>
      </c>
      <c r="E705" s="305">
        <v>0</v>
      </c>
      <c r="F705" s="305">
        <v>6153846.1500000004</v>
      </c>
      <c r="G705" s="305">
        <v>67307692.299999997</v>
      </c>
    </row>
    <row r="706" spans="3:7" x14ac:dyDescent="0.25">
      <c r="C706" s="316" t="s">
        <v>787</v>
      </c>
      <c r="D706" s="305">
        <v>191016902</v>
      </c>
      <c r="E706" s="305">
        <v>1570314.2200000002</v>
      </c>
      <c r="F706" s="305">
        <v>14012405.040000001</v>
      </c>
      <c r="G706" s="305">
        <v>12176487.590000002</v>
      </c>
    </row>
    <row r="707" spans="3:7" x14ac:dyDescent="0.25">
      <c r="C707" s="304" t="s">
        <v>473</v>
      </c>
      <c r="D707" s="305">
        <v>191016902</v>
      </c>
      <c r="E707" s="305">
        <v>1570314.2200000002</v>
      </c>
      <c r="F707" s="305">
        <v>14012405.040000001</v>
      </c>
      <c r="G707" s="305">
        <v>12176487.590000002</v>
      </c>
    </row>
    <row r="708" spans="3:7" x14ac:dyDescent="0.25">
      <c r="C708" s="328" t="s">
        <v>788</v>
      </c>
      <c r="D708" s="327">
        <v>25212748733</v>
      </c>
      <c r="E708" s="327">
        <v>1914571448.2599998</v>
      </c>
      <c r="F708" s="327">
        <v>2605453895.8800006</v>
      </c>
      <c r="G708" s="327">
        <v>2822978863.8299999</v>
      </c>
    </row>
    <row r="709" spans="3:7" x14ac:dyDescent="0.25">
      <c r="C709" s="300" t="s">
        <v>789</v>
      </c>
      <c r="D709" s="301">
        <v>25212748733</v>
      </c>
      <c r="E709" s="301">
        <v>1914571448.2599998</v>
      </c>
      <c r="F709" s="301">
        <v>2605453895.8800006</v>
      </c>
      <c r="G709" s="301">
        <v>2822978863.8299999</v>
      </c>
    </row>
    <row r="710" spans="3:7" x14ac:dyDescent="0.25">
      <c r="C710" s="316" t="s">
        <v>790</v>
      </c>
      <c r="D710" s="305">
        <v>25212748733</v>
      </c>
      <c r="E710" s="305">
        <v>1914571448.2599998</v>
      </c>
      <c r="F710" s="305">
        <v>2605453895.8800006</v>
      </c>
      <c r="G710" s="305">
        <v>2822978863.8299999</v>
      </c>
    </row>
    <row r="711" spans="3:7" x14ac:dyDescent="0.25">
      <c r="C711" s="304" t="s">
        <v>481</v>
      </c>
      <c r="D711" s="305">
        <v>8712878829</v>
      </c>
      <c r="E711" s="305">
        <v>27555966.010000005</v>
      </c>
      <c r="F711" s="305">
        <v>172341428.95000002</v>
      </c>
      <c r="G711" s="305">
        <v>174866657.46000001</v>
      </c>
    </row>
    <row r="712" spans="3:7" x14ac:dyDescent="0.25">
      <c r="C712" s="304" t="s">
        <v>683</v>
      </c>
      <c r="D712" s="305">
        <v>3837773450</v>
      </c>
      <c r="E712" s="305">
        <v>65297366.859999999</v>
      </c>
      <c r="F712" s="305">
        <v>107749981.31999999</v>
      </c>
      <c r="G712" s="305">
        <v>80896070.75999999</v>
      </c>
    </row>
    <row r="713" spans="3:7" x14ac:dyDescent="0.25">
      <c r="C713" s="304" t="s">
        <v>711</v>
      </c>
      <c r="D713" s="305">
        <v>11461003941</v>
      </c>
      <c r="E713" s="305">
        <v>1543814582.3899999</v>
      </c>
      <c r="F713" s="305">
        <v>2325362485.6100006</v>
      </c>
      <c r="G713" s="305">
        <v>2567216135.6100001</v>
      </c>
    </row>
    <row r="714" spans="3:7" x14ac:dyDescent="0.25">
      <c r="C714" s="304" t="s">
        <v>712</v>
      </c>
      <c r="D714" s="305">
        <v>36064339</v>
      </c>
      <c r="E714" s="305">
        <v>0</v>
      </c>
      <c r="F714" s="305">
        <v>0</v>
      </c>
      <c r="G714" s="305">
        <v>0</v>
      </c>
    </row>
    <row r="715" spans="3:7" x14ac:dyDescent="0.25">
      <c r="C715" s="304" t="s">
        <v>504</v>
      </c>
      <c r="D715" s="305">
        <v>1097585174</v>
      </c>
      <c r="E715" s="305">
        <v>0</v>
      </c>
      <c r="F715" s="305">
        <v>0</v>
      </c>
      <c r="G715" s="305">
        <v>0</v>
      </c>
    </row>
    <row r="716" spans="3:7" x14ac:dyDescent="0.25">
      <c r="C716" s="304" t="s">
        <v>786</v>
      </c>
      <c r="D716" s="305">
        <v>0</v>
      </c>
      <c r="E716" s="305">
        <v>277903533</v>
      </c>
      <c r="F716" s="305">
        <v>0</v>
      </c>
      <c r="G716" s="305">
        <v>0</v>
      </c>
    </row>
    <row r="717" spans="3:7" x14ac:dyDescent="0.25">
      <c r="C717" s="304" t="s">
        <v>526</v>
      </c>
      <c r="D717" s="305">
        <v>0</v>
      </c>
      <c r="E717" s="305">
        <v>0</v>
      </c>
      <c r="F717" s="305">
        <v>0</v>
      </c>
      <c r="G717" s="305">
        <v>0</v>
      </c>
    </row>
    <row r="718" spans="3:7" x14ac:dyDescent="0.25">
      <c r="C718" s="304" t="s">
        <v>474</v>
      </c>
      <c r="D718" s="305">
        <v>62443000</v>
      </c>
      <c r="E718" s="305">
        <v>0</v>
      </c>
      <c r="F718" s="305">
        <v>0</v>
      </c>
      <c r="G718" s="305">
        <v>0</v>
      </c>
    </row>
    <row r="719" spans="3:7" x14ac:dyDescent="0.25">
      <c r="C719" s="304" t="s">
        <v>483</v>
      </c>
      <c r="D719" s="305">
        <v>5000000</v>
      </c>
      <c r="E719" s="305">
        <v>0</v>
      </c>
      <c r="F719" s="305">
        <v>0</v>
      </c>
      <c r="G719" s="305">
        <v>0</v>
      </c>
    </row>
    <row r="720" spans="3:7" x14ac:dyDescent="0.25">
      <c r="C720" s="328" t="s">
        <v>791</v>
      </c>
      <c r="D720" s="327">
        <v>4175726215</v>
      </c>
      <c r="E720" s="327">
        <v>10073514.57</v>
      </c>
      <c r="F720" s="327">
        <v>9035671.7399999984</v>
      </c>
      <c r="G720" s="327">
        <v>32958.54</v>
      </c>
    </row>
    <row r="721" spans="3:7" x14ac:dyDescent="0.25">
      <c r="C721" s="300" t="s">
        <v>792</v>
      </c>
      <c r="D721" s="301">
        <v>4175726215</v>
      </c>
      <c r="E721" s="301">
        <v>10073514.57</v>
      </c>
      <c r="F721" s="301">
        <v>9035671.7399999984</v>
      </c>
      <c r="G721" s="301">
        <v>32958.54</v>
      </c>
    </row>
    <row r="722" spans="3:7" x14ac:dyDescent="0.25">
      <c r="C722" s="316" t="s">
        <v>793</v>
      </c>
      <c r="D722" s="305">
        <v>4175726215</v>
      </c>
      <c r="E722" s="305">
        <v>10073514.57</v>
      </c>
      <c r="F722" s="305">
        <v>9035671.7399999984</v>
      </c>
      <c r="G722" s="305">
        <v>32958.54</v>
      </c>
    </row>
    <row r="723" spans="3:7" x14ac:dyDescent="0.25">
      <c r="C723" s="304" t="s">
        <v>481</v>
      </c>
      <c r="D723" s="305">
        <v>1190087657</v>
      </c>
      <c r="E723" s="305">
        <v>-28235.71</v>
      </c>
      <c r="F723" s="305">
        <v>0</v>
      </c>
      <c r="G723" s="305">
        <v>0</v>
      </c>
    </row>
    <row r="724" spans="3:7" x14ac:dyDescent="0.25">
      <c r="C724" s="304" t="s">
        <v>473</v>
      </c>
      <c r="D724" s="305">
        <v>181842030</v>
      </c>
      <c r="E724" s="305">
        <v>10101750.280000001</v>
      </c>
      <c r="F724" s="305">
        <v>9035671.7399999984</v>
      </c>
      <c r="G724" s="305">
        <v>32958.54</v>
      </c>
    </row>
    <row r="725" spans="3:7" x14ac:dyDescent="0.25">
      <c r="C725" s="304" t="s">
        <v>483</v>
      </c>
      <c r="D725" s="305">
        <v>2803796528</v>
      </c>
      <c r="E725" s="305">
        <v>0</v>
      </c>
      <c r="F725" s="305">
        <v>0</v>
      </c>
      <c r="G725" s="305">
        <v>0</v>
      </c>
    </row>
    <row r="726" spans="3:7" x14ac:dyDescent="0.25">
      <c r="C726" s="328" t="s">
        <v>794</v>
      </c>
      <c r="D726" s="327">
        <v>12921593863</v>
      </c>
      <c r="E726" s="327">
        <v>1076799476</v>
      </c>
      <c r="F726" s="327">
        <v>1076799476</v>
      </c>
      <c r="G726" s="327">
        <v>1076799476</v>
      </c>
    </row>
    <row r="727" spans="3:7" x14ac:dyDescent="0.25">
      <c r="C727" s="300" t="s">
        <v>795</v>
      </c>
      <c r="D727" s="301">
        <v>12921593863</v>
      </c>
      <c r="E727" s="301">
        <v>1076799476</v>
      </c>
      <c r="F727" s="301">
        <v>1076799476</v>
      </c>
      <c r="G727" s="301">
        <v>1076799476</v>
      </c>
    </row>
    <row r="728" spans="3:7" x14ac:dyDescent="0.25">
      <c r="C728" s="316" t="s">
        <v>796</v>
      </c>
      <c r="D728" s="305">
        <v>12921593863</v>
      </c>
      <c r="E728" s="305">
        <v>1076799476</v>
      </c>
      <c r="F728" s="305">
        <v>1076799476</v>
      </c>
      <c r="G728" s="305">
        <v>1076799476</v>
      </c>
    </row>
    <row r="729" spans="3:7" x14ac:dyDescent="0.25">
      <c r="C729" s="304" t="s">
        <v>473</v>
      </c>
      <c r="D729" s="305">
        <v>12537959903</v>
      </c>
      <c r="E729" s="305">
        <v>1044821646</v>
      </c>
      <c r="F729" s="305">
        <v>1044821646</v>
      </c>
      <c r="G729" s="305">
        <v>1044821646</v>
      </c>
    </row>
    <row r="730" spans="3:7" x14ac:dyDescent="0.25">
      <c r="C730" s="304" t="s">
        <v>474</v>
      </c>
      <c r="D730" s="305">
        <v>383633960</v>
      </c>
      <c r="E730" s="305">
        <v>31977830</v>
      </c>
      <c r="F730" s="305">
        <v>31977830</v>
      </c>
      <c r="G730" s="305">
        <v>31977830</v>
      </c>
    </row>
    <row r="731" spans="3:7" x14ac:dyDescent="0.25">
      <c r="C731" s="328" t="s">
        <v>797</v>
      </c>
      <c r="D731" s="327">
        <v>10870891737</v>
      </c>
      <c r="E731" s="327">
        <v>905907631</v>
      </c>
      <c r="F731" s="327">
        <v>905907631</v>
      </c>
      <c r="G731" s="327">
        <v>905907631</v>
      </c>
    </row>
    <row r="732" spans="3:7" x14ac:dyDescent="0.25">
      <c r="C732" s="300" t="s">
        <v>798</v>
      </c>
      <c r="D732" s="301">
        <v>10870891737</v>
      </c>
      <c r="E732" s="301">
        <v>905907631</v>
      </c>
      <c r="F732" s="301">
        <v>905907631</v>
      </c>
      <c r="G732" s="301">
        <v>905907631</v>
      </c>
    </row>
    <row r="733" spans="3:7" x14ac:dyDescent="0.25">
      <c r="C733" s="316" t="s">
        <v>799</v>
      </c>
      <c r="D733" s="305">
        <v>10870891737</v>
      </c>
      <c r="E733" s="305">
        <v>905907631</v>
      </c>
      <c r="F733" s="305">
        <v>905907631</v>
      </c>
      <c r="G733" s="305">
        <v>905907631</v>
      </c>
    </row>
    <row r="734" spans="3:7" x14ac:dyDescent="0.25">
      <c r="C734" s="304" t="s">
        <v>481</v>
      </c>
      <c r="D734" s="305">
        <v>3109864137</v>
      </c>
      <c r="E734" s="305">
        <v>259155359</v>
      </c>
      <c r="F734" s="305">
        <v>259155359</v>
      </c>
      <c r="G734" s="305">
        <v>259155359</v>
      </c>
    </row>
    <row r="735" spans="3:7" x14ac:dyDescent="0.25">
      <c r="C735" s="304" t="s">
        <v>800</v>
      </c>
      <c r="D735" s="305">
        <v>0</v>
      </c>
      <c r="E735" s="305">
        <v>0</v>
      </c>
      <c r="F735" s="305">
        <v>0</v>
      </c>
      <c r="G735" s="305">
        <v>0</v>
      </c>
    </row>
    <row r="736" spans="3:7" x14ac:dyDescent="0.25">
      <c r="C736" s="304" t="s">
        <v>504</v>
      </c>
      <c r="D736" s="305">
        <v>1239945600</v>
      </c>
      <c r="E736" s="305">
        <v>103328786</v>
      </c>
      <c r="F736" s="305">
        <v>103328786</v>
      </c>
      <c r="G736" s="305">
        <v>103328786</v>
      </c>
    </row>
    <row r="737" spans="3:7" x14ac:dyDescent="0.25">
      <c r="C737" s="304" t="s">
        <v>526</v>
      </c>
      <c r="D737" s="305">
        <v>0</v>
      </c>
      <c r="E737" s="305">
        <v>0</v>
      </c>
      <c r="F737" s="305">
        <v>0</v>
      </c>
      <c r="G737" s="305">
        <v>0</v>
      </c>
    </row>
    <row r="738" spans="3:7" x14ac:dyDescent="0.25">
      <c r="C738" s="304" t="s">
        <v>540</v>
      </c>
      <c r="D738" s="305">
        <v>0</v>
      </c>
      <c r="E738" s="305">
        <v>0</v>
      </c>
      <c r="F738" s="305">
        <v>0</v>
      </c>
      <c r="G738" s="305">
        <v>0</v>
      </c>
    </row>
    <row r="739" spans="3:7" x14ac:dyDescent="0.25">
      <c r="C739" s="304" t="s">
        <v>626</v>
      </c>
      <c r="D739" s="305">
        <v>567100</v>
      </c>
      <c r="E739" s="305">
        <v>47258</v>
      </c>
      <c r="F739" s="305">
        <v>47258</v>
      </c>
      <c r="G739" s="305">
        <v>47258</v>
      </c>
    </row>
    <row r="740" spans="3:7" x14ac:dyDescent="0.25">
      <c r="C740" s="304" t="s">
        <v>508</v>
      </c>
      <c r="D740" s="305">
        <v>4899164700</v>
      </c>
      <c r="E740" s="305">
        <v>408263712</v>
      </c>
      <c r="F740" s="305">
        <v>408263712</v>
      </c>
      <c r="G740" s="305">
        <v>408263712</v>
      </c>
    </row>
    <row r="741" spans="3:7" x14ac:dyDescent="0.25">
      <c r="C741" s="304" t="s">
        <v>714</v>
      </c>
      <c r="D741" s="305">
        <v>0</v>
      </c>
      <c r="E741" s="305">
        <v>0</v>
      </c>
      <c r="F741" s="305">
        <v>0</v>
      </c>
      <c r="G741" s="305">
        <v>0</v>
      </c>
    </row>
    <row r="742" spans="3:7" x14ac:dyDescent="0.25">
      <c r="C742" s="304" t="s">
        <v>474</v>
      </c>
      <c r="D742" s="305">
        <v>1621350200</v>
      </c>
      <c r="E742" s="305">
        <v>135112516</v>
      </c>
      <c r="F742" s="305">
        <v>135112516</v>
      </c>
      <c r="G742" s="305">
        <v>135112516</v>
      </c>
    </row>
    <row r="743" spans="3:7" x14ac:dyDescent="0.25">
      <c r="C743" s="328" t="s">
        <v>801</v>
      </c>
      <c r="D743" s="327">
        <v>1524248087</v>
      </c>
      <c r="E743" s="327">
        <v>128020638.99999999</v>
      </c>
      <c r="F743" s="327">
        <v>128020638.99999999</v>
      </c>
      <c r="G743" s="327">
        <v>128020638.99999999</v>
      </c>
    </row>
    <row r="744" spans="3:7" x14ac:dyDescent="0.25">
      <c r="C744" s="300" t="s">
        <v>802</v>
      </c>
      <c r="D744" s="301">
        <v>1524248087</v>
      </c>
      <c r="E744" s="301">
        <v>128020638.99999999</v>
      </c>
      <c r="F744" s="301">
        <v>128020638.99999999</v>
      </c>
      <c r="G744" s="301">
        <v>128020638.99999999</v>
      </c>
    </row>
    <row r="745" spans="3:7" x14ac:dyDescent="0.25">
      <c r="C745" s="316" t="s">
        <v>803</v>
      </c>
      <c r="D745" s="305">
        <v>1524248087</v>
      </c>
      <c r="E745" s="305">
        <v>128020638.99999999</v>
      </c>
      <c r="F745" s="305">
        <v>128020638.99999999</v>
      </c>
      <c r="G745" s="305">
        <v>128020638.99999999</v>
      </c>
    </row>
    <row r="746" spans="3:7" x14ac:dyDescent="0.25">
      <c r="C746" s="304" t="s">
        <v>804</v>
      </c>
      <c r="D746" s="305">
        <v>0</v>
      </c>
      <c r="E746" s="305">
        <v>1149646.45</v>
      </c>
      <c r="F746" s="305">
        <v>1149646.45</v>
      </c>
      <c r="G746" s="305">
        <v>1149646.45</v>
      </c>
    </row>
    <row r="747" spans="3:7" x14ac:dyDescent="0.25">
      <c r="C747" s="304" t="s">
        <v>573</v>
      </c>
      <c r="D747" s="305">
        <v>672494201</v>
      </c>
      <c r="E747" s="305">
        <v>53318175.449999996</v>
      </c>
      <c r="F747" s="305">
        <v>53318175.449999996</v>
      </c>
      <c r="G747" s="305">
        <v>53318175.449999996</v>
      </c>
    </row>
    <row r="748" spans="3:7" x14ac:dyDescent="0.25">
      <c r="C748" s="304" t="s">
        <v>482</v>
      </c>
      <c r="D748" s="305">
        <v>1814353</v>
      </c>
      <c r="E748" s="305">
        <v>156435.29999999999</v>
      </c>
      <c r="F748" s="305">
        <v>156435.29999999999</v>
      </c>
      <c r="G748" s="305">
        <v>156435.29999999999</v>
      </c>
    </row>
    <row r="749" spans="3:7" x14ac:dyDescent="0.25">
      <c r="C749" s="304" t="s">
        <v>473</v>
      </c>
      <c r="D749" s="305">
        <v>847569733</v>
      </c>
      <c r="E749" s="305">
        <v>73204032.099999994</v>
      </c>
      <c r="F749" s="305">
        <v>73204032.099999994</v>
      </c>
      <c r="G749" s="305">
        <v>73204032.099999994</v>
      </c>
    </row>
    <row r="750" spans="3:7" x14ac:dyDescent="0.25">
      <c r="C750" s="304" t="s">
        <v>474</v>
      </c>
      <c r="D750" s="305">
        <v>2369800</v>
      </c>
      <c r="E750" s="305">
        <v>192349.7</v>
      </c>
      <c r="F750" s="305">
        <v>192349.7</v>
      </c>
      <c r="G750" s="305">
        <v>192349.7</v>
      </c>
    </row>
    <row r="751" spans="3:7" x14ac:dyDescent="0.25">
      <c r="C751" s="328" t="s">
        <v>805</v>
      </c>
      <c r="D751" s="327">
        <v>1975371875</v>
      </c>
      <c r="E751" s="327">
        <v>164614312</v>
      </c>
      <c r="F751" s="327">
        <v>164614312</v>
      </c>
      <c r="G751" s="327">
        <v>164614312</v>
      </c>
    </row>
    <row r="752" spans="3:7" x14ac:dyDescent="0.25">
      <c r="C752" s="300" t="s">
        <v>806</v>
      </c>
      <c r="D752" s="301">
        <v>1975371875</v>
      </c>
      <c r="E752" s="301">
        <v>164614312</v>
      </c>
      <c r="F752" s="301">
        <v>164614312</v>
      </c>
      <c r="G752" s="301">
        <v>164614312</v>
      </c>
    </row>
    <row r="753" spans="3:7" x14ac:dyDescent="0.25">
      <c r="C753" s="316" t="s">
        <v>807</v>
      </c>
      <c r="D753" s="305">
        <v>1975371875</v>
      </c>
      <c r="E753" s="305">
        <v>164614312</v>
      </c>
      <c r="F753" s="305">
        <v>164614312</v>
      </c>
      <c r="G753" s="305">
        <v>164614312</v>
      </c>
    </row>
    <row r="754" spans="3:7" x14ac:dyDescent="0.25">
      <c r="C754" s="304" t="s">
        <v>606</v>
      </c>
      <c r="D754" s="305">
        <v>0</v>
      </c>
      <c r="E754" s="305">
        <v>0</v>
      </c>
      <c r="F754" s="305">
        <v>0</v>
      </c>
      <c r="G754" s="305">
        <v>0</v>
      </c>
    </row>
    <row r="755" spans="3:7" x14ac:dyDescent="0.25">
      <c r="C755" s="304" t="s">
        <v>482</v>
      </c>
      <c r="D755" s="305">
        <v>4400000</v>
      </c>
      <c r="E755" s="305">
        <v>366666</v>
      </c>
      <c r="F755" s="305">
        <v>366666</v>
      </c>
      <c r="G755" s="305">
        <v>366666</v>
      </c>
    </row>
    <row r="756" spans="3:7" x14ac:dyDescent="0.25">
      <c r="C756" s="304" t="s">
        <v>473</v>
      </c>
      <c r="D756" s="305">
        <v>1831381875</v>
      </c>
      <c r="E756" s="305">
        <v>152615146</v>
      </c>
      <c r="F756" s="305">
        <v>152615146</v>
      </c>
      <c r="G756" s="305">
        <v>152615146</v>
      </c>
    </row>
    <row r="757" spans="3:7" x14ac:dyDescent="0.25">
      <c r="C757" s="304" t="s">
        <v>474</v>
      </c>
      <c r="D757" s="305">
        <v>139590000</v>
      </c>
      <c r="E757" s="305">
        <v>11632500</v>
      </c>
      <c r="F757" s="305">
        <v>11632500</v>
      </c>
      <c r="G757" s="305">
        <v>11632500</v>
      </c>
    </row>
    <row r="758" spans="3:7" x14ac:dyDescent="0.25">
      <c r="C758" s="328" t="s">
        <v>808</v>
      </c>
      <c r="D758" s="327">
        <v>400000000</v>
      </c>
      <c r="E758" s="327">
        <v>30000668.780000001</v>
      </c>
      <c r="F758" s="327">
        <v>27899089.66</v>
      </c>
      <c r="G758" s="327">
        <v>28251489.66</v>
      </c>
    </row>
    <row r="759" spans="3:7" x14ac:dyDescent="0.25">
      <c r="C759" s="300" t="s">
        <v>809</v>
      </c>
      <c r="D759" s="301">
        <v>400000000</v>
      </c>
      <c r="E759" s="301">
        <v>30000668.780000001</v>
      </c>
      <c r="F759" s="301">
        <v>27899089.66</v>
      </c>
      <c r="G759" s="301">
        <v>28251489.66</v>
      </c>
    </row>
    <row r="760" spans="3:7" x14ac:dyDescent="0.25">
      <c r="C760" s="316" t="s">
        <v>810</v>
      </c>
      <c r="D760" s="305">
        <v>400000000</v>
      </c>
      <c r="E760" s="305">
        <v>30000668.780000001</v>
      </c>
      <c r="F760" s="305">
        <v>27899089.66</v>
      </c>
      <c r="G760" s="305">
        <v>28251489.66</v>
      </c>
    </row>
    <row r="761" spans="3:7" x14ac:dyDescent="0.25">
      <c r="C761" s="304" t="s">
        <v>473</v>
      </c>
      <c r="D761" s="305">
        <v>396485400</v>
      </c>
      <c r="E761" s="305">
        <v>29953668.780000001</v>
      </c>
      <c r="F761" s="305">
        <v>27852089.66</v>
      </c>
      <c r="G761" s="305">
        <v>28204489.66</v>
      </c>
    </row>
    <row r="762" spans="3:7" x14ac:dyDescent="0.25">
      <c r="C762" s="304" t="s">
        <v>474</v>
      </c>
      <c r="D762" s="305">
        <v>3514600</v>
      </c>
      <c r="E762" s="305">
        <v>47000</v>
      </c>
      <c r="F762" s="305">
        <v>47000</v>
      </c>
      <c r="G762" s="305">
        <v>47000</v>
      </c>
    </row>
    <row r="763" spans="3:7" x14ac:dyDescent="0.25">
      <c r="C763" s="328" t="s">
        <v>811</v>
      </c>
      <c r="D763" s="327">
        <v>1008000000</v>
      </c>
      <c r="E763" s="327">
        <v>83999987.689999998</v>
      </c>
      <c r="F763" s="327">
        <v>83999987.689999998</v>
      </c>
      <c r="G763" s="327">
        <v>83999987.689999998</v>
      </c>
    </row>
    <row r="764" spans="3:7" x14ac:dyDescent="0.25">
      <c r="C764" s="300" t="s">
        <v>812</v>
      </c>
      <c r="D764" s="301">
        <v>1008000000</v>
      </c>
      <c r="E764" s="301">
        <v>83999987.689999998</v>
      </c>
      <c r="F764" s="301">
        <v>83999987.689999998</v>
      </c>
      <c r="G764" s="301">
        <v>83999987.689999998</v>
      </c>
    </row>
    <row r="765" spans="3:7" x14ac:dyDescent="0.25">
      <c r="C765" s="316" t="s">
        <v>813</v>
      </c>
      <c r="D765" s="305">
        <v>1008000000</v>
      </c>
      <c r="E765" s="305">
        <v>83999987.689999998</v>
      </c>
      <c r="F765" s="305">
        <v>83999987.689999998</v>
      </c>
      <c r="G765" s="305">
        <v>83999987.689999998</v>
      </c>
    </row>
    <row r="766" spans="3:7" x14ac:dyDescent="0.25">
      <c r="C766" s="304" t="s">
        <v>814</v>
      </c>
      <c r="D766" s="305">
        <v>0</v>
      </c>
      <c r="E766" s="305">
        <v>0</v>
      </c>
      <c r="F766" s="305">
        <v>0</v>
      </c>
      <c r="G766" s="305">
        <v>0</v>
      </c>
    </row>
    <row r="767" spans="3:7" x14ac:dyDescent="0.25">
      <c r="C767" s="304" t="s">
        <v>606</v>
      </c>
      <c r="D767" s="305">
        <v>0</v>
      </c>
      <c r="E767" s="305">
        <v>0</v>
      </c>
      <c r="F767" s="305">
        <v>0</v>
      </c>
      <c r="G767" s="305">
        <v>0</v>
      </c>
    </row>
    <row r="768" spans="3:7" x14ac:dyDescent="0.25">
      <c r="C768" s="304" t="s">
        <v>482</v>
      </c>
      <c r="D768" s="305">
        <v>1500000</v>
      </c>
      <c r="E768" s="305">
        <v>108333.33</v>
      </c>
      <c r="F768" s="305">
        <v>108333.33</v>
      </c>
      <c r="G768" s="305">
        <v>108333.33</v>
      </c>
    </row>
    <row r="769" spans="3:7" x14ac:dyDescent="0.25">
      <c r="C769" s="304" t="s">
        <v>473</v>
      </c>
      <c r="D769" s="305">
        <v>1005800037</v>
      </c>
      <c r="E769" s="305">
        <v>83858324.109999999</v>
      </c>
      <c r="F769" s="305">
        <v>83858324.109999999</v>
      </c>
      <c r="G769" s="305">
        <v>83858324.109999999</v>
      </c>
    </row>
    <row r="770" spans="3:7" x14ac:dyDescent="0.25">
      <c r="C770" s="304" t="s">
        <v>474</v>
      </c>
      <c r="D770" s="305">
        <v>699963</v>
      </c>
      <c r="E770" s="305">
        <v>33330.25</v>
      </c>
      <c r="F770" s="305">
        <v>33330.25</v>
      </c>
      <c r="G770" s="305">
        <v>33330.25</v>
      </c>
    </row>
    <row r="771" spans="3:7" x14ac:dyDescent="0.25">
      <c r="C771" s="328" t="s">
        <v>815</v>
      </c>
      <c r="D771" s="327">
        <v>886669483</v>
      </c>
      <c r="E771" s="327">
        <v>58544962.200000003</v>
      </c>
      <c r="F771" s="327">
        <v>58009471.030000001</v>
      </c>
      <c r="G771" s="327">
        <v>68737800.829999998</v>
      </c>
    </row>
    <row r="772" spans="3:7" x14ac:dyDescent="0.25">
      <c r="C772" s="300" t="s">
        <v>816</v>
      </c>
      <c r="D772" s="301">
        <v>886669483</v>
      </c>
      <c r="E772" s="301">
        <v>58544962.200000003</v>
      </c>
      <c r="F772" s="301">
        <v>58009471.030000001</v>
      </c>
      <c r="G772" s="301">
        <v>68737800.829999998</v>
      </c>
    </row>
    <row r="773" spans="3:7" x14ac:dyDescent="0.25">
      <c r="C773" s="316" t="s">
        <v>817</v>
      </c>
      <c r="D773" s="305">
        <v>886669483</v>
      </c>
      <c r="E773" s="305">
        <v>58544962.200000003</v>
      </c>
      <c r="F773" s="305">
        <v>58009471.030000001</v>
      </c>
      <c r="G773" s="305">
        <v>68737800.829999998</v>
      </c>
    </row>
    <row r="774" spans="3:7" x14ac:dyDescent="0.25">
      <c r="C774" s="304" t="s">
        <v>606</v>
      </c>
      <c r="D774" s="305">
        <v>0</v>
      </c>
      <c r="E774" s="305">
        <v>0</v>
      </c>
      <c r="F774" s="305">
        <v>0</v>
      </c>
      <c r="G774" s="305">
        <v>0</v>
      </c>
    </row>
    <row r="775" spans="3:7" x14ac:dyDescent="0.25">
      <c r="C775" s="304" t="s">
        <v>573</v>
      </c>
      <c r="D775" s="305">
        <v>25100000</v>
      </c>
      <c r="E775" s="305">
        <v>0</v>
      </c>
      <c r="F775" s="305">
        <v>0</v>
      </c>
      <c r="G775" s="305">
        <v>0</v>
      </c>
    </row>
    <row r="776" spans="3:7" x14ac:dyDescent="0.25">
      <c r="C776" s="304" t="s">
        <v>473</v>
      </c>
      <c r="D776" s="305">
        <v>861569483</v>
      </c>
      <c r="E776" s="305">
        <v>58544962.200000003</v>
      </c>
      <c r="F776" s="305">
        <v>58009471.030000001</v>
      </c>
      <c r="G776" s="305">
        <v>68737800.829999998</v>
      </c>
    </row>
    <row r="777" spans="3:7" x14ac:dyDescent="0.25">
      <c r="C777" s="328" t="s">
        <v>818</v>
      </c>
      <c r="D777" s="327">
        <v>362550018434</v>
      </c>
      <c r="E777" s="327">
        <v>27377112892.130005</v>
      </c>
      <c r="F777" s="327">
        <v>22948562183.779999</v>
      </c>
      <c r="G777" s="327">
        <v>29735649322.82</v>
      </c>
    </row>
    <row r="778" spans="3:7" x14ac:dyDescent="0.25">
      <c r="C778" s="300" t="s">
        <v>819</v>
      </c>
      <c r="D778" s="301">
        <v>362550018434</v>
      </c>
      <c r="E778" s="301">
        <v>27377112892.130005</v>
      </c>
      <c r="F778" s="301">
        <v>22948562183.779999</v>
      </c>
      <c r="G778" s="301">
        <v>29735649322.82</v>
      </c>
    </row>
    <row r="779" spans="3:7" x14ac:dyDescent="0.25">
      <c r="C779" s="316" t="s">
        <v>820</v>
      </c>
      <c r="D779" s="305">
        <v>362550018434</v>
      </c>
      <c r="E779" s="305">
        <v>27377112892.130005</v>
      </c>
      <c r="F779" s="305">
        <v>22948562183.779999</v>
      </c>
      <c r="G779" s="305">
        <v>29735649322.82</v>
      </c>
    </row>
    <row r="780" spans="3:7" x14ac:dyDescent="0.25">
      <c r="C780" s="304" t="s">
        <v>821</v>
      </c>
      <c r="D780" s="305">
        <v>362550018434</v>
      </c>
      <c r="E780" s="305">
        <v>27377112892.130005</v>
      </c>
      <c r="F780" s="305">
        <v>22948562183.779999</v>
      </c>
      <c r="G780" s="305">
        <v>29735649322.82</v>
      </c>
    </row>
    <row r="781" spans="3:7" x14ac:dyDescent="0.25">
      <c r="C781" s="328" t="s">
        <v>822</v>
      </c>
      <c r="D781" s="327">
        <v>152072486478</v>
      </c>
      <c r="E781" s="327">
        <v>11352521468.15</v>
      </c>
      <c r="F781" s="327">
        <v>15617758513.459999</v>
      </c>
      <c r="G781" s="327">
        <v>15614154676.34</v>
      </c>
    </row>
    <row r="782" spans="3:7" x14ac:dyDescent="0.25">
      <c r="C782" s="300" t="s">
        <v>823</v>
      </c>
      <c r="D782" s="301">
        <v>152072486478</v>
      </c>
      <c r="E782" s="301">
        <v>11352521468.15</v>
      </c>
      <c r="F782" s="301">
        <v>15617758513.459999</v>
      </c>
      <c r="G782" s="301">
        <v>15614154676.34</v>
      </c>
    </row>
    <row r="783" spans="3:7" x14ac:dyDescent="0.25">
      <c r="C783" s="316" t="s">
        <v>824</v>
      </c>
      <c r="D783" s="305">
        <v>152072486478</v>
      </c>
      <c r="E783" s="305">
        <v>11352521468.15</v>
      </c>
      <c r="F783" s="305">
        <v>15617758513.459999</v>
      </c>
      <c r="G783" s="305">
        <v>15614154676.34</v>
      </c>
    </row>
    <row r="784" spans="3:7" x14ac:dyDescent="0.25">
      <c r="C784" s="304" t="s">
        <v>473</v>
      </c>
      <c r="D784" s="305">
        <v>3701712</v>
      </c>
      <c r="E784" s="305">
        <v>593910.46</v>
      </c>
      <c r="F784" s="305">
        <v>593910.46</v>
      </c>
      <c r="G784" s="305">
        <v>607057.66</v>
      </c>
    </row>
    <row r="785" spans="3:7" x14ac:dyDescent="0.25">
      <c r="C785" s="304" t="s">
        <v>825</v>
      </c>
      <c r="D785" s="305">
        <v>85150000000</v>
      </c>
      <c r="E785" s="305">
        <v>11353475700</v>
      </c>
      <c r="F785" s="305">
        <v>11353475700</v>
      </c>
      <c r="G785" s="305">
        <v>10753475700</v>
      </c>
    </row>
    <row r="786" spans="3:7" x14ac:dyDescent="0.25">
      <c r="C786" s="304" t="s">
        <v>474</v>
      </c>
      <c r="D786" s="305">
        <v>62311723623</v>
      </c>
      <c r="E786" s="305">
        <v>-1548142.31</v>
      </c>
      <c r="F786" s="305">
        <v>4263688903</v>
      </c>
      <c r="G786" s="305">
        <v>4283862630.6799998</v>
      </c>
    </row>
    <row r="787" spans="3:7" x14ac:dyDescent="0.25">
      <c r="C787" s="304" t="s">
        <v>483</v>
      </c>
      <c r="D787" s="305">
        <v>4607061143</v>
      </c>
      <c r="E787" s="305">
        <v>0</v>
      </c>
      <c r="F787" s="305">
        <v>0</v>
      </c>
      <c r="G787" s="305">
        <v>576209288</v>
      </c>
    </row>
    <row r="788" spans="3:7" ht="15.75" thickBot="1" x14ac:dyDescent="0.3">
      <c r="C788" s="323" t="s">
        <v>198</v>
      </c>
      <c r="D788" s="324">
        <v>1622833406287</v>
      </c>
      <c r="E788" s="324">
        <v>98530211654.399994</v>
      </c>
      <c r="F788" s="324">
        <v>119960844904.07002</v>
      </c>
      <c r="G788" s="324">
        <v>131355766428.48001</v>
      </c>
    </row>
    <row r="791" spans="3:7" x14ac:dyDescent="0.25">
      <c r="C791" s="308" t="s">
        <v>416</v>
      </c>
    </row>
    <row r="792" spans="3:7" x14ac:dyDescent="0.25">
      <c r="C792" s="309" t="s">
        <v>417</v>
      </c>
    </row>
    <row r="793" spans="3:7" x14ac:dyDescent="0.25">
      <c r="C793" s="308" t="s">
        <v>105</v>
      </c>
    </row>
  </sheetData>
  <mergeCells count="10">
    <mergeCell ref="C2:G2"/>
    <mergeCell ref="C3:G3"/>
    <mergeCell ref="C4:G4"/>
    <mergeCell ref="C6:H6"/>
    <mergeCell ref="C7:G7"/>
    <mergeCell ref="C10:C11"/>
    <mergeCell ref="D10:D12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A657-EFD2-4E2A-9BC2-87C63C41BE08}">
  <dimension ref="A1:H152"/>
  <sheetViews>
    <sheetView showGridLines="0" workbookViewId="0">
      <selection activeCell="M153" sqref="M153"/>
    </sheetView>
  </sheetViews>
  <sheetFormatPr baseColWidth="10" defaultColWidth="11.42578125" defaultRowHeight="15" x14ac:dyDescent="0.25"/>
  <cols>
    <col min="1" max="2" width="11.42578125" style="1"/>
    <col min="3" max="3" width="100.28515625" style="1" bestFit="1" customWidth="1"/>
    <col min="4" max="4" width="27.85546875" style="1" customWidth="1"/>
    <col min="5" max="5" width="17.28515625" style="1" bestFit="1" customWidth="1"/>
    <col min="6" max="6" width="15.5703125" style="1" bestFit="1" customWidth="1"/>
    <col min="7" max="7" width="12.140625" style="1" bestFit="1" customWidth="1"/>
    <col min="8" max="9" width="11.42578125" style="1"/>
    <col min="10" max="10" width="14" style="1" bestFit="1" customWidth="1"/>
    <col min="11" max="11" width="11.5703125" style="1" bestFit="1" customWidth="1"/>
    <col min="12" max="13" width="12.140625" style="1" bestFit="1" customWidth="1"/>
    <col min="14" max="16384" width="11.42578125" style="1"/>
  </cols>
  <sheetData>
    <row r="1" spans="1:8" x14ac:dyDescent="0.25">
      <c r="C1" s="2"/>
      <c r="D1" s="2"/>
      <c r="E1" s="2"/>
      <c r="F1" s="2"/>
      <c r="G1" s="2"/>
    </row>
    <row r="2" spans="1:8" x14ac:dyDescent="0.25">
      <c r="C2" s="454" t="s">
        <v>0</v>
      </c>
      <c r="D2" s="454"/>
      <c r="E2" s="454"/>
      <c r="F2" s="454"/>
      <c r="G2" s="454"/>
    </row>
    <row r="3" spans="1:8" x14ac:dyDescent="0.25">
      <c r="C3" s="454" t="s">
        <v>1</v>
      </c>
      <c r="D3" s="454"/>
      <c r="E3" s="454"/>
      <c r="F3" s="454"/>
      <c r="G3" s="454"/>
    </row>
    <row r="4" spans="1:8" x14ac:dyDescent="0.25">
      <c r="C4" s="455" t="s">
        <v>2</v>
      </c>
      <c r="D4" s="455"/>
      <c r="E4" s="455"/>
      <c r="F4" s="455"/>
      <c r="G4" s="455"/>
    </row>
    <row r="5" spans="1:8" x14ac:dyDescent="0.25">
      <c r="C5" s="2"/>
      <c r="D5" s="2"/>
      <c r="E5" s="2"/>
      <c r="F5" s="2"/>
      <c r="G5" s="2"/>
    </row>
    <row r="6" spans="1:8" ht="15.75" x14ac:dyDescent="0.25">
      <c r="A6" s="468" t="s">
        <v>826</v>
      </c>
      <c r="B6" s="468"/>
      <c r="C6" s="468"/>
      <c r="D6" s="468"/>
      <c r="E6" s="468"/>
      <c r="F6" s="468"/>
      <c r="G6" s="468"/>
      <c r="H6" s="468"/>
    </row>
    <row r="7" spans="1:8" ht="15.75" x14ac:dyDescent="0.25">
      <c r="C7" s="457" t="s">
        <v>231</v>
      </c>
      <c r="D7" s="457"/>
      <c r="E7" s="457"/>
      <c r="F7" s="457"/>
      <c r="G7" s="457"/>
    </row>
    <row r="9" spans="1:8" ht="15.75" thickBot="1" x14ac:dyDescent="0.3"/>
    <row r="10" spans="1:8" x14ac:dyDescent="0.25">
      <c r="C10" s="476" t="s">
        <v>5</v>
      </c>
      <c r="D10" s="448" t="s">
        <v>466</v>
      </c>
      <c r="E10" s="471" t="s">
        <v>467</v>
      </c>
      <c r="F10" s="471" t="s">
        <v>212</v>
      </c>
      <c r="G10" s="471" t="s">
        <v>468</v>
      </c>
    </row>
    <row r="11" spans="1:8" x14ac:dyDescent="0.25">
      <c r="C11" s="477"/>
      <c r="D11" s="460"/>
      <c r="E11" s="472"/>
      <c r="F11" s="474"/>
      <c r="G11" s="474"/>
    </row>
    <row r="12" spans="1:8" ht="15.75" thickBot="1" x14ac:dyDescent="0.3">
      <c r="C12" s="325" t="s">
        <v>827</v>
      </c>
      <c r="D12" s="459"/>
      <c r="E12" s="473"/>
      <c r="F12" s="475"/>
      <c r="G12" s="475"/>
    </row>
    <row r="13" spans="1:8" x14ac:dyDescent="0.25">
      <c r="C13" s="326" t="s">
        <v>828</v>
      </c>
      <c r="D13" s="327">
        <v>256969074361</v>
      </c>
      <c r="E13" s="327">
        <v>14424892859.15</v>
      </c>
      <c r="F13" s="327">
        <v>20262071844.59</v>
      </c>
      <c r="G13" s="327">
        <v>21110130730.939999</v>
      </c>
    </row>
    <row r="14" spans="1:8" x14ac:dyDescent="0.25">
      <c r="C14" s="300" t="s">
        <v>170</v>
      </c>
      <c r="D14" s="301">
        <v>102151484178</v>
      </c>
      <c r="E14" s="301">
        <v>6461108335.8400011</v>
      </c>
      <c r="F14" s="301">
        <v>7110839087.3499985</v>
      </c>
      <c r="G14" s="301">
        <v>7843978536.5299988</v>
      </c>
    </row>
    <row r="15" spans="1:8" x14ac:dyDescent="0.25">
      <c r="C15" s="316" t="s">
        <v>829</v>
      </c>
      <c r="D15" s="305">
        <v>8027164129</v>
      </c>
      <c r="E15" s="305">
        <v>664190528.99000001</v>
      </c>
      <c r="F15" s="305">
        <v>664190528.99000001</v>
      </c>
      <c r="G15" s="305">
        <v>664190528.99000001</v>
      </c>
    </row>
    <row r="16" spans="1:8" x14ac:dyDescent="0.25">
      <c r="C16" s="316" t="s">
        <v>830</v>
      </c>
      <c r="D16" s="305">
        <v>52957815438</v>
      </c>
      <c r="E16" s="305">
        <v>2298463695.2400007</v>
      </c>
      <c r="F16" s="305">
        <v>2925122893.2299986</v>
      </c>
      <c r="G16" s="305">
        <v>3701089618.3599992</v>
      </c>
    </row>
    <row r="17" spans="3:7" x14ac:dyDescent="0.25">
      <c r="C17" s="316" t="s">
        <v>831</v>
      </c>
      <c r="D17" s="305">
        <v>29452658980</v>
      </c>
      <c r="E17" s="305">
        <v>2546352455.1000004</v>
      </c>
      <c r="F17" s="305">
        <v>2546352455.1000004</v>
      </c>
      <c r="G17" s="305">
        <v>2513853053.9400001</v>
      </c>
    </row>
    <row r="18" spans="3:7" x14ac:dyDescent="0.25">
      <c r="C18" s="316" t="s">
        <v>832</v>
      </c>
      <c r="D18" s="305">
        <v>10858756737</v>
      </c>
      <c r="E18" s="305">
        <v>904896382</v>
      </c>
      <c r="F18" s="305">
        <v>904896382</v>
      </c>
      <c r="G18" s="305">
        <v>904896382</v>
      </c>
    </row>
    <row r="19" spans="3:7" x14ac:dyDescent="0.25">
      <c r="C19" s="316" t="s">
        <v>833</v>
      </c>
      <c r="D19" s="305">
        <v>855088894</v>
      </c>
      <c r="E19" s="305">
        <v>47205274.510000005</v>
      </c>
      <c r="F19" s="305">
        <v>70276828.030000001</v>
      </c>
      <c r="G19" s="305">
        <v>59948953.24000001</v>
      </c>
    </row>
    <row r="20" spans="3:7" x14ac:dyDescent="0.25">
      <c r="C20" s="300" t="s">
        <v>171</v>
      </c>
      <c r="D20" s="301">
        <v>15009549215</v>
      </c>
      <c r="E20" s="301">
        <v>597180141.43000007</v>
      </c>
      <c r="F20" s="301">
        <v>1004109620.9300001</v>
      </c>
      <c r="G20" s="301">
        <v>1033522544.6200001</v>
      </c>
    </row>
    <row r="21" spans="3:7" x14ac:dyDescent="0.25">
      <c r="C21" s="316" t="s">
        <v>834</v>
      </c>
      <c r="D21" s="305">
        <v>5102968644</v>
      </c>
      <c r="E21" s="305">
        <v>280706281.38999999</v>
      </c>
      <c r="F21" s="305">
        <v>264950348.99000001</v>
      </c>
      <c r="G21" s="305">
        <v>243468387.64000005</v>
      </c>
    </row>
    <row r="22" spans="3:7" x14ac:dyDescent="0.25">
      <c r="C22" s="316" t="s">
        <v>835</v>
      </c>
      <c r="D22" s="305">
        <v>9906580571</v>
      </c>
      <c r="E22" s="305">
        <v>316473860.04000002</v>
      </c>
      <c r="F22" s="305">
        <v>739159271.94000006</v>
      </c>
      <c r="G22" s="305">
        <v>790054156.98000002</v>
      </c>
    </row>
    <row r="23" spans="3:7" x14ac:dyDescent="0.25">
      <c r="C23" s="300" t="s">
        <v>172</v>
      </c>
      <c r="D23" s="301">
        <v>55750231755</v>
      </c>
      <c r="E23" s="301">
        <v>1706700871.9899998</v>
      </c>
      <c r="F23" s="301">
        <v>4113609280.1700006</v>
      </c>
      <c r="G23" s="301">
        <v>4044750771.5799999</v>
      </c>
    </row>
    <row r="24" spans="3:7" x14ac:dyDescent="0.25">
      <c r="C24" s="316" t="s">
        <v>836</v>
      </c>
      <c r="D24" s="305">
        <v>51534148443</v>
      </c>
      <c r="E24" s="305">
        <v>1563374073.6599998</v>
      </c>
      <c r="F24" s="305">
        <v>3880447607.4600005</v>
      </c>
      <c r="G24" s="305">
        <v>3861815750.04</v>
      </c>
    </row>
    <row r="25" spans="3:7" x14ac:dyDescent="0.25">
      <c r="C25" s="316" t="s">
        <v>837</v>
      </c>
      <c r="D25" s="305">
        <v>3838533234</v>
      </c>
      <c r="E25" s="305">
        <v>134280969.84</v>
      </c>
      <c r="F25" s="305">
        <v>208109188.59000003</v>
      </c>
      <c r="G25" s="305">
        <v>153978199.87</v>
      </c>
    </row>
    <row r="26" spans="3:7" x14ac:dyDescent="0.25">
      <c r="C26" s="316" t="s">
        <v>838</v>
      </c>
      <c r="D26" s="305">
        <v>296441158</v>
      </c>
      <c r="E26" s="305">
        <v>8470639.3900000006</v>
      </c>
      <c r="F26" s="305">
        <v>18569980.149999999</v>
      </c>
      <c r="G26" s="305">
        <v>21100726.710000001</v>
      </c>
    </row>
    <row r="27" spans="3:7" x14ac:dyDescent="0.25">
      <c r="C27" s="316" t="s">
        <v>839</v>
      </c>
      <c r="D27" s="305">
        <v>81108920</v>
      </c>
      <c r="E27" s="305">
        <v>575189.1</v>
      </c>
      <c r="F27" s="305">
        <v>6482503.9699999997</v>
      </c>
      <c r="G27" s="305">
        <v>7856094.9600000009</v>
      </c>
    </row>
    <row r="28" spans="3:7" x14ac:dyDescent="0.25">
      <c r="C28" s="300" t="s">
        <v>173</v>
      </c>
      <c r="D28" s="301">
        <v>84057809213</v>
      </c>
      <c r="E28" s="301">
        <v>5659903509.8899994</v>
      </c>
      <c r="F28" s="301">
        <v>8033513856.1400013</v>
      </c>
      <c r="G28" s="301">
        <v>8187878878.210001</v>
      </c>
    </row>
    <row r="29" spans="3:7" x14ac:dyDescent="0.25">
      <c r="C29" s="316" t="s">
        <v>840</v>
      </c>
      <c r="D29" s="305">
        <v>39543819862</v>
      </c>
      <c r="E29" s="305">
        <v>1698089032.9400003</v>
      </c>
      <c r="F29" s="305">
        <v>2636888569.2400002</v>
      </c>
      <c r="G29" s="305">
        <v>2843984653.8100009</v>
      </c>
    </row>
    <row r="30" spans="3:7" x14ac:dyDescent="0.25">
      <c r="C30" s="316" t="s">
        <v>841</v>
      </c>
      <c r="D30" s="305">
        <v>1394684725</v>
      </c>
      <c r="E30" s="305">
        <v>76095389.469999999</v>
      </c>
      <c r="F30" s="305">
        <v>80940224.429999992</v>
      </c>
      <c r="G30" s="305">
        <v>124971650.71000001</v>
      </c>
    </row>
    <row r="31" spans="3:7" x14ac:dyDescent="0.25">
      <c r="C31" s="316" t="s">
        <v>842</v>
      </c>
      <c r="D31" s="305">
        <v>29123951403</v>
      </c>
      <c r="E31" s="305">
        <v>2664682840.0900002</v>
      </c>
      <c r="F31" s="305">
        <v>2661007926.9700003</v>
      </c>
      <c r="G31" s="305">
        <v>2668671184.6400003</v>
      </c>
    </row>
    <row r="32" spans="3:7" x14ac:dyDescent="0.25">
      <c r="C32" s="316" t="s">
        <v>843</v>
      </c>
      <c r="D32" s="305">
        <v>3220295124</v>
      </c>
      <c r="E32" s="305">
        <v>280116324.50999999</v>
      </c>
      <c r="F32" s="305">
        <v>1328027881.55</v>
      </c>
      <c r="G32" s="305">
        <v>1249428888.8899999</v>
      </c>
    </row>
    <row r="33" spans="3:7" x14ac:dyDescent="0.25">
      <c r="C33" s="316" t="s">
        <v>844</v>
      </c>
      <c r="D33" s="305">
        <v>5672580954</v>
      </c>
      <c r="E33" s="305">
        <v>154513851.89999998</v>
      </c>
      <c r="F33" s="305">
        <v>540321685.68000007</v>
      </c>
      <c r="G33" s="305">
        <v>511634761.85000002</v>
      </c>
    </row>
    <row r="34" spans="3:7" x14ac:dyDescent="0.25">
      <c r="C34" s="316" t="s">
        <v>845</v>
      </c>
      <c r="D34" s="305">
        <v>68949757</v>
      </c>
      <c r="E34" s="305">
        <v>5745813</v>
      </c>
      <c r="F34" s="305">
        <v>5745813</v>
      </c>
      <c r="G34" s="305">
        <v>5745813</v>
      </c>
    </row>
    <row r="35" spans="3:7" x14ac:dyDescent="0.25">
      <c r="C35" s="316" t="s">
        <v>846</v>
      </c>
      <c r="D35" s="305">
        <v>5033527388</v>
      </c>
      <c r="E35" s="305">
        <v>780660257.98000002</v>
      </c>
      <c r="F35" s="305">
        <v>780581755.26999998</v>
      </c>
      <c r="G35" s="305">
        <v>783441925.30999994</v>
      </c>
    </row>
    <row r="36" spans="3:7" x14ac:dyDescent="0.25">
      <c r="C36" s="326" t="s">
        <v>174</v>
      </c>
      <c r="D36" s="327">
        <v>249200443837</v>
      </c>
      <c r="E36" s="327">
        <v>20523594006.550007</v>
      </c>
      <c r="F36" s="327">
        <v>20775928323.640003</v>
      </c>
      <c r="G36" s="327">
        <v>24665822840.759995</v>
      </c>
    </row>
    <row r="37" spans="3:7" x14ac:dyDescent="0.25">
      <c r="C37" s="300" t="s">
        <v>175</v>
      </c>
      <c r="D37" s="301">
        <v>22840302147</v>
      </c>
      <c r="E37" s="301">
        <v>2432228631.4100003</v>
      </c>
      <c r="F37" s="301">
        <v>2523044182.3700008</v>
      </c>
      <c r="G37" s="301">
        <v>2378316467.7400007</v>
      </c>
    </row>
    <row r="38" spans="3:7" x14ac:dyDescent="0.25">
      <c r="C38" s="316" t="s">
        <v>847</v>
      </c>
      <c r="D38" s="305">
        <v>20922831438</v>
      </c>
      <c r="E38" s="305">
        <v>2263499738.1800003</v>
      </c>
      <c r="F38" s="305">
        <v>2353662326.6600008</v>
      </c>
      <c r="G38" s="305">
        <v>2235450008.2100005</v>
      </c>
    </row>
    <row r="39" spans="3:7" x14ac:dyDescent="0.25">
      <c r="C39" s="316" t="s">
        <v>848</v>
      </c>
      <c r="D39" s="305">
        <v>1670312352</v>
      </c>
      <c r="E39" s="305">
        <v>166005665.86999997</v>
      </c>
      <c r="F39" s="305">
        <v>143951277.66000003</v>
      </c>
      <c r="G39" s="305">
        <v>122392275.63</v>
      </c>
    </row>
    <row r="40" spans="3:7" x14ac:dyDescent="0.25">
      <c r="C40" s="316" t="s">
        <v>849</v>
      </c>
      <c r="D40" s="305">
        <v>247158357</v>
      </c>
      <c r="E40" s="305">
        <v>2723227.3599999994</v>
      </c>
      <c r="F40" s="305">
        <v>25430578.050000001</v>
      </c>
      <c r="G40" s="305">
        <v>20474183.899999999</v>
      </c>
    </row>
    <row r="41" spans="3:7" x14ac:dyDescent="0.25">
      <c r="C41" s="300" t="s">
        <v>176</v>
      </c>
      <c r="D41" s="301">
        <v>19229327493</v>
      </c>
      <c r="E41" s="301">
        <v>1597072396.3700001</v>
      </c>
      <c r="F41" s="301">
        <v>1312265025.0900002</v>
      </c>
      <c r="G41" s="301">
        <v>1285595813.25</v>
      </c>
    </row>
    <row r="42" spans="3:7" x14ac:dyDescent="0.25">
      <c r="C42" s="316" t="s">
        <v>850</v>
      </c>
      <c r="D42" s="305">
        <v>10225165399</v>
      </c>
      <c r="E42" s="305">
        <v>595707724.00000012</v>
      </c>
      <c r="F42" s="305">
        <v>497838239.32000011</v>
      </c>
      <c r="G42" s="305">
        <v>503557068</v>
      </c>
    </row>
    <row r="43" spans="3:7" x14ac:dyDescent="0.25">
      <c r="C43" s="316" t="s">
        <v>851</v>
      </c>
      <c r="D43" s="305">
        <v>144925000</v>
      </c>
      <c r="E43" s="305">
        <v>14270937.73</v>
      </c>
      <c r="F43" s="305">
        <v>14270937.73</v>
      </c>
      <c r="G43" s="305">
        <v>14270937.73</v>
      </c>
    </row>
    <row r="44" spans="3:7" x14ac:dyDescent="0.25">
      <c r="C44" s="316" t="s">
        <v>852</v>
      </c>
      <c r="D44" s="305">
        <v>100000000</v>
      </c>
      <c r="E44" s="305"/>
      <c r="F44" s="305"/>
      <c r="G44" s="305"/>
    </row>
    <row r="45" spans="3:7" x14ac:dyDescent="0.25">
      <c r="C45" s="316" t="s">
        <v>853</v>
      </c>
      <c r="D45" s="305">
        <v>977523771</v>
      </c>
      <c r="E45" s="305">
        <v>28003675.030000001</v>
      </c>
      <c r="F45" s="305">
        <v>48502001.559999987</v>
      </c>
      <c r="G45" s="305">
        <v>63207488.350000001</v>
      </c>
    </row>
    <row r="46" spans="3:7" x14ac:dyDescent="0.25">
      <c r="C46" s="316" t="s">
        <v>854</v>
      </c>
      <c r="D46" s="305">
        <v>7781713323</v>
      </c>
      <c r="E46" s="305">
        <v>959090059.61000001</v>
      </c>
      <c r="F46" s="305">
        <v>751653846.48000002</v>
      </c>
      <c r="G46" s="305">
        <v>704560319.16999996</v>
      </c>
    </row>
    <row r="47" spans="3:7" x14ac:dyDescent="0.25">
      <c r="C47" s="300" t="s">
        <v>177</v>
      </c>
      <c r="D47" s="301">
        <v>6975321990</v>
      </c>
      <c r="E47" s="301">
        <v>186580705.22</v>
      </c>
      <c r="F47" s="301">
        <v>497868141.30000001</v>
      </c>
      <c r="G47" s="301">
        <v>494129961.78000003</v>
      </c>
    </row>
    <row r="48" spans="3:7" x14ac:dyDescent="0.25">
      <c r="C48" s="316" t="s">
        <v>855</v>
      </c>
      <c r="D48" s="305">
        <v>6975321990</v>
      </c>
      <c r="E48" s="305">
        <v>186580705.22</v>
      </c>
      <c r="F48" s="305">
        <v>497868141.30000001</v>
      </c>
      <c r="G48" s="305">
        <v>494129961.78000003</v>
      </c>
    </row>
    <row r="49" spans="3:7" x14ac:dyDescent="0.25">
      <c r="C49" s="300" t="s">
        <v>178</v>
      </c>
      <c r="D49" s="301">
        <v>95599385504</v>
      </c>
      <c r="E49" s="301">
        <v>11473683109.809999</v>
      </c>
      <c r="F49" s="301">
        <v>11628905763.459999</v>
      </c>
      <c r="G49" s="301">
        <v>11080092137.019999</v>
      </c>
    </row>
    <row r="50" spans="3:7" x14ac:dyDescent="0.25">
      <c r="C50" s="316" t="s">
        <v>856</v>
      </c>
      <c r="D50" s="305">
        <v>581376265</v>
      </c>
      <c r="E50" s="305">
        <v>18939524.460000001</v>
      </c>
      <c r="F50" s="305">
        <v>40259465.269999996</v>
      </c>
      <c r="G50" s="305">
        <v>39547114.890000001</v>
      </c>
    </row>
    <row r="51" spans="3:7" x14ac:dyDescent="0.25">
      <c r="C51" s="316" t="s">
        <v>857</v>
      </c>
      <c r="D51" s="305">
        <v>92475769241</v>
      </c>
      <c r="E51" s="305">
        <v>11353475700</v>
      </c>
      <c r="F51" s="305">
        <v>11353475700</v>
      </c>
      <c r="G51" s="305">
        <v>10808475700</v>
      </c>
    </row>
    <row r="52" spans="3:7" x14ac:dyDescent="0.25">
      <c r="C52" s="316" t="s">
        <v>858</v>
      </c>
      <c r="D52" s="305">
        <v>288905038</v>
      </c>
      <c r="E52" s="305"/>
      <c r="F52" s="305"/>
      <c r="G52" s="305"/>
    </row>
    <row r="53" spans="3:7" x14ac:dyDescent="0.25">
      <c r="C53" s="316" t="s">
        <v>859</v>
      </c>
      <c r="D53" s="305">
        <v>19334653</v>
      </c>
      <c r="E53" s="305">
        <v>27979969.739999998</v>
      </c>
      <c r="F53" s="305">
        <v>10785108.810000001</v>
      </c>
      <c r="G53" s="305">
        <v>140000</v>
      </c>
    </row>
    <row r="54" spans="3:7" x14ac:dyDescent="0.25">
      <c r="C54" s="316" t="s">
        <v>860</v>
      </c>
      <c r="D54" s="305">
        <v>2234000307</v>
      </c>
      <c r="E54" s="305">
        <v>73287915.609999999</v>
      </c>
      <c r="F54" s="305">
        <v>224385489.38</v>
      </c>
      <c r="G54" s="305">
        <v>231929322.13000003</v>
      </c>
    </row>
    <row r="55" spans="3:7" x14ac:dyDescent="0.25">
      <c r="C55" s="300" t="s">
        <v>179</v>
      </c>
      <c r="D55" s="301">
        <v>984650259</v>
      </c>
      <c r="E55" s="301">
        <v>-2077937.14</v>
      </c>
      <c r="F55" s="301">
        <v>74591561.089999989</v>
      </c>
      <c r="G55" s="301">
        <v>82982255.459999993</v>
      </c>
    </row>
    <row r="56" spans="3:7" x14ac:dyDescent="0.25">
      <c r="C56" s="316" t="s">
        <v>861</v>
      </c>
      <c r="D56" s="305">
        <v>983650259</v>
      </c>
      <c r="E56" s="305">
        <v>-2077937.14</v>
      </c>
      <c r="F56" s="305">
        <v>74591561.089999989</v>
      </c>
      <c r="G56" s="305">
        <v>82982255.459999993</v>
      </c>
    </row>
    <row r="57" spans="3:7" x14ac:dyDescent="0.25">
      <c r="C57" s="316" t="s">
        <v>862</v>
      </c>
      <c r="D57" s="305">
        <v>1000000</v>
      </c>
      <c r="E57" s="305"/>
      <c r="F57" s="305"/>
      <c r="G57" s="305"/>
    </row>
    <row r="58" spans="3:7" x14ac:dyDescent="0.25">
      <c r="C58" s="300" t="s">
        <v>181</v>
      </c>
      <c r="D58" s="301">
        <v>89860675127</v>
      </c>
      <c r="E58" s="301">
        <v>4196491503.3400002</v>
      </c>
      <c r="F58" s="301">
        <v>3944666035.1499996</v>
      </c>
      <c r="G58" s="301">
        <v>8651817309.3600006</v>
      </c>
    </row>
    <row r="59" spans="3:7" x14ac:dyDescent="0.25">
      <c r="C59" s="316" t="s">
        <v>863</v>
      </c>
      <c r="D59" s="305">
        <v>48883353511</v>
      </c>
      <c r="E59" s="305">
        <v>3252978513.5599999</v>
      </c>
      <c r="F59" s="305">
        <v>2751789076.1299996</v>
      </c>
      <c r="G59" s="305">
        <v>4216069262.7200003</v>
      </c>
    </row>
    <row r="60" spans="3:7" x14ac:dyDescent="0.25">
      <c r="C60" s="316" t="s">
        <v>864</v>
      </c>
      <c r="D60" s="305">
        <v>7846034</v>
      </c>
      <c r="E60" s="305">
        <v>4922695.58</v>
      </c>
      <c r="F60" s="305">
        <v>4922695.58</v>
      </c>
      <c r="G60" s="305">
        <v>0</v>
      </c>
    </row>
    <row r="61" spans="3:7" x14ac:dyDescent="0.25">
      <c r="C61" s="316" t="s">
        <v>865</v>
      </c>
      <c r="D61" s="305">
        <v>35043058783</v>
      </c>
      <c r="E61" s="305">
        <v>756062209.06999993</v>
      </c>
      <c r="F61" s="305">
        <v>940186388.31999993</v>
      </c>
      <c r="G61" s="305">
        <v>4189505898.4099998</v>
      </c>
    </row>
    <row r="62" spans="3:7" x14ac:dyDescent="0.25">
      <c r="C62" s="316" t="s">
        <v>866</v>
      </c>
      <c r="D62" s="305">
        <v>1250000000</v>
      </c>
      <c r="E62" s="305">
        <v>37430058.229999997</v>
      </c>
      <c r="F62" s="305">
        <v>37430058.229999997</v>
      </c>
      <c r="G62" s="305">
        <v>36820196.229999997</v>
      </c>
    </row>
    <row r="63" spans="3:7" x14ac:dyDescent="0.25">
      <c r="C63" s="316" t="s">
        <v>867</v>
      </c>
      <c r="D63" s="305">
        <v>4676416799</v>
      </c>
      <c r="E63" s="305">
        <v>145098026.89999998</v>
      </c>
      <c r="F63" s="305">
        <v>210337816.88999999</v>
      </c>
      <c r="G63" s="305">
        <v>209421952</v>
      </c>
    </row>
    <row r="64" spans="3:7" x14ac:dyDescent="0.25">
      <c r="C64" s="300" t="s">
        <v>182</v>
      </c>
      <c r="D64" s="301">
        <v>4386380395</v>
      </c>
      <c r="E64" s="301">
        <v>106641540.25</v>
      </c>
      <c r="F64" s="301">
        <v>138296857.05000001</v>
      </c>
      <c r="G64" s="301">
        <v>147858128.55000001</v>
      </c>
    </row>
    <row r="65" spans="3:7" x14ac:dyDescent="0.25">
      <c r="C65" s="316" t="s">
        <v>868</v>
      </c>
      <c r="D65" s="305">
        <v>4386380395</v>
      </c>
      <c r="E65" s="305">
        <v>106641540.25</v>
      </c>
      <c r="F65" s="305">
        <v>138296857.05000001</v>
      </c>
      <c r="G65" s="305">
        <v>147858128.55000001</v>
      </c>
    </row>
    <row r="66" spans="3:7" x14ac:dyDescent="0.25">
      <c r="C66" s="300" t="s">
        <v>183</v>
      </c>
      <c r="D66" s="301">
        <v>149703020</v>
      </c>
      <c r="E66" s="301">
        <v>0</v>
      </c>
      <c r="F66" s="301">
        <v>0</v>
      </c>
      <c r="G66" s="301">
        <v>0</v>
      </c>
    </row>
    <row r="67" spans="3:7" x14ac:dyDescent="0.25">
      <c r="C67" s="316" t="s">
        <v>869</v>
      </c>
      <c r="D67" s="305">
        <v>149703020</v>
      </c>
      <c r="E67" s="305">
        <v>0</v>
      </c>
      <c r="F67" s="305">
        <v>0</v>
      </c>
      <c r="G67" s="305">
        <v>0</v>
      </c>
    </row>
    <row r="68" spans="3:7" x14ac:dyDescent="0.25">
      <c r="C68" s="300" t="s">
        <v>184</v>
      </c>
      <c r="D68" s="301">
        <v>9174697902</v>
      </c>
      <c r="E68" s="301">
        <v>532974057.2899999</v>
      </c>
      <c r="F68" s="301">
        <v>656290758.13000011</v>
      </c>
      <c r="G68" s="301">
        <v>545030767.5999999</v>
      </c>
    </row>
    <row r="69" spans="3:7" x14ac:dyDescent="0.25">
      <c r="C69" s="316" t="s">
        <v>870</v>
      </c>
      <c r="D69" s="305">
        <v>28275430</v>
      </c>
      <c r="E69" s="305"/>
      <c r="F69" s="305"/>
      <c r="G69" s="305"/>
    </row>
    <row r="70" spans="3:7" x14ac:dyDescent="0.25">
      <c r="C70" s="316" t="s">
        <v>871</v>
      </c>
      <c r="D70" s="305">
        <v>9146422472</v>
      </c>
      <c r="E70" s="305">
        <v>532974057.2899999</v>
      </c>
      <c r="F70" s="305">
        <v>656290758.13000011</v>
      </c>
      <c r="G70" s="305">
        <v>545030767.5999999</v>
      </c>
    </row>
    <row r="71" spans="3:7" x14ac:dyDescent="0.25">
      <c r="C71" s="326" t="s">
        <v>185</v>
      </c>
      <c r="D71" s="327">
        <v>15653220062</v>
      </c>
      <c r="E71" s="327">
        <v>811205821.28999996</v>
      </c>
      <c r="F71" s="327">
        <v>641835247.66999996</v>
      </c>
      <c r="G71" s="327">
        <v>734811073.13</v>
      </c>
    </row>
    <row r="72" spans="3:7" x14ac:dyDescent="0.25">
      <c r="C72" s="300" t="s">
        <v>186</v>
      </c>
      <c r="D72" s="301">
        <v>1159849100</v>
      </c>
      <c r="E72" s="301">
        <v>30872101.649999999</v>
      </c>
      <c r="F72" s="301">
        <v>64598213.93</v>
      </c>
      <c r="G72" s="301">
        <v>80434868.469999999</v>
      </c>
    </row>
    <row r="73" spans="3:7" x14ac:dyDescent="0.25">
      <c r="C73" s="316" t="s">
        <v>872</v>
      </c>
      <c r="D73" s="305">
        <v>228885000</v>
      </c>
      <c r="E73" s="305">
        <v>0</v>
      </c>
      <c r="F73" s="305">
        <v>20670666.609999999</v>
      </c>
      <c r="G73" s="305">
        <v>20335249.960000001</v>
      </c>
    </row>
    <row r="74" spans="3:7" x14ac:dyDescent="0.25">
      <c r="C74" s="316" t="s">
        <v>873</v>
      </c>
      <c r="D74" s="305">
        <v>583707266</v>
      </c>
      <c r="E74" s="305">
        <v>4549242.29</v>
      </c>
      <c r="F74" s="305">
        <v>26146953.859999999</v>
      </c>
      <c r="G74" s="305">
        <v>47594667.859999999</v>
      </c>
    </row>
    <row r="75" spans="3:7" x14ac:dyDescent="0.25">
      <c r="C75" s="316" t="s">
        <v>874</v>
      </c>
      <c r="D75" s="305">
        <v>14083521</v>
      </c>
      <c r="E75" s="305">
        <v>0</v>
      </c>
      <c r="F75" s="305">
        <v>0</v>
      </c>
      <c r="G75" s="305">
        <v>6660764.1399999997</v>
      </c>
    </row>
    <row r="76" spans="3:7" x14ac:dyDescent="0.25">
      <c r="C76" s="316" t="s">
        <v>875</v>
      </c>
      <c r="D76" s="305">
        <v>333173313</v>
      </c>
      <c r="E76" s="305">
        <v>26322859.359999999</v>
      </c>
      <c r="F76" s="305">
        <v>17780593.460000001</v>
      </c>
      <c r="G76" s="305">
        <v>5844186.5099999998</v>
      </c>
    </row>
    <row r="77" spans="3:7" x14ac:dyDescent="0.25">
      <c r="C77" s="300" t="s">
        <v>187</v>
      </c>
      <c r="D77" s="301">
        <v>8167588808</v>
      </c>
      <c r="E77" s="301">
        <v>579565632.33999991</v>
      </c>
      <c r="F77" s="301">
        <v>440892078.69000006</v>
      </c>
      <c r="G77" s="301">
        <v>504148789.5</v>
      </c>
    </row>
    <row r="78" spans="3:7" x14ac:dyDescent="0.25">
      <c r="C78" s="316" t="s">
        <v>876</v>
      </c>
      <c r="D78" s="305">
        <v>1430788520</v>
      </c>
      <c r="E78" s="305">
        <v>1788856.6</v>
      </c>
      <c r="F78" s="305">
        <v>1797655.3599999999</v>
      </c>
      <c r="G78" s="305">
        <v>774751.76</v>
      </c>
    </row>
    <row r="79" spans="3:7" x14ac:dyDescent="0.25">
      <c r="C79" s="316" t="s">
        <v>877</v>
      </c>
      <c r="D79" s="305">
        <v>402894786</v>
      </c>
      <c r="E79" s="305">
        <v>14576568.6</v>
      </c>
      <c r="F79" s="305">
        <v>27232613.990000002</v>
      </c>
      <c r="G79" s="305">
        <v>25683197.670000002</v>
      </c>
    </row>
    <row r="80" spans="3:7" x14ac:dyDescent="0.25">
      <c r="C80" s="316" t="s">
        <v>878</v>
      </c>
      <c r="D80" s="305">
        <v>10000000</v>
      </c>
      <c r="E80" s="305">
        <v>995047.59</v>
      </c>
      <c r="F80" s="305">
        <v>28394.34</v>
      </c>
      <c r="G80" s="305">
        <v>0</v>
      </c>
    </row>
    <row r="81" spans="3:7" x14ac:dyDescent="0.25">
      <c r="C81" s="316" t="s">
        <v>879</v>
      </c>
      <c r="D81" s="305">
        <v>5800000</v>
      </c>
      <c r="E81" s="305">
        <v>551959.31999999995</v>
      </c>
      <c r="F81" s="305">
        <v>310874.81</v>
      </c>
      <c r="G81" s="305">
        <v>310874.81</v>
      </c>
    </row>
    <row r="82" spans="3:7" x14ac:dyDescent="0.25">
      <c r="C82" s="316" t="s">
        <v>880</v>
      </c>
      <c r="D82" s="305">
        <v>166300000</v>
      </c>
      <c r="E82" s="305">
        <v>0</v>
      </c>
      <c r="F82" s="305">
        <v>20315833.329999998</v>
      </c>
      <c r="G82" s="305">
        <v>20315833.329999998</v>
      </c>
    </row>
    <row r="83" spans="3:7" x14ac:dyDescent="0.25">
      <c r="C83" s="316" t="s">
        <v>881</v>
      </c>
      <c r="D83" s="305">
        <v>99295178</v>
      </c>
      <c r="E83" s="305">
        <v>12203760.02</v>
      </c>
      <c r="F83" s="305">
        <v>4594433.9800000004</v>
      </c>
      <c r="G83" s="305">
        <v>5355006.4800000004</v>
      </c>
    </row>
    <row r="84" spans="3:7" x14ac:dyDescent="0.25">
      <c r="C84" s="316" t="s">
        <v>882</v>
      </c>
      <c r="D84" s="305">
        <v>1341832252</v>
      </c>
      <c r="E84" s="305">
        <v>90132326.010000005</v>
      </c>
      <c r="F84" s="305">
        <v>98941266.74000001</v>
      </c>
      <c r="G84" s="305">
        <v>122262635.75999999</v>
      </c>
    </row>
    <row r="85" spans="3:7" x14ac:dyDescent="0.25">
      <c r="C85" s="316" t="s">
        <v>883</v>
      </c>
      <c r="D85" s="305">
        <v>1205895920</v>
      </c>
      <c r="E85" s="305">
        <v>203741873.89999998</v>
      </c>
      <c r="F85" s="305">
        <v>72852044.620000005</v>
      </c>
      <c r="G85" s="305">
        <v>90126374.280000001</v>
      </c>
    </row>
    <row r="86" spans="3:7" x14ac:dyDescent="0.25">
      <c r="C86" s="316" t="s">
        <v>884</v>
      </c>
      <c r="D86" s="305">
        <v>96423204</v>
      </c>
      <c r="E86" s="305">
        <v>3642118.27</v>
      </c>
      <c r="F86" s="305">
        <v>5935656.6099999994</v>
      </c>
      <c r="G86" s="305">
        <v>5515472.29</v>
      </c>
    </row>
    <row r="87" spans="3:7" x14ac:dyDescent="0.25">
      <c r="C87" s="316" t="s">
        <v>885</v>
      </c>
      <c r="D87" s="305">
        <v>1300000</v>
      </c>
      <c r="E87" s="305">
        <v>0</v>
      </c>
      <c r="F87" s="305">
        <v>0</v>
      </c>
      <c r="G87" s="305">
        <v>6125</v>
      </c>
    </row>
    <row r="88" spans="3:7" x14ac:dyDescent="0.25">
      <c r="C88" s="316" t="s">
        <v>886</v>
      </c>
      <c r="D88" s="305">
        <v>48847564</v>
      </c>
      <c r="E88" s="305">
        <v>1262432</v>
      </c>
      <c r="F88" s="305">
        <v>1262431.26</v>
      </c>
      <c r="G88" s="305">
        <v>1562431.26</v>
      </c>
    </row>
    <row r="89" spans="3:7" x14ac:dyDescent="0.25">
      <c r="C89" s="316" t="s">
        <v>887</v>
      </c>
      <c r="D89" s="305">
        <v>21670500</v>
      </c>
      <c r="E89" s="305">
        <v>1768793.4</v>
      </c>
      <c r="F89" s="305">
        <v>1768793.4</v>
      </c>
      <c r="G89" s="305">
        <v>8226713.75</v>
      </c>
    </row>
    <row r="90" spans="3:7" x14ac:dyDescent="0.25">
      <c r="C90" s="316" t="s">
        <v>888</v>
      </c>
      <c r="D90" s="305">
        <v>3336540884</v>
      </c>
      <c r="E90" s="305">
        <v>248901896.63</v>
      </c>
      <c r="F90" s="305">
        <v>205852080.25</v>
      </c>
      <c r="G90" s="305">
        <v>224009373.11000001</v>
      </c>
    </row>
    <row r="91" spans="3:7" x14ac:dyDescent="0.25">
      <c r="C91" s="300" t="s">
        <v>188</v>
      </c>
      <c r="D91" s="301">
        <v>6325782154</v>
      </c>
      <c r="E91" s="301">
        <v>200768087.29999998</v>
      </c>
      <c r="F91" s="301">
        <v>136344955.05000001</v>
      </c>
      <c r="G91" s="301">
        <v>150227415.16</v>
      </c>
    </row>
    <row r="92" spans="3:7" x14ac:dyDescent="0.25">
      <c r="C92" s="316" t="s">
        <v>889</v>
      </c>
      <c r="D92" s="305">
        <v>353570167</v>
      </c>
      <c r="E92" s="305">
        <v>54635360.310000002</v>
      </c>
      <c r="F92" s="305">
        <v>35982544.380000003</v>
      </c>
      <c r="G92" s="305">
        <v>32041646.440000001</v>
      </c>
    </row>
    <row r="93" spans="3:7" x14ac:dyDescent="0.25">
      <c r="C93" s="316" t="s">
        <v>890</v>
      </c>
      <c r="D93" s="305">
        <v>5549769</v>
      </c>
      <c r="E93" s="305">
        <v>0</v>
      </c>
      <c r="F93" s="305">
        <v>299345.81</v>
      </c>
      <c r="G93" s="305">
        <v>299345.81</v>
      </c>
    </row>
    <row r="94" spans="3:7" x14ac:dyDescent="0.25">
      <c r="C94" s="316" t="s">
        <v>891</v>
      </c>
      <c r="D94" s="305">
        <v>147468421</v>
      </c>
      <c r="E94" s="305">
        <v>14058693.85</v>
      </c>
      <c r="F94" s="305">
        <v>6766876.8499999996</v>
      </c>
      <c r="G94" s="305">
        <v>6110182.2799999993</v>
      </c>
    </row>
    <row r="95" spans="3:7" x14ac:dyDescent="0.25">
      <c r="C95" s="316" t="s">
        <v>892</v>
      </c>
      <c r="D95" s="305">
        <v>31680000</v>
      </c>
      <c r="E95" s="305">
        <v>1586000</v>
      </c>
      <c r="F95" s="305">
        <v>967070.67</v>
      </c>
      <c r="G95" s="305">
        <v>865514.58</v>
      </c>
    </row>
    <row r="96" spans="3:7" x14ac:dyDescent="0.25">
      <c r="C96" s="316" t="s">
        <v>893</v>
      </c>
      <c r="D96" s="305">
        <v>5262147142</v>
      </c>
      <c r="E96" s="305">
        <v>117027039.38</v>
      </c>
      <c r="F96" s="305">
        <v>72469823.219999999</v>
      </c>
      <c r="G96" s="305">
        <v>92104137.089999989</v>
      </c>
    </row>
    <row r="97" spans="3:7" x14ac:dyDescent="0.25">
      <c r="C97" s="316" t="s">
        <v>894</v>
      </c>
      <c r="D97" s="305">
        <v>330078958</v>
      </c>
      <c r="E97" s="305">
        <v>8722993.3399999999</v>
      </c>
      <c r="F97" s="305">
        <v>8722993.3399999999</v>
      </c>
      <c r="G97" s="305">
        <v>7919876.8599999994</v>
      </c>
    </row>
    <row r="98" spans="3:7" x14ac:dyDescent="0.25">
      <c r="C98" s="316" t="s">
        <v>895</v>
      </c>
      <c r="D98" s="305">
        <v>4539681</v>
      </c>
      <c r="E98" s="305">
        <v>0</v>
      </c>
      <c r="F98" s="305">
        <v>310874.81</v>
      </c>
      <c r="G98" s="305">
        <v>310874.81</v>
      </c>
    </row>
    <row r="99" spans="3:7" x14ac:dyDescent="0.25">
      <c r="C99" s="316" t="s">
        <v>896</v>
      </c>
      <c r="D99" s="305">
        <v>190748016</v>
      </c>
      <c r="E99" s="305">
        <v>4738000.42</v>
      </c>
      <c r="F99" s="305">
        <v>10825425.969999999</v>
      </c>
      <c r="G99" s="305">
        <v>10575837.289999999</v>
      </c>
    </row>
    <row r="100" spans="3:7" x14ac:dyDescent="0.25">
      <c r="C100" s="326" t="s">
        <v>189</v>
      </c>
      <c r="D100" s="327">
        <v>738460649593</v>
      </c>
      <c r="E100" s="327">
        <v>35393406075.280006</v>
      </c>
      <c r="F100" s="327">
        <v>55332447304.389999</v>
      </c>
      <c r="G100" s="327">
        <v>55109352460.829994</v>
      </c>
    </row>
    <row r="101" spans="3:7" x14ac:dyDescent="0.25">
      <c r="C101" s="300" t="s">
        <v>190</v>
      </c>
      <c r="D101" s="301">
        <v>31370841423</v>
      </c>
      <c r="E101" s="301">
        <v>1857851823.3999999</v>
      </c>
      <c r="F101" s="301">
        <v>1894178086.02</v>
      </c>
      <c r="G101" s="301">
        <v>2039260504.0500002</v>
      </c>
    </row>
    <row r="102" spans="3:7" x14ac:dyDescent="0.25">
      <c r="C102" s="316" t="s">
        <v>897</v>
      </c>
      <c r="D102" s="305">
        <v>4317176505</v>
      </c>
      <c r="E102" s="305">
        <v>81305787.199999988</v>
      </c>
      <c r="F102" s="305">
        <v>133284894.03999999</v>
      </c>
      <c r="G102" s="305">
        <v>113444862.56</v>
      </c>
    </row>
    <row r="103" spans="3:7" x14ac:dyDescent="0.25">
      <c r="C103" s="316" t="s">
        <v>898</v>
      </c>
      <c r="D103" s="305">
        <v>817412450</v>
      </c>
      <c r="E103" s="305">
        <v>34743411.769999996</v>
      </c>
      <c r="F103" s="305">
        <v>27423900.879999999</v>
      </c>
      <c r="G103" s="305">
        <v>55571065.130000003</v>
      </c>
    </row>
    <row r="104" spans="3:7" x14ac:dyDescent="0.25">
      <c r="C104" s="316" t="s">
        <v>899</v>
      </c>
      <c r="D104" s="305">
        <v>26236252468</v>
      </c>
      <c r="E104" s="305">
        <v>1741802624.4299998</v>
      </c>
      <c r="F104" s="305">
        <v>1733469291.0999999</v>
      </c>
      <c r="G104" s="305">
        <v>1870244576.3600001</v>
      </c>
    </row>
    <row r="105" spans="3:7" x14ac:dyDescent="0.25">
      <c r="C105" s="300" t="s">
        <v>191</v>
      </c>
      <c r="D105" s="301">
        <v>168782842806</v>
      </c>
      <c r="E105" s="301">
        <v>12627195659.600002</v>
      </c>
      <c r="F105" s="301">
        <v>12285800070.610001</v>
      </c>
      <c r="G105" s="301">
        <v>12382803427.169998</v>
      </c>
    </row>
    <row r="106" spans="3:7" x14ac:dyDescent="0.25">
      <c r="C106" s="316" t="s">
        <v>900</v>
      </c>
      <c r="D106" s="305">
        <v>284169222</v>
      </c>
      <c r="E106" s="305">
        <v>22006208.059999999</v>
      </c>
      <c r="F106" s="305">
        <v>22006208.059999999</v>
      </c>
      <c r="G106" s="305">
        <v>22006208.059999999</v>
      </c>
    </row>
    <row r="107" spans="3:7" x14ac:dyDescent="0.25">
      <c r="C107" s="316" t="s">
        <v>901</v>
      </c>
      <c r="D107" s="305">
        <v>18541245058</v>
      </c>
      <c r="E107" s="305">
        <v>1262440863.1299999</v>
      </c>
      <c r="F107" s="305">
        <v>1196544098.9199998</v>
      </c>
      <c r="G107" s="305">
        <v>1165016416.3499997</v>
      </c>
    </row>
    <row r="108" spans="3:7" x14ac:dyDescent="0.25">
      <c r="C108" s="316" t="s">
        <v>902</v>
      </c>
      <c r="D108" s="305">
        <v>16622756919</v>
      </c>
      <c r="E108" s="305">
        <v>1295878314.53</v>
      </c>
      <c r="F108" s="305">
        <v>824825770.64999998</v>
      </c>
      <c r="G108" s="305">
        <v>830395141.88</v>
      </c>
    </row>
    <row r="109" spans="3:7" x14ac:dyDescent="0.25">
      <c r="C109" s="316" t="s">
        <v>903</v>
      </c>
      <c r="D109" s="305">
        <v>26513048</v>
      </c>
      <c r="E109" s="305">
        <v>273360.02</v>
      </c>
      <c r="F109" s="305">
        <v>0</v>
      </c>
      <c r="G109" s="305">
        <v>0</v>
      </c>
    </row>
    <row r="110" spans="3:7" x14ac:dyDescent="0.25">
      <c r="C110" s="316" t="s">
        <v>904</v>
      </c>
      <c r="D110" s="305">
        <v>104221716</v>
      </c>
      <c r="E110" s="305">
        <v>7877204.6400000006</v>
      </c>
      <c r="F110" s="305">
        <v>7942724.0100000007</v>
      </c>
      <c r="G110" s="305">
        <v>6974633.370000001</v>
      </c>
    </row>
    <row r="111" spans="3:7" x14ac:dyDescent="0.25">
      <c r="C111" s="316" t="s">
        <v>905</v>
      </c>
      <c r="D111" s="305">
        <v>133203936843</v>
      </c>
      <c r="E111" s="305">
        <v>10038719709.220003</v>
      </c>
      <c r="F111" s="305">
        <v>10234481268.970001</v>
      </c>
      <c r="G111" s="305">
        <v>10358411027.509998</v>
      </c>
    </row>
    <row r="112" spans="3:7" x14ac:dyDescent="0.25">
      <c r="C112" s="300" t="s">
        <v>192</v>
      </c>
      <c r="D112" s="301">
        <v>16923613014</v>
      </c>
      <c r="E112" s="301">
        <v>1830357219.7800002</v>
      </c>
      <c r="F112" s="301">
        <v>1808107762.0599999</v>
      </c>
      <c r="G112" s="301">
        <v>1833817542.1700003</v>
      </c>
    </row>
    <row r="113" spans="3:7" x14ac:dyDescent="0.25">
      <c r="C113" s="316" t="s">
        <v>906</v>
      </c>
      <c r="D113" s="305">
        <v>5590763341</v>
      </c>
      <c r="E113" s="305">
        <v>192678526.07999998</v>
      </c>
      <c r="F113" s="305">
        <v>200360632.09</v>
      </c>
      <c r="G113" s="305">
        <v>168960277.35999998</v>
      </c>
    </row>
    <row r="114" spans="3:7" x14ac:dyDescent="0.25">
      <c r="C114" s="316" t="s">
        <v>907</v>
      </c>
      <c r="D114" s="305">
        <v>3732043759</v>
      </c>
      <c r="E114" s="305">
        <v>908426520.79000008</v>
      </c>
      <c r="F114" s="305">
        <v>956371713.08999991</v>
      </c>
      <c r="G114" s="305">
        <v>997971421.00000012</v>
      </c>
    </row>
    <row r="115" spans="3:7" x14ac:dyDescent="0.25">
      <c r="C115" s="316" t="s">
        <v>908</v>
      </c>
      <c r="D115" s="305">
        <v>4583392499</v>
      </c>
      <c r="E115" s="305">
        <v>372302322.90000004</v>
      </c>
      <c r="F115" s="305">
        <v>355490824.95000005</v>
      </c>
      <c r="G115" s="305">
        <v>358171663.95999998</v>
      </c>
    </row>
    <row r="116" spans="3:7" x14ac:dyDescent="0.25">
      <c r="C116" s="316" t="s">
        <v>909</v>
      </c>
      <c r="D116" s="305">
        <v>2338581</v>
      </c>
      <c r="E116" s="305"/>
      <c r="F116" s="305"/>
      <c r="G116" s="305"/>
    </row>
    <row r="117" spans="3:7" x14ac:dyDescent="0.25">
      <c r="C117" s="316" t="s">
        <v>910</v>
      </c>
      <c r="D117" s="305">
        <v>320504954</v>
      </c>
      <c r="E117" s="305">
        <v>169456950.49000001</v>
      </c>
      <c r="F117" s="305">
        <v>117609581.90000001</v>
      </c>
      <c r="G117" s="305">
        <v>129792581.90000001</v>
      </c>
    </row>
    <row r="118" spans="3:7" x14ac:dyDescent="0.25">
      <c r="C118" s="316" t="s">
        <v>911</v>
      </c>
      <c r="D118" s="305">
        <v>2694569880</v>
      </c>
      <c r="E118" s="305">
        <v>187492899.51999998</v>
      </c>
      <c r="F118" s="305">
        <v>178275010.03000003</v>
      </c>
      <c r="G118" s="305">
        <v>178921597.95000002</v>
      </c>
    </row>
    <row r="119" spans="3:7" x14ac:dyDescent="0.25">
      <c r="C119" s="300" t="s">
        <v>193</v>
      </c>
      <c r="D119" s="301">
        <v>328145067506</v>
      </c>
      <c r="E119" s="301">
        <v>13795829747.34</v>
      </c>
      <c r="F119" s="301">
        <v>26780848635.529999</v>
      </c>
      <c r="G119" s="301">
        <v>25963910052.560001</v>
      </c>
    </row>
    <row r="120" spans="3:7" x14ac:dyDescent="0.25">
      <c r="C120" s="316" t="s">
        <v>912</v>
      </c>
      <c r="D120" s="305">
        <v>18249523531</v>
      </c>
      <c r="E120" s="305">
        <v>1855144364.1900003</v>
      </c>
      <c r="F120" s="305">
        <v>1545748985.9499998</v>
      </c>
      <c r="G120" s="305">
        <v>1365170485.03</v>
      </c>
    </row>
    <row r="121" spans="3:7" x14ac:dyDescent="0.25">
      <c r="C121" s="316" t="s">
        <v>913</v>
      </c>
      <c r="D121" s="305">
        <v>114193390419</v>
      </c>
      <c r="E121" s="305">
        <v>1360064520.6200004</v>
      </c>
      <c r="F121" s="305">
        <v>9960141524.3899994</v>
      </c>
      <c r="G121" s="305">
        <v>9663359877.8100014</v>
      </c>
    </row>
    <row r="122" spans="3:7" x14ac:dyDescent="0.25">
      <c r="C122" s="316" t="s">
        <v>914</v>
      </c>
      <c r="D122" s="305">
        <v>32063116830</v>
      </c>
      <c r="E122" s="305">
        <v>787187520.95000005</v>
      </c>
      <c r="F122" s="305">
        <v>2964675290.5999999</v>
      </c>
      <c r="G122" s="305">
        <v>2734153701.52</v>
      </c>
    </row>
    <row r="123" spans="3:7" x14ac:dyDescent="0.25">
      <c r="C123" s="316" t="s">
        <v>915</v>
      </c>
      <c r="D123" s="305">
        <v>28055242863</v>
      </c>
      <c r="E123" s="305">
        <v>1934546291.9599998</v>
      </c>
      <c r="F123" s="305">
        <v>1746314252.51</v>
      </c>
      <c r="G123" s="305">
        <v>1665222972.1699998</v>
      </c>
    </row>
    <row r="124" spans="3:7" x14ac:dyDescent="0.25">
      <c r="C124" s="316" t="s">
        <v>916</v>
      </c>
      <c r="D124" s="305">
        <v>3512042323</v>
      </c>
      <c r="E124" s="305">
        <v>49999963.200000003</v>
      </c>
      <c r="F124" s="305">
        <v>314812153.96999997</v>
      </c>
      <c r="G124" s="305">
        <v>345221194.81</v>
      </c>
    </row>
    <row r="125" spans="3:7" x14ac:dyDescent="0.25">
      <c r="C125" s="316" t="s">
        <v>917</v>
      </c>
      <c r="D125" s="305">
        <v>13019392840</v>
      </c>
      <c r="E125" s="305">
        <v>258537035.44</v>
      </c>
      <c r="F125" s="305">
        <v>1175633310.3900001</v>
      </c>
      <c r="G125" s="305">
        <v>1186812060.0899999</v>
      </c>
    </row>
    <row r="126" spans="3:7" x14ac:dyDescent="0.25">
      <c r="C126" s="316" t="s">
        <v>918</v>
      </c>
      <c r="D126" s="305">
        <v>1695003508</v>
      </c>
      <c r="E126" s="305">
        <v>84081429.320000008</v>
      </c>
      <c r="F126" s="305">
        <v>117503482.98000002</v>
      </c>
      <c r="G126" s="305">
        <v>154976669.43000001</v>
      </c>
    </row>
    <row r="127" spans="3:7" x14ac:dyDescent="0.25">
      <c r="C127" s="316" t="s">
        <v>919</v>
      </c>
      <c r="D127" s="305">
        <v>646540838</v>
      </c>
      <c r="E127" s="305">
        <v>51889036.369999997</v>
      </c>
      <c r="F127" s="305">
        <v>70550052.650000006</v>
      </c>
      <c r="G127" s="305">
        <v>65897837.850000001</v>
      </c>
    </row>
    <row r="128" spans="3:7" x14ac:dyDescent="0.25">
      <c r="C128" s="316" t="s">
        <v>920</v>
      </c>
      <c r="D128" s="305">
        <v>563130187</v>
      </c>
      <c r="E128" s="305">
        <v>16643168.699999999</v>
      </c>
      <c r="F128" s="305">
        <v>27373088.439999994</v>
      </c>
      <c r="G128" s="305">
        <v>27608791.779999994</v>
      </c>
    </row>
    <row r="129" spans="3:7" x14ac:dyDescent="0.25">
      <c r="C129" s="316" t="s">
        <v>921</v>
      </c>
      <c r="D129" s="305">
        <v>1179299646</v>
      </c>
      <c r="E129" s="305">
        <v>128766653.59</v>
      </c>
      <c r="F129" s="305">
        <v>94937034.939999983</v>
      </c>
      <c r="G129" s="305">
        <v>88437219.189999998</v>
      </c>
    </row>
    <row r="130" spans="3:7" x14ac:dyDescent="0.25">
      <c r="C130" s="316" t="s">
        <v>922</v>
      </c>
      <c r="D130" s="305">
        <v>114968384521</v>
      </c>
      <c r="E130" s="305">
        <v>7268969763.0000019</v>
      </c>
      <c r="F130" s="305">
        <v>8763159458.710001</v>
      </c>
      <c r="G130" s="305">
        <v>8667049242.8800011</v>
      </c>
    </row>
    <row r="131" spans="3:7" x14ac:dyDescent="0.25">
      <c r="C131" s="300" t="s">
        <v>194</v>
      </c>
      <c r="D131" s="301">
        <v>191985997254</v>
      </c>
      <c r="E131" s="301">
        <v>5262666623.1999998</v>
      </c>
      <c r="F131" s="301">
        <v>12497669089.389999</v>
      </c>
      <c r="G131" s="301">
        <v>12827412350.769997</v>
      </c>
    </row>
    <row r="132" spans="3:7" x14ac:dyDescent="0.25">
      <c r="C132" s="316" t="s">
        <v>923</v>
      </c>
      <c r="D132" s="305">
        <v>103220714561</v>
      </c>
      <c r="E132" s="305">
        <v>-366600563.0200001</v>
      </c>
      <c r="F132" s="305">
        <v>7268100754.5999994</v>
      </c>
      <c r="G132" s="305">
        <v>7340115792.4499989</v>
      </c>
    </row>
    <row r="133" spans="3:7" x14ac:dyDescent="0.25">
      <c r="C133" s="316" t="s">
        <v>924</v>
      </c>
      <c r="D133" s="305">
        <v>6033490</v>
      </c>
      <c r="E133" s="305"/>
      <c r="F133" s="305"/>
      <c r="G133" s="305"/>
    </row>
    <row r="134" spans="3:7" x14ac:dyDescent="0.25">
      <c r="C134" s="316" t="s">
        <v>925</v>
      </c>
      <c r="D134" s="305">
        <v>200000000</v>
      </c>
      <c r="E134" s="305"/>
      <c r="F134" s="305"/>
      <c r="G134" s="305"/>
    </row>
    <row r="135" spans="3:7" x14ac:dyDescent="0.25">
      <c r="C135" s="316" t="s">
        <v>926</v>
      </c>
      <c r="D135" s="305">
        <v>8781348035</v>
      </c>
      <c r="E135" s="305">
        <v>27555966.010000005</v>
      </c>
      <c r="F135" s="305">
        <v>172341428.95000002</v>
      </c>
      <c r="G135" s="305">
        <v>174866657.46000001</v>
      </c>
    </row>
    <row r="136" spans="3:7" x14ac:dyDescent="0.25">
      <c r="C136" s="316" t="s">
        <v>927</v>
      </c>
      <c r="D136" s="305">
        <v>1576472756</v>
      </c>
      <c r="E136" s="305">
        <v>45771468.019999996</v>
      </c>
      <c r="F136" s="305">
        <v>114677936.76000001</v>
      </c>
      <c r="G136" s="305">
        <v>80308399.409999996</v>
      </c>
    </row>
    <row r="137" spans="3:7" x14ac:dyDescent="0.25">
      <c r="C137" s="316" t="s">
        <v>928</v>
      </c>
      <c r="D137" s="305">
        <v>74140062258</v>
      </c>
      <c r="E137" s="305">
        <v>5497157762.0299997</v>
      </c>
      <c r="F137" s="305">
        <v>4869820694.9200001</v>
      </c>
      <c r="G137" s="305">
        <v>4583163551.3799992</v>
      </c>
    </row>
    <row r="138" spans="3:7" x14ac:dyDescent="0.25">
      <c r="C138" s="316" t="s">
        <v>929</v>
      </c>
      <c r="D138" s="305">
        <v>1600000</v>
      </c>
      <c r="E138" s="305"/>
      <c r="F138" s="305"/>
      <c r="G138" s="305"/>
    </row>
    <row r="139" spans="3:7" x14ac:dyDescent="0.25">
      <c r="C139" s="316" t="s">
        <v>930</v>
      </c>
      <c r="D139" s="305">
        <v>4059766154</v>
      </c>
      <c r="E139" s="305">
        <v>58781990.159999996</v>
      </c>
      <c r="F139" s="305">
        <v>72728274.159999996</v>
      </c>
      <c r="G139" s="305">
        <v>648957950.06999993</v>
      </c>
    </row>
    <row r="140" spans="3:7" x14ac:dyDescent="0.25">
      <c r="C140" s="300" t="s">
        <v>195</v>
      </c>
      <c r="D140" s="301">
        <v>1252287590</v>
      </c>
      <c r="E140" s="301">
        <v>19505001.959999993</v>
      </c>
      <c r="F140" s="301">
        <v>65843660.780000001</v>
      </c>
      <c r="G140" s="301">
        <v>62148584.109999999</v>
      </c>
    </row>
    <row r="141" spans="3:7" x14ac:dyDescent="0.25">
      <c r="C141" s="316" t="s">
        <v>931</v>
      </c>
      <c r="D141" s="305">
        <v>298552955</v>
      </c>
      <c r="E141" s="305">
        <v>6234036.8300000001</v>
      </c>
      <c r="F141" s="305">
        <v>19075188.949999999</v>
      </c>
      <c r="G141" s="305">
        <v>13711495.32</v>
      </c>
    </row>
    <row r="142" spans="3:7" x14ac:dyDescent="0.25">
      <c r="C142" s="316" t="s">
        <v>932</v>
      </c>
      <c r="D142" s="305">
        <v>112471764</v>
      </c>
      <c r="E142" s="305">
        <v>4290</v>
      </c>
      <c r="F142" s="305">
        <v>11813.57</v>
      </c>
      <c r="G142" s="305">
        <v>0</v>
      </c>
    </row>
    <row r="143" spans="3:7" x14ac:dyDescent="0.25">
      <c r="C143" s="316" t="s">
        <v>933</v>
      </c>
      <c r="D143" s="305">
        <v>314754182</v>
      </c>
      <c r="E143" s="305">
        <v>-32448308.540000007</v>
      </c>
      <c r="F143" s="305">
        <v>8304270.9600000009</v>
      </c>
      <c r="G143" s="305">
        <v>8086055.9600000009</v>
      </c>
    </row>
    <row r="144" spans="3:7" x14ac:dyDescent="0.25">
      <c r="C144" s="316" t="s">
        <v>934</v>
      </c>
      <c r="D144" s="305">
        <v>526508689</v>
      </c>
      <c r="E144" s="305">
        <v>45714983.670000002</v>
      </c>
      <c r="F144" s="305">
        <v>38452387.299999997</v>
      </c>
      <c r="G144" s="305">
        <v>40351032.829999998</v>
      </c>
    </row>
    <row r="145" spans="3:7" x14ac:dyDescent="0.25">
      <c r="C145" s="326" t="s">
        <v>196</v>
      </c>
      <c r="D145" s="327">
        <v>362550018434</v>
      </c>
      <c r="E145" s="327">
        <v>27377112892.130005</v>
      </c>
      <c r="F145" s="327">
        <v>22948562183.779999</v>
      </c>
      <c r="G145" s="327">
        <v>29735649322.82</v>
      </c>
    </row>
    <row r="146" spans="3:7" x14ac:dyDescent="0.25">
      <c r="C146" s="300" t="s">
        <v>197</v>
      </c>
      <c r="D146" s="301">
        <v>362550018434</v>
      </c>
      <c r="E146" s="301">
        <v>27377112892.130005</v>
      </c>
      <c r="F146" s="301">
        <v>22948562183.779999</v>
      </c>
      <c r="G146" s="301">
        <v>29735649322.82</v>
      </c>
    </row>
    <row r="147" spans="3:7" x14ac:dyDescent="0.25">
      <c r="C147" s="316" t="s">
        <v>935</v>
      </c>
      <c r="D147" s="305">
        <v>362550018434</v>
      </c>
      <c r="E147" s="305">
        <v>27377112892.130005</v>
      </c>
      <c r="F147" s="305">
        <v>22948562183.779999</v>
      </c>
      <c r="G147" s="305">
        <v>29735649322.82</v>
      </c>
    </row>
    <row r="148" spans="3:7" ht="15.75" thickBot="1" x14ac:dyDescent="0.3">
      <c r="C148" s="323" t="s">
        <v>198</v>
      </c>
      <c r="D148" s="324">
        <v>1622833406287</v>
      </c>
      <c r="E148" s="324">
        <v>98530211654.399979</v>
      </c>
      <c r="F148" s="324">
        <v>119960844904.06998</v>
      </c>
      <c r="G148" s="324">
        <v>131355766428.48001</v>
      </c>
    </row>
    <row r="150" spans="3:7" x14ac:dyDescent="0.25">
      <c r="C150" s="308" t="s">
        <v>416</v>
      </c>
    </row>
    <row r="151" spans="3:7" x14ac:dyDescent="0.25">
      <c r="C151" s="309" t="s">
        <v>417</v>
      </c>
    </row>
    <row r="152" spans="3:7" x14ac:dyDescent="0.25">
      <c r="C152" s="308" t="s">
        <v>105</v>
      </c>
    </row>
  </sheetData>
  <mergeCells count="10">
    <mergeCell ref="C2:G2"/>
    <mergeCell ref="C3:G3"/>
    <mergeCell ref="C4:G4"/>
    <mergeCell ref="A6:H6"/>
    <mergeCell ref="C7:G7"/>
    <mergeCell ref="C10:C11"/>
    <mergeCell ref="D10:D12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DA39-73F5-49BC-A210-F63DE69C4F96}">
  <dimension ref="A2:N324"/>
  <sheetViews>
    <sheetView showGridLines="0" topLeftCell="B1" zoomScale="70" zoomScaleNormal="70" workbookViewId="0">
      <selection activeCell="D57" sqref="D57"/>
    </sheetView>
  </sheetViews>
  <sheetFormatPr baseColWidth="10" defaultColWidth="9.140625" defaultRowHeight="15" x14ac:dyDescent="0.25"/>
  <cols>
    <col min="1" max="1" width="9.140625" style="118"/>
    <col min="2" max="2" width="134.7109375" style="118" customWidth="1"/>
    <col min="3" max="3" width="23.140625" style="118" customWidth="1"/>
    <col min="4" max="4" width="27.42578125" style="118" customWidth="1"/>
    <col min="5" max="5" width="22.7109375" style="118" bestFit="1" customWidth="1"/>
    <col min="6" max="6" width="23.85546875" style="118" bestFit="1" customWidth="1"/>
    <col min="7" max="7" width="19.7109375" style="118" customWidth="1"/>
    <col min="8" max="9" width="16.28515625" style="199" bestFit="1" customWidth="1"/>
    <col min="10" max="10" width="28.5703125" style="118" customWidth="1"/>
    <col min="11" max="11" width="42.28515625" style="118" customWidth="1"/>
    <col min="12" max="12" width="22.7109375" style="118" bestFit="1" customWidth="1"/>
    <col min="13" max="13" width="24.28515625" style="118" customWidth="1"/>
    <col min="14" max="14" width="15.7109375" style="118" customWidth="1"/>
    <col min="15" max="16384" width="9.140625" style="118"/>
  </cols>
  <sheetData>
    <row r="2" spans="2:14" ht="18.75" x14ac:dyDescent="0.25">
      <c r="B2" s="348" t="s">
        <v>0</v>
      </c>
      <c r="C2" s="348"/>
      <c r="D2" s="348"/>
      <c r="E2" s="348"/>
      <c r="F2" s="348"/>
      <c r="G2" s="348"/>
      <c r="H2" s="348"/>
      <c r="I2" s="348"/>
    </row>
    <row r="3" spans="2:14" ht="18.75" x14ac:dyDescent="0.25">
      <c r="B3" s="348" t="s">
        <v>1</v>
      </c>
      <c r="C3" s="348"/>
      <c r="D3" s="348"/>
      <c r="E3" s="348"/>
      <c r="F3" s="348"/>
      <c r="G3" s="348"/>
      <c r="H3" s="348"/>
      <c r="I3" s="348"/>
    </row>
    <row r="4" spans="2:14" ht="21" customHeight="1" x14ac:dyDescent="0.25">
      <c r="B4" s="349" t="s">
        <v>2</v>
      </c>
      <c r="C4" s="349"/>
      <c r="D4" s="349"/>
      <c r="E4" s="349"/>
      <c r="F4" s="349"/>
      <c r="G4" s="349"/>
      <c r="H4" s="349"/>
      <c r="I4" s="349"/>
    </row>
    <row r="5" spans="2:14" ht="18.75" x14ac:dyDescent="0.3">
      <c r="B5" s="131"/>
      <c r="C5" s="131"/>
      <c r="D5" s="131"/>
      <c r="E5" s="131"/>
      <c r="F5" s="131"/>
      <c r="G5" s="131"/>
      <c r="H5" s="132"/>
      <c r="I5" s="132"/>
    </row>
    <row r="6" spans="2:14" ht="18.75" x14ac:dyDescent="0.25">
      <c r="B6" s="363" t="s">
        <v>107</v>
      </c>
      <c r="C6" s="363"/>
      <c r="D6" s="363"/>
      <c r="E6" s="363"/>
      <c r="F6" s="363"/>
      <c r="G6" s="363"/>
      <c r="H6" s="363"/>
      <c r="I6" s="363"/>
    </row>
    <row r="7" spans="2:14" ht="18.75" x14ac:dyDescent="0.3">
      <c r="B7" s="364" t="s">
        <v>108</v>
      </c>
      <c r="C7" s="364"/>
      <c r="D7" s="364"/>
      <c r="E7" s="364"/>
      <c r="F7" s="364"/>
      <c r="G7" s="364"/>
      <c r="H7" s="364"/>
      <c r="I7" s="364"/>
    </row>
    <row r="8" spans="2:14" ht="18.75" x14ac:dyDescent="0.3">
      <c r="B8" s="365" t="s">
        <v>69</v>
      </c>
      <c r="C8" s="365"/>
      <c r="D8" s="365"/>
      <c r="E8" s="365"/>
      <c r="F8" s="365"/>
      <c r="G8" s="365"/>
      <c r="H8" s="365"/>
      <c r="I8" s="365"/>
      <c r="K8" s="134" t="s">
        <v>4</v>
      </c>
      <c r="L8" s="135">
        <f>6143649538425/1000000</f>
        <v>6143649.5384250004</v>
      </c>
    </row>
    <row r="9" spans="2:14" ht="15.75" thickBot="1" x14ac:dyDescent="0.3">
      <c r="B9" s="136"/>
      <c r="C9" s="136"/>
      <c r="D9" s="136"/>
      <c r="E9" s="136"/>
      <c r="F9" s="136"/>
      <c r="G9" s="136"/>
      <c r="H9" s="137"/>
      <c r="I9" s="137"/>
    </row>
    <row r="10" spans="2:14" ht="19.5" customHeight="1" thickBot="1" x14ac:dyDescent="0.3">
      <c r="B10" s="366" t="s">
        <v>5</v>
      </c>
      <c r="C10" s="138">
        <v>2025</v>
      </c>
      <c r="D10" s="369">
        <v>2026</v>
      </c>
      <c r="E10" s="370"/>
      <c r="F10" s="371"/>
      <c r="G10" s="372" t="s">
        <v>109</v>
      </c>
      <c r="H10" s="373"/>
      <c r="I10" s="372" t="s">
        <v>110</v>
      </c>
    </row>
    <row r="11" spans="2:14" ht="19.5" customHeight="1" thickBot="1" x14ac:dyDescent="0.3">
      <c r="B11" s="367"/>
      <c r="C11" s="378" t="s">
        <v>111</v>
      </c>
      <c r="D11" s="378" t="s">
        <v>8</v>
      </c>
      <c r="E11" s="378" t="s">
        <v>112</v>
      </c>
      <c r="F11" s="378" t="s">
        <v>113</v>
      </c>
      <c r="G11" s="374"/>
      <c r="H11" s="375"/>
      <c r="I11" s="374"/>
      <c r="K11" s="139" t="s">
        <v>4</v>
      </c>
      <c r="L11" s="140">
        <v>8619782353959.0947</v>
      </c>
      <c r="N11" s="43"/>
    </row>
    <row r="12" spans="2:14" ht="30" customHeight="1" x14ac:dyDescent="0.25">
      <c r="B12" s="367"/>
      <c r="C12" s="379"/>
      <c r="D12" s="379"/>
      <c r="E12" s="379"/>
      <c r="F12" s="379"/>
      <c r="G12" s="376"/>
      <c r="H12" s="377"/>
      <c r="I12" s="374"/>
    </row>
    <row r="13" spans="2:14" ht="20.25" x14ac:dyDescent="0.25">
      <c r="B13" s="367"/>
      <c r="C13" s="380"/>
      <c r="D13" s="380"/>
      <c r="E13" s="380"/>
      <c r="F13" s="380"/>
      <c r="G13" s="141" t="s">
        <v>12</v>
      </c>
      <c r="H13" s="141" t="s">
        <v>13</v>
      </c>
      <c r="I13" s="376"/>
      <c r="L13" s="43"/>
      <c r="M13" s="142"/>
    </row>
    <row r="14" spans="2:14" ht="30.6" customHeight="1" thickBot="1" x14ac:dyDescent="0.3">
      <c r="B14" s="368"/>
      <c r="C14" s="143">
        <v>1</v>
      </c>
      <c r="D14" s="143">
        <v>2</v>
      </c>
      <c r="E14" s="143">
        <v>3</v>
      </c>
      <c r="F14" s="143" t="s">
        <v>114</v>
      </c>
      <c r="G14" s="144" t="s">
        <v>115</v>
      </c>
      <c r="H14" s="144" t="s">
        <v>116</v>
      </c>
      <c r="I14" s="145" t="s">
        <v>117</v>
      </c>
      <c r="K14" s="43"/>
      <c r="L14" s="43"/>
    </row>
    <row r="15" spans="2:14" ht="20.25" x14ac:dyDescent="0.3">
      <c r="B15" s="146" t="s">
        <v>118</v>
      </c>
      <c r="C15" s="147">
        <f>C16+C23+C27+C30+C33+C35+C34</f>
        <v>93042258911.440002</v>
      </c>
      <c r="D15" s="147">
        <f>D16+D23+D27+D30+D33+D35+D34</f>
        <v>1340124486786</v>
      </c>
      <c r="E15" s="147">
        <f>E16+E23+E27+E30+E33+E35+E34</f>
        <v>103445663466.31001</v>
      </c>
      <c r="F15" s="148">
        <f t="shared" ref="F15:F44" si="0">IFERROR(E15/D15,"0.0%")</f>
        <v>7.7191085221047007E-2</v>
      </c>
      <c r="G15" s="147">
        <f t="shared" ref="G15:G37" si="1">E15-C15</f>
        <v>10403404554.87001</v>
      </c>
      <c r="H15" s="148">
        <f t="shared" ref="H15:H37" si="2">IFERROR(G15/C15,"0.0%")</f>
        <v>0.11181375728175556</v>
      </c>
      <c r="I15" s="148">
        <f>E15/$L$11</f>
        <v>1.2000960026420746E-2</v>
      </c>
      <c r="J15" s="26"/>
      <c r="K15" s="149"/>
      <c r="M15" s="142"/>
    </row>
    <row r="16" spans="2:14" ht="20.25" x14ac:dyDescent="0.3">
      <c r="B16" s="150" t="s">
        <v>119</v>
      </c>
      <c r="C16" s="151">
        <f>SUM(C17:C22)</f>
        <v>87345237490.669998</v>
      </c>
      <c r="D16" s="151">
        <f>SUM(D17:D22)</f>
        <v>1236829099333</v>
      </c>
      <c r="E16" s="151">
        <f>SUM(E17:E22)</f>
        <v>98028007903.460007</v>
      </c>
      <c r="F16" s="152">
        <f t="shared" si="0"/>
        <v>7.9257520668235229E-2</v>
      </c>
      <c r="G16" s="153">
        <f t="shared" si="1"/>
        <v>10682770412.790009</v>
      </c>
      <c r="H16" s="154">
        <f t="shared" si="2"/>
        <v>0.12230512755696744</v>
      </c>
      <c r="I16" s="154">
        <f t="shared" ref="I16:I43" si="3">E16/$L$11</f>
        <v>1.1372445831933959E-2</v>
      </c>
      <c r="J16" s="43"/>
      <c r="K16" s="155"/>
      <c r="L16" s="142"/>
    </row>
    <row r="17" spans="2:13" ht="20.25" x14ac:dyDescent="0.3">
      <c r="B17" s="156" t="s">
        <v>120</v>
      </c>
      <c r="C17" s="157">
        <v>27960529368.110008</v>
      </c>
      <c r="D17" s="158">
        <v>428719100220</v>
      </c>
      <c r="E17" s="158">
        <v>31156248133.090004</v>
      </c>
      <c r="F17" s="159">
        <f t="shared" si="0"/>
        <v>7.2672871624105323E-2</v>
      </c>
      <c r="G17" s="157">
        <f t="shared" si="1"/>
        <v>3195718764.9799957</v>
      </c>
      <c r="H17" s="160">
        <f t="shared" si="2"/>
        <v>0.11429392923528937</v>
      </c>
      <c r="I17" s="160">
        <f t="shared" si="3"/>
        <v>3.6145051990529478E-3</v>
      </c>
      <c r="J17" s="26"/>
      <c r="K17" s="155"/>
    </row>
    <row r="18" spans="2:13" ht="20.25" x14ac:dyDescent="0.3">
      <c r="B18" s="161" t="s">
        <v>121</v>
      </c>
      <c r="C18" s="157">
        <v>6252190488.29</v>
      </c>
      <c r="D18" s="158">
        <v>71510485694</v>
      </c>
      <c r="E18" s="158">
        <v>7943144134.7600002</v>
      </c>
      <c r="F18" s="159">
        <f t="shared" si="0"/>
        <v>0.11107663523290068</v>
      </c>
      <c r="G18" s="157">
        <f t="shared" si="1"/>
        <v>1690953646.4700003</v>
      </c>
      <c r="H18" s="160">
        <f t="shared" si="2"/>
        <v>0.27045779389432567</v>
      </c>
      <c r="I18" s="160">
        <f t="shared" si="3"/>
        <v>9.2150170486748862E-4</v>
      </c>
      <c r="J18" s="26"/>
      <c r="K18" s="155"/>
    </row>
    <row r="19" spans="2:13" ht="20.25" x14ac:dyDescent="0.3">
      <c r="B19" s="161" t="s">
        <v>122</v>
      </c>
      <c r="C19" s="157">
        <v>47004585138.259995</v>
      </c>
      <c r="D19" s="158">
        <v>653798841877</v>
      </c>
      <c r="E19" s="158">
        <v>52293182048.610001</v>
      </c>
      <c r="F19" s="159">
        <f t="shared" si="0"/>
        <v>7.9983595410601821E-2</v>
      </c>
      <c r="G19" s="157">
        <f t="shared" si="1"/>
        <v>5288596910.3500061</v>
      </c>
      <c r="H19" s="160">
        <f t="shared" si="2"/>
        <v>0.11251236224708819</v>
      </c>
      <c r="I19" s="160">
        <f t="shared" si="3"/>
        <v>6.0666476137406847E-3</v>
      </c>
      <c r="J19" s="26"/>
      <c r="K19" s="155"/>
    </row>
    <row r="20" spans="2:13" ht="24.6" customHeight="1" x14ac:dyDescent="0.3">
      <c r="B20" s="156" t="s">
        <v>123</v>
      </c>
      <c r="C20" s="157">
        <v>5991771647.3699999</v>
      </c>
      <c r="D20" s="158">
        <v>80985531901</v>
      </c>
      <c r="E20" s="158">
        <v>6499176160.0500002</v>
      </c>
      <c r="F20" s="159">
        <f t="shared" si="0"/>
        <v>8.0251077044167063E-2</v>
      </c>
      <c r="G20" s="157">
        <f t="shared" si="1"/>
        <v>507404512.68000031</v>
      </c>
      <c r="H20" s="160">
        <f t="shared" si="2"/>
        <v>8.4683553136194384E-2</v>
      </c>
      <c r="I20" s="160">
        <f t="shared" si="3"/>
        <v>7.5398378905296918E-4</v>
      </c>
      <c r="J20" s="162"/>
      <c r="K20" s="155"/>
      <c r="L20" s="43"/>
    </row>
    <row r="21" spans="2:13" ht="20.25" x14ac:dyDescent="0.3">
      <c r="B21" s="161" t="s">
        <v>124</v>
      </c>
      <c r="C21" s="157">
        <v>135822956.91</v>
      </c>
      <c r="D21" s="158">
        <v>1809601570</v>
      </c>
      <c r="E21" s="158">
        <v>135899845.77000001</v>
      </c>
      <c r="F21" s="159">
        <f t="shared" si="0"/>
        <v>7.5099319111443963E-2</v>
      </c>
      <c r="G21" s="157">
        <f t="shared" si="1"/>
        <v>76888.860000014305</v>
      </c>
      <c r="H21" s="160">
        <f t="shared" si="2"/>
        <v>5.6609620162343375E-4</v>
      </c>
      <c r="I21" s="160">
        <f t="shared" si="3"/>
        <v>1.5766041436948898E-5</v>
      </c>
      <c r="J21" s="43"/>
      <c r="K21" s="155"/>
      <c r="L21" s="142"/>
    </row>
    <row r="22" spans="2:13" ht="20.25" x14ac:dyDescent="0.3">
      <c r="B22" s="161" t="s">
        <v>125</v>
      </c>
      <c r="C22" s="157">
        <v>337891.73</v>
      </c>
      <c r="D22" s="158">
        <v>5538071</v>
      </c>
      <c r="E22" s="157">
        <v>357581.18</v>
      </c>
      <c r="F22" s="159">
        <f t="shared" si="0"/>
        <v>6.4567821539304932E-2</v>
      </c>
      <c r="G22" s="157">
        <f t="shared" si="1"/>
        <v>19689.450000000012</v>
      </c>
      <c r="H22" s="160">
        <f t="shared" si="2"/>
        <v>5.827147648745358E-2</v>
      </c>
      <c r="I22" s="160">
        <f t="shared" si="3"/>
        <v>4.1483782921242992E-8</v>
      </c>
      <c r="J22" s="43"/>
      <c r="K22" s="155"/>
      <c r="L22" s="163"/>
    </row>
    <row r="23" spans="2:13" ht="20.25" x14ac:dyDescent="0.3">
      <c r="B23" s="150" t="s">
        <v>126</v>
      </c>
      <c r="C23" s="151">
        <f>SUM(C24:C25)</f>
        <v>988141991.03999996</v>
      </c>
      <c r="D23" s="151">
        <f>SUM(D24:D26)</f>
        <v>5411413074</v>
      </c>
      <c r="E23" s="151">
        <f>SUM(E24:E26)</f>
        <v>468766437.88999999</v>
      </c>
      <c r="F23" s="152">
        <f t="shared" si="0"/>
        <v>8.6625513794587841E-2</v>
      </c>
      <c r="G23" s="151">
        <f t="shared" si="1"/>
        <v>-519375553.14999998</v>
      </c>
      <c r="H23" s="154">
        <f t="shared" si="2"/>
        <v>-0.52560822013379616</v>
      </c>
      <c r="I23" s="154">
        <f t="shared" si="3"/>
        <v>5.438263040071934E-5</v>
      </c>
      <c r="J23" s="43"/>
      <c r="K23" s="155"/>
      <c r="L23" s="43"/>
      <c r="M23" s="142"/>
    </row>
    <row r="24" spans="2:13" ht="20.25" x14ac:dyDescent="0.3">
      <c r="B24" s="161" t="s">
        <v>127</v>
      </c>
      <c r="C24" s="157">
        <v>235489099.23999998</v>
      </c>
      <c r="D24" s="158">
        <v>2575638910</v>
      </c>
      <c r="E24" s="158">
        <v>233985658.07999998</v>
      </c>
      <c r="F24" s="159">
        <f t="shared" si="0"/>
        <v>9.0845676065671788E-2</v>
      </c>
      <c r="G24" s="157">
        <f t="shared" si="1"/>
        <v>-1503441.1599999964</v>
      </c>
      <c r="H24" s="160">
        <f t="shared" si="2"/>
        <v>-6.3843344123022706E-3</v>
      </c>
      <c r="I24" s="160">
        <f t="shared" si="3"/>
        <v>2.7145193285829262E-5</v>
      </c>
      <c r="J24" s="43"/>
      <c r="K24" s="155"/>
      <c r="L24" s="142"/>
    </row>
    <row r="25" spans="2:13" ht="20.25" x14ac:dyDescent="0.3">
      <c r="B25" s="161" t="s">
        <v>128</v>
      </c>
      <c r="C25" s="157">
        <v>752652891.79999995</v>
      </c>
      <c r="D25" s="158">
        <v>2403774164</v>
      </c>
      <c r="E25" s="158">
        <v>234780779.81</v>
      </c>
      <c r="F25" s="159">
        <f t="shared" si="0"/>
        <v>9.7671729452035158E-2</v>
      </c>
      <c r="G25" s="157">
        <f t="shared" si="1"/>
        <v>-517872111.98999995</v>
      </c>
      <c r="H25" s="160">
        <f t="shared" si="2"/>
        <v>-0.68806234272413114</v>
      </c>
      <c r="I25" s="160">
        <f t="shared" si="3"/>
        <v>2.7237437114890078E-5</v>
      </c>
      <c r="J25" s="43"/>
      <c r="K25" s="155"/>
    </row>
    <row r="26" spans="2:13" ht="20.25" x14ac:dyDescent="0.3">
      <c r="B26" s="161" t="s">
        <v>129</v>
      </c>
      <c r="C26" s="157">
        <v>0</v>
      </c>
      <c r="D26" s="158">
        <v>432000000</v>
      </c>
      <c r="E26" s="157">
        <v>0</v>
      </c>
      <c r="F26" s="159">
        <f t="shared" si="0"/>
        <v>0</v>
      </c>
      <c r="G26" s="157">
        <f t="shared" si="1"/>
        <v>0</v>
      </c>
      <c r="H26" s="160" t="str">
        <f t="shared" si="2"/>
        <v>0.0%</v>
      </c>
      <c r="I26" s="160">
        <f t="shared" si="3"/>
        <v>0</v>
      </c>
      <c r="J26" s="43"/>
      <c r="K26" s="155"/>
    </row>
    <row r="27" spans="2:13" ht="20.25" x14ac:dyDescent="0.3">
      <c r="B27" s="150" t="s">
        <v>130</v>
      </c>
      <c r="C27" s="151">
        <f>SUM(C28:C29)</f>
        <v>3123267591.8800001</v>
      </c>
      <c r="D27" s="151">
        <f>SUM(D28:D29)</f>
        <v>44882435275</v>
      </c>
      <c r="E27" s="151">
        <f>SUM(E28:E29)</f>
        <v>3911665263.4500003</v>
      </c>
      <c r="F27" s="152">
        <f t="shared" si="0"/>
        <v>8.7153587800723464E-2</v>
      </c>
      <c r="G27" s="151">
        <f t="shared" si="1"/>
        <v>788397671.57000017</v>
      </c>
      <c r="H27" s="154">
        <f t="shared" si="2"/>
        <v>0.25242719311650047</v>
      </c>
      <c r="I27" s="154">
        <f t="shared" si="3"/>
        <v>4.5380093171997079E-4</v>
      </c>
      <c r="J27" s="43"/>
      <c r="K27" s="155"/>
      <c r="M27" s="164"/>
    </row>
    <row r="28" spans="2:13" ht="20.25" x14ac:dyDescent="0.3">
      <c r="B28" s="161" t="s">
        <v>131</v>
      </c>
      <c r="C28" s="157">
        <v>2346627111.9300003</v>
      </c>
      <c r="D28" s="158">
        <v>36790006106</v>
      </c>
      <c r="E28" s="158">
        <v>3059193125.9900002</v>
      </c>
      <c r="F28" s="159">
        <f t="shared" si="0"/>
        <v>8.3152830069552042E-2</v>
      </c>
      <c r="G28" s="157">
        <f t="shared" si="1"/>
        <v>712566014.05999994</v>
      </c>
      <c r="H28" s="160">
        <f t="shared" si="2"/>
        <v>0.30365540841039074</v>
      </c>
      <c r="I28" s="160">
        <f t="shared" si="3"/>
        <v>3.5490375514932843E-4</v>
      </c>
      <c r="J28" s="43"/>
      <c r="K28" s="149"/>
    </row>
    <row r="29" spans="2:13" ht="20.25" x14ac:dyDescent="0.3">
      <c r="B29" s="161" t="s">
        <v>132</v>
      </c>
      <c r="C29" s="157">
        <v>776640479.94999993</v>
      </c>
      <c r="D29" s="158">
        <v>8092429169</v>
      </c>
      <c r="E29" s="158">
        <v>852472137.45999992</v>
      </c>
      <c r="F29" s="159">
        <f t="shared" si="0"/>
        <v>0.10534193375773987</v>
      </c>
      <c r="G29" s="157">
        <f t="shared" si="1"/>
        <v>75831657.50999999</v>
      </c>
      <c r="H29" s="160">
        <f t="shared" si="2"/>
        <v>9.7640619395581885E-2</v>
      </c>
      <c r="I29" s="160">
        <f t="shared" si="3"/>
        <v>9.889717657064237E-5</v>
      </c>
      <c r="J29" s="43"/>
      <c r="K29" s="165"/>
      <c r="L29" s="164"/>
      <c r="M29" s="43"/>
    </row>
    <row r="30" spans="2:13" ht="20.25" x14ac:dyDescent="0.3">
      <c r="B30" s="150" t="s">
        <v>133</v>
      </c>
      <c r="C30" s="151">
        <f>SUM(C31:C32)</f>
        <v>285151893.71999997</v>
      </c>
      <c r="D30" s="151">
        <f>SUM(D31:D32)</f>
        <v>19925149306</v>
      </c>
      <c r="E30" s="151">
        <f>SUM(E31:E32)</f>
        <v>47410763.639999993</v>
      </c>
      <c r="F30" s="152">
        <f t="shared" si="0"/>
        <v>2.3794433312338257E-3</v>
      </c>
      <c r="G30" s="151">
        <f t="shared" si="1"/>
        <v>-237741130.07999998</v>
      </c>
      <c r="H30" s="154">
        <f t="shared" si="2"/>
        <v>-0.83373505600298004</v>
      </c>
      <c r="I30" s="154">
        <f t="shared" si="3"/>
        <v>5.5002274643540242E-6</v>
      </c>
      <c r="J30" s="43"/>
      <c r="K30" s="165"/>
      <c r="L30" s="164"/>
      <c r="M30" s="142"/>
    </row>
    <row r="31" spans="2:13" ht="20.25" x14ac:dyDescent="0.3">
      <c r="B31" s="161" t="s">
        <v>134</v>
      </c>
      <c r="C31" s="157">
        <v>30057735.370000001</v>
      </c>
      <c r="D31" s="157">
        <v>660784281</v>
      </c>
      <c r="E31" s="157">
        <v>13349851.439999999</v>
      </c>
      <c r="F31" s="159">
        <f t="shared" si="0"/>
        <v>2.0203040271776683E-2</v>
      </c>
      <c r="G31" s="157">
        <f t="shared" si="1"/>
        <v>-16707883.930000002</v>
      </c>
      <c r="H31" s="160">
        <f t="shared" si="2"/>
        <v>-0.55585970547454455</v>
      </c>
      <c r="I31" s="160">
        <f t="shared" si="3"/>
        <v>1.5487457677940521E-6</v>
      </c>
      <c r="J31" s="26"/>
      <c r="K31" s="155"/>
      <c r="L31" s="164"/>
      <c r="M31" s="142"/>
    </row>
    <row r="32" spans="2:13" ht="20.25" x14ac:dyDescent="0.3">
      <c r="B32" s="161" t="s">
        <v>135</v>
      </c>
      <c r="C32" s="157">
        <v>255094158.34999999</v>
      </c>
      <c r="D32" s="158">
        <v>19264365025</v>
      </c>
      <c r="E32" s="157">
        <v>34060912.199999996</v>
      </c>
      <c r="F32" s="159">
        <f t="shared" si="0"/>
        <v>1.7680786340893162E-3</v>
      </c>
      <c r="G32" s="157">
        <f t="shared" si="1"/>
        <v>-221033246.15000001</v>
      </c>
      <c r="H32" s="160">
        <f t="shared" si="2"/>
        <v>-0.86647709841607989</v>
      </c>
      <c r="I32" s="160">
        <f t="shared" si="3"/>
        <v>3.9514816965599725E-6</v>
      </c>
      <c r="J32" s="43"/>
      <c r="K32" s="155"/>
      <c r="M32" s="142"/>
    </row>
    <row r="33" spans="1:12" ht="20.25" x14ac:dyDescent="0.3">
      <c r="B33" s="150" t="s">
        <v>136</v>
      </c>
      <c r="C33" s="151">
        <v>0</v>
      </c>
      <c r="D33" s="166">
        <v>18551830762</v>
      </c>
      <c r="E33" s="151">
        <v>5000000</v>
      </c>
      <c r="F33" s="152">
        <f t="shared" si="0"/>
        <v>2.6951517961459507E-4</v>
      </c>
      <c r="G33" s="151">
        <f t="shared" si="1"/>
        <v>5000000</v>
      </c>
      <c r="H33" s="154" t="str">
        <f t="shared" si="2"/>
        <v>0.0%</v>
      </c>
      <c r="I33" s="154">
        <f t="shared" si="3"/>
        <v>5.8006104965092112E-7</v>
      </c>
      <c r="J33" s="43"/>
      <c r="K33" s="155"/>
    </row>
    <row r="34" spans="1:12" ht="20.25" x14ac:dyDescent="0.3">
      <c r="B34" s="150" t="s">
        <v>137</v>
      </c>
      <c r="C34" s="151">
        <v>99292600.829999998</v>
      </c>
      <c r="D34" s="166">
        <v>604907803</v>
      </c>
      <c r="E34" s="166">
        <v>113238268.95999999</v>
      </c>
      <c r="F34" s="152">
        <f t="shared" si="0"/>
        <v>0.18719922010991152</v>
      </c>
      <c r="G34" s="151">
        <f t="shared" si="1"/>
        <v>13945668.129999995</v>
      </c>
      <c r="H34" s="154">
        <f t="shared" si="2"/>
        <v>0.14045022502609769</v>
      </c>
      <c r="I34" s="154">
        <f t="shared" si="3"/>
        <v>1.3137021830718184E-5</v>
      </c>
      <c r="J34" s="43"/>
      <c r="K34" s="155"/>
    </row>
    <row r="35" spans="1:12" ht="20.25" x14ac:dyDescent="0.3">
      <c r="B35" s="150" t="s">
        <v>138</v>
      </c>
      <c r="C35" s="151">
        <v>1201167343.3</v>
      </c>
      <c r="D35" s="166">
        <v>13919651233</v>
      </c>
      <c r="E35" s="166">
        <v>871574828.90999997</v>
      </c>
      <c r="F35" s="152">
        <f t="shared" si="0"/>
        <v>6.2614703078458941E-2</v>
      </c>
      <c r="G35" s="153">
        <f t="shared" si="1"/>
        <v>-329592514.38999999</v>
      </c>
      <c r="H35" s="154">
        <f t="shared" si="2"/>
        <v>-0.27439350247776589</v>
      </c>
      <c r="I35" s="154">
        <f t="shared" si="3"/>
        <v>1.0111332202137131E-4</v>
      </c>
      <c r="J35" s="43"/>
      <c r="K35" s="155"/>
      <c r="L35" s="164"/>
    </row>
    <row r="36" spans="1:12" ht="20.25" x14ac:dyDescent="0.3">
      <c r="B36" s="146" t="s">
        <v>139</v>
      </c>
      <c r="C36" s="147">
        <f>SUM(C37:C39)</f>
        <v>3825987.8</v>
      </c>
      <c r="D36" s="147">
        <f>SUM(D37:D39)</f>
        <v>0</v>
      </c>
      <c r="E36" s="147">
        <f>SUM(E37:E39)</f>
        <v>0</v>
      </c>
      <c r="F36" s="148" t="str">
        <f t="shared" si="0"/>
        <v>0.0%</v>
      </c>
      <c r="G36" s="147">
        <f t="shared" si="1"/>
        <v>-3825987.8</v>
      </c>
      <c r="H36" s="148">
        <f t="shared" si="2"/>
        <v>-1</v>
      </c>
      <c r="I36" s="148">
        <f t="shared" si="3"/>
        <v>0</v>
      </c>
      <c r="J36" s="26"/>
      <c r="K36" s="155"/>
    </row>
    <row r="37" spans="1:12" ht="20.25" x14ac:dyDescent="0.3">
      <c r="B37" s="167" t="s">
        <v>140</v>
      </c>
      <c r="C37" s="168">
        <v>3825987.8</v>
      </c>
      <c r="D37" s="151">
        <v>0</v>
      </c>
      <c r="E37" s="151">
        <v>0</v>
      </c>
      <c r="F37" s="169" t="str">
        <f t="shared" si="0"/>
        <v>0.0%</v>
      </c>
      <c r="G37" s="170">
        <f t="shared" si="1"/>
        <v>-3825987.8</v>
      </c>
      <c r="H37" s="169">
        <f t="shared" si="2"/>
        <v>-1</v>
      </c>
      <c r="I37" s="169">
        <f t="shared" si="3"/>
        <v>0</v>
      </c>
      <c r="K37" s="155"/>
    </row>
    <row r="38" spans="1:12" ht="20.25" x14ac:dyDescent="0.3">
      <c r="B38" s="171" t="s">
        <v>141</v>
      </c>
      <c r="C38" s="151">
        <v>0</v>
      </c>
      <c r="D38" s="151">
        <v>0</v>
      </c>
      <c r="E38" s="151">
        <v>0</v>
      </c>
      <c r="F38" s="172" t="str">
        <f t="shared" si="0"/>
        <v>0.0%</v>
      </c>
      <c r="G38" s="173">
        <v>0</v>
      </c>
      <c r="H38" s="172">
        <v>0</v>
      </c>
      <c r="I38" s="172">
        <v>0</v>
      </c>
      <c r="K38" s="155"/>
    </row>
    <row r="39" spans="1:12" ht="20.25" x14ac:dyDescent="0.3">
      <c r="B39" s="171" t="s">
        <v>142</v>
      </c>
      <c r="C39" s="151">
        <v>0</v>
      </c>
      <c r="D39" s="173">
        <v>0</v>
      </c>
      <c r="E39" s="151">
        <v>0</v>
      </c>
      <c r="F39" s="172" t="str">
        <f t="shared" si="0"/>
        <v>0.0%</v>
      </c>
      <c r="G39" s="173">
        <f t="shared" ref="G39:G43" si="4">E39-C39</f>
        <v>0</v>
      </c>
      <c r="H39" s="172" t="str">
        <f t="shared" ref="H39:H43" si="5">IFERROR(G39/C39,"0.0%")</f>
        <v>0.0%</v>
      </c>
      <c r="I39" s="172">
        <f t="shared" si="3"/>
        <v>0</v>
      </c>
      <c r="K39" s="155"/>
    </row>
    <row r="40" spans="1:12" ht="20.25" x14ac:dyDescent="0.25">
      <c r="B40" s="174" t="s">
        <v>143</v>
      </c>
      <c r="C40" s="175">
        <f>C15+C36</f>
        <v>93046084899.240005</v>
      </c>
      <c r="D40" s="175">
        <f>D15+D36</f>
        <v>1340124486786</v>
      </c>
      <c r="E40" s="175">
        <f>E36+E15</f>
        <v>103445663466.31001</v>
      </c>
      <c r="F40" s="176">
        <f t="shared" si="0"/>
        <v>7.7191085221047007E-2</v>
      </c>
      <c r="G40" s="175">
        <f>E40-C40</f>
        <v>10399578567.070007</v>
      </c>
      <c r="H40" s="177">
        <f>IFERROR(G40/C40,"0.0%")</f>
        <v>0.11176804030316541</v>
      </c>
      <c r="I40" s="178">
        <f t="shared" si="3"/>
        <v>1.2000960026420746E-2</v>
      </c>
      <c r="J40" s="179"/>
      <c r="K40" s="155"/>
    </row>
    <row r="41" spans="1:12" ht="20.25" x14ac:dyDescent="0.3">
      <c r="B41" s="180" t="s">
        <v>144</v>
      </c>
      <c r="C41" s="181">
        <f>C42+C43</f>
        <v>59704561.210000001</v>
      </c>
      <c r="D41" s="181">
        <f>D42+D43</f>
        <v>2133666760</v>
      </c>
      <c r="E41" s="181">
        <f>E42+E43</f>
        <v>27741232.399999999</v>
      </c>
      <c r="F41" s="182">
        <f t="shared" si="0"/>
        <v>1.3001670607644466E-2</v>
      </c>
      <c r="G41" s="181">
        <f t="shared" si="4"/>
        <v>-31963328.810000002</v>
      </c>
      <c r="H41" s="182">
        <f t="shared" si="5"/>
        <v>-0.53535824001075516</v>
      </c>
      <c r="I41" s="182">
        <f t="shared" si="3"/>
        <v>3.2183216769108281E-6</v>
      </c>
      <c r="K41" s="155"/>
    </row>
    <row r="42" spans="1:12" ht="23.25" customHeight="1" x14ac:dyDescent="0.3">
      <c r="B42" s="183" t="str">
        <f>"- Corrientes"</f>
        <v>- Corrientes</v>
      </c>
      <c r="C42" s="157">
        <v>12710937.25</v>
      </c>
      <c r="D42" s="158">
        <v>432436385</v>
      </c>
      <c r="E42" s="157">
        <v>0</v>
      </c>
      <c r="F42" s="159">
        <f t="shared" si="0"/>
        <v>0</v>
      </c>
      <c r="G42" s="157">
        <f t="shared" si="4"/>
        <v>-12710937.25</v>
      </c>
      <c r="H42" s="159">
        <f t="shared" si="5"/>
        <v>-1</v>
      </c>
      <c r="I42" s="159">
        <f t="shared" si="3"/>
        <v>0</v>
      </c>
      <c r="J42" s="184"/>
      <c r="K42" s="155"/>
    </row>
    <row r="43" spans="1:12" ht="23.25" customHeight="1" x14ac:dyDescent="0.3">
      <c r="B43" s="183" t="str">
        <f>"- Capital"</f>
        <v>- Capital</v>
      </c>
      <c r="C43" s="157">
        <v>46993623.960000001</v>
      </c>
      <c r="D43" s="158">
        <v>1701230375</v>
      </c>
      <c r="E43" s="157">
        <v>27741232.399999999</v>
      </c>
      <c r="F43" s="159">
        <f t="shared" si="0"/>
        <v>1.6306570119875741E-2</v>
      </c>
      <c r="G43" s="157">
        <f t="shared" si="4"/>
        <v>-19252391.560000002</v>
      </c>
      <c r="H43" s="159">
        <f t="shared" si="5"/>
        <v>-0.40968092982969856</v>
      </c>
      <c r="I43" s="159">
        <f t="shared" si="3"/>
        <v>3.2183216769108281E-6</v>
      </c>
      <c r="J43" s="26"/>
      <c r="K43" s="155"/>
    </row>
    <row r="44" spans="1:12" ht="21" thickBot="1" x14ac:dyDescent="0.3">
      <c r="B44" s="185" t="s">
        <v>145</v>
      </c>
      <c r="C44" s="186">
        <f>C40+C41</f>
        <v>93105789460.450012</v>
      </c>
      <c r="D44" s="186">
        <f>D40+D41</f>
        <v>1342258153546</v>
      </c>
      <c r="E44" s="186">
        <f>E40+E41</f>
        <v>103473404698.71001</v>
      </c>
      <c r="F44" s="187">
        <f t="shared" si="0"/>
        <v>7.70890490963696E-2</v>
      </c>
      <c r="G44" s="186">
        <f>E44-C44</f>
        <v>10367615238.259995</v>
      </c>
      <c r="H44" s="188">
        <f>IFERROR(G44/C44,"0.0%")</f>
        <v>0.11135306728336165</v>
      </c>
      <c r="I44" s="189">
        <f>E44/$L$11</f>
        <v>1.2004178348097656E-2</v>
      </c>
      <c r="J44" s="26"/>
      <c r="K44" s="155"/>
    </row>
    <row r="45" spans="1:12" x14ac:dyDescent="0.25">
      <c r="B45" s="190"/>
      <c r="C45" s="191"/>
      <c r="D45" s="191"/>
      <c r="F45" s="192"/>
      <c r="G45" s="191"/>
      <c r="H45" s="193"/>
      <c r="I45" s="193"/>
    </row>
    <row r="46" spans="1:12" x14ac:dyDescent="0.25">
      <c r="B46" s="194" t="s">
        <v>146</v>
      </c>
      <c r="C46" s="191"/>
      <c r="D46" s="191"/>
      <c r="E46" s="195"/>
      <c r="F46" s="192"/>
      <c r="G46" s="191"/>
      <c r="H46" s="193"/>
      <c r="I46" s="193"/>
    </row>
    <row r="47" spans="1:12" x14ac:dyDescent="0.25">
      <c r="B47" s="196" t="s">
        <v>147</v>
      </c>
      <c r="C47" s="197"/>
      <c r="D47" s="197"/>
      <c r="E47" s="197"/>
      <c r="F47" s="197"/>
      <c r="H47" s="198"/>
    </row>
    <row r="48" spans="1:12" s="199" customFormat="1" x14ac:dyDescent="0.25">
      <c r="A48" s="118"/>
      <c r="B48" s="118" t="s">
        <v>148</v>
      </c>
      <c r="C48" s="118"/>
      <c r="D48" s="118"/>
      <c r="E48" s="200"/>
      <c r="F48" s="118"/>
      <c r="G48" s="118"/>
      <c r="H48" s="198"/>
      <c r="J48" s="118"/>
      <c r="K48" s="118"/>
      <c r="L48" s="118"/>
    </row>
    <row r="49" spans="1:12" s="199" customFormat="1" x14ac:dyDescent="0.25">
      <c r="A49" s="118"/>
      <c r="B49" s="201" t="s">
        <v>149</v>
      </c>
      <c r="C49" s="118"/>
      <c r="D49" s="118"/>
      <c r="E49" s="118"/>
      <c r="F49" s="118"/>
      <c r="G49" s="118"/>
      <c r="H49" s="198"/>
      <c r="J49" s="118"/>
      <c r="K49" s="118"/>
      <c r="L49" s="118"/>
    </row>
    <row r="50" spans="1:12" s="199" customFormat="1" x14ac:dyDescent="0.25">
      <c r="A50" s="118"/>
      <c r="B50" s="202" t="s">
        <v>150</v>
      </c>
      <c r="C50" s="118"/>
      <c r="D50" s="118"/>
      <c r="E50" s="203"/>
      <c r="F50" s="118"/>
      <c r="G50" s="118"/>
      <c r="H50" s="198"/>
      <c r="J50" s="118"/>
      <c r="K50" s="118"/>
      <c r="L50" s="118"/>
    </row>
    <row r="53" spans="1:12" s="199" customFormat="1" x14ac:dyDescent="0.25">
      <c r="A53" s="118"/>
      <c r="B53" s="118"/>
      <c r="C53" s="118"/>
      <c r="D53" s="118"/>
      <c r="E53" s="118"/>
      <c r="F53" s="118"/>
      <c r="G53" s="118"/>
      <c r="J53" s="118"/>
      <c r="K53" s="118"/>
      <c r="L53" s="118"/>
    </row>
    <row r="55" spans="1:12" x14ac:dyDescent="0.25">
      <c r="F55" s="199"/>
      <c r="G55" s="199"/>
      <c r="H55" s="118"/>
      <c r="I55" s="118"/>
    </row>
    <row r="56" spans="1:12" x14ac:dyDescent="0.25">
      <c r="F56" s="199"/>
      <c r="G56" s="199"/>
      <c r="H56" s="118"/>
      <c r="I56" s="118"/>
    </row>
    <row r="62" spans="1:12" x14ac:dyDescent="0.25">
      <c r="C62" s="204"/>
      <c r="D62" s="204"/>
    </row>
    <row r="324" spans="2:2" x14ac:dyDescent="0.25">
      <c r="B324" s="118" t="s">
        <v>61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3:E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3C04-CC3D-419A-8647-6E428AF70909}">
  <dimension ref="A1:R42"/>
  <sheetViews>
    <sheetView showGridLines="0" zoomScale="82" workbookViewId="0">
      <selection activeCell="N36" sqref="N36"/>
    </sheetView>
  </sheetViews>
  <sheetFormatPr baseColWidth="10" defaultColWidth="11.5703125" defaultRowHeight="15" x14ac:dyDescent="0.25"/>
  <cols>
    <col min="1" max="11" width="11.5703125" style="1"/>
    <col min="12" max="12" width="26.28515625" style="1" customWidth="1"/>
    <col min="13" max="13" width="11.85546875" style="1" customWidth="1"/>
    <col min="14" max="17" width="11.5703125" style="1"/>
    <col min="18" max="18" width="17.85546875" style="1" bestFit="1" customWidth="1"/>
    <col min="19" max="16384" width="11.5703125" style="1"/>
  </cols>
  <sheetData>
    <row r="1" spans="1:18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8" x14ac:dyDescent="0.25">
      <c r="A2" s="198"/>
      <c r="B2" s="198"/>
      <c r="C2" s="198"/>
      <c r="D2" s="382" t="s">
        <v>0</v>
      </c>
      <c r="E2" s="382"/>
      <c r="F2" s="382"/>
      <c r="G2" s="382"/>
      <c r="H2" s="382"/>
      <c r="I2" s="382"/>
      <c r="J2" s="382"/>
      <c r="K2" s="4"/>
      <c r="L2" s="4"/>
    </row>
    <row r="3" spans="1:18" x14ac:dyDescent="0.25">
      <c r="A3" s="198"/>
      <c r="B3" s="198"/>
      <c r="C3" s="198"/>
      <c r="D3" s="382" t="s">
        <v>1</v>
      </c>
      <c r="E3" s="382"/>
      <c r="F3" s="382"/>
      <c r="G3" s="382"/>
      <c r="H3" s="382"/>
      <c r="I3" s="382"/>
      <c r="J3" s="382"/>
      <c r="K3" s="4"/>
      <c r="L3" s="4"/>
    </row>
    <row r="4" spans="1:18" x14ac:dyDescent="0.25">
      <c r="A4" s="198"/>
      <c r="B4" s="198"/>
      <c r="C4" s="198"/>
      <c r="D4" s="383" t="s">
        <v>2</v>
      </c>
      <c r="E4" s="383"/>
      <c r="F4" s="383"/>
      <c r="G4" s="383"/>
      <c r="H4" s="383"/>
      <c r="I4" s="383"/>
      <c r="J4" s="383"/>
      <c r="K4" s="6"/>
      <c r="L4" s="6"/>
    </row>
    <row r="5" spans="1:18" x14ac:dyDescent="0.25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8" x14ac:dyDescent="0.25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1:18" ht="15.75" x14ac:dyDescent="0.25">
      <c r="B7" s="205"/>
      <c r="C7" s="384" t="s">
        <v>151</v>
      </c>
      <c r="D7" s="384"/>
      <c r="E7" s="384"/>
      <c r="F7" s="384"/>
      <c r="G7" s="384"/>
      <c r="H7" s="384"/>
      <c r="I7" s="384"/>
      <c r="J7" s="384"/>
      <c r="K7" s="384"/>
      <c r="L7" s="198"/>
    </row>
    <row r="8" spans="1:18" ht="15.75" x14ac:dyDescent="0.25">
      <c r="A8" s="198"/>
      <c r="C8" s="384" t="s">
        <v>108</v>
      </c>
      <c r="D8" s="384"/>
      <c r="E8" s="384"/>
      <c r="F8" s="384"/>
      <c r="G8" s="384"/>
      <c r="H8" s="384"/>
      <c r="I8" s="384"/>
      <c r="J8" s="384"/>
      <c r="K8" s="384"/>
      <c r="L8" s="198"/>
    </row>
    <row r="9" spans="1:18" x14ac:dyDescent="0.25">
      <c r="D9" s="385" t="s">
        <v>152</v>
      </c>
      <c r="E9" s="385"/>
      <c r="F9" s="385"/>
      <c r="G9" s="385"/>
      <c r="H9" s="385"/>
      <c r="I9" s="385"/>
      <c r="J9" s="385"/>
    </row>
    <row r="10" spans="1:18" x14ac:dyDescent="0.25">
      <c r="L10" s="381"/>
      <c r="M10" s="381"/>
    </row>
    <row r="11" spans="1:18" x14ac:dyDescent="0.25">
      <c r="M11" s="207"/>
      <c r="R11" s="207"/>
    </row>
    <row r="12" spans="1:18" x14ac:dyDescent="0.25">
      <c r="M12" s="207"/>
    </row>
    <row r="13" spans="1:18" x14ac:dyDescent="0.25">
      <c r="M13" s="207"/>
    </row>
    <row r="14" spans="1:18" x14ac:dyDescent="0.25">
      <c r="M14" s="207"/>
    </row>
    <row r="15" spans="1:18" x14ac:dyDescent="0.25">
      <c r="M15" s="207"/>
    </row>
    <row r="22" spans="5:10" x14ac:dyDescent="0.25">
      <c r="F22" s="1">
        <v>2025</v>
      </c>
      <c r="G22" s="1">
        <v>2026</v>
      </c>
    </row>
    <row r="23" spans="5:10" x14ac:dyDescent="0.25">
      <c r="E23" s="1" t="s">
        <v>153</v>
      </c>
      <c r="F23" s="208">
        <v>31695367584.509998</v>
      </c>
      <c r="G23" s="208">
        <v>35077297941.800003</v>
      </c>
      <c r="H23" s="209">
        <f>+G23/F23-1</f>
        <v>0.10670109277870643</v>
      </c>
    </row>
    <row r="24" spans="5:10" x14ac:dyDescent="0.25">
      <c r="E24" s="1" t="s">
        <v>154</v>
      </c>
      <c r="F24" s="208">
        <v>11499241059.120001</v>
      </c>
      <c r="G24" s="208">
        <v>14684631931.200001</v>
      </c>
      <c r="H24" s="209">
        <f t="shared" ref="H24:H27" si="0">+G24/F24-1</f>
        <v>0.27700879177184312</v>
      </c>
    </row>
    <row r="25" spans="5:10" x14ac:dyDescent="0.25">
      <c r="E25" s="1" t="s">
        <v>155</v>
      </c>
      <c r="F25" s="208">
        <v>8111929155.0699997</v>
      </c>
      <c r="G25" s="208">
        <v>8869050568.8799992</v>
      </c>
      <c r="H25" s="209">
        <f t="shared" si="0"/>
        <v>9.333432274082365E-2</v>
      </c>
    </row>
    <row r="26" spans="5:10" x14ac:dyDescent="0.25">
      <c r="E26" s="1" t="s">
        <v>156</v>
      </c>
      <c r="F26" s="208">
        <v>4975778990.46</v>
      </c>
      <c r="G26" s="208">
        <v>5412769185.5600004</v>
      </c>
      <c r="H26" s="209">
        <f t="shared" si="0"/>
        <v>8.7823473658664497E-2</v>
      </c>
      <c r="J26"/>
    </row>
    <row r="27" spans="5:10" x14ac:dyDescent="0.25">
      <c r="E27" s="1" t="s">
        <v>157</v>
      </c>
      <c r="F27" s="208">
        <v>4350592200.9499998</v>
      </c>
      <c r="G27" s="208">
        <v>4356469077.8900003</v>
      </c>
      <c r="H27" s="209">
        <f t="shared" si="0"/>
        <v>1.3508222946561066E-3</v>
      </c>
      <c r="J27"/>
    </row>
    <row r="28" spans="5:10" x14ac:dyDescent="0.25">
      <c r="J28"/>
    </row>
    <row r="29" spans="5:10" x14ac:dyDescent="0.25">
      <c r="J29"/>
    </row>
    <row r="30" spans="5:10" x14ac:dyDescent="0.25">
      <c r="J30"/>
    </row>
    <row r="31" spans="5:10" x14ac:dyDescent="0.25">
      <c r="J31"/>
    </row>
    <row r="32" spans="5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124" t="s">
        <v>158</v>
      </c>
      <c r="J36"/>
    </row>
    <row r="37" spans="4:10" x14ac:dyDescent="0.25">
      <c r="D37" s="125" t="s">
        <v>159</v>
      </c>
      <c r="J37"/>
    </row>
    <row r="38" spans="4:10" x14ac:dyDescent="0.25">
      <c r="D38" s="124" t="s">
        <v>105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7A61-FC11-4D48-9B69-3819AE183A49}">
  <dimension ref="B2:O51"/>
  <sheetViews>
    <sheetView showGridLines="0" zoomScale="63" zoomScaleNormal="80" workbookViewId="0">
      <selection activeCell="M31" sqref="M31"/>
    </sheetView>
  </sheetViews>
  <sheetFormatPr baseColWidth="10" defaultColWidth="11.42578125" defaultRowHeight="15" x14ac:dyDescent="0.25"/>
  <cols>
    <col min="1" max="1" width="11.42578125" style="3"/>
    <col min="2" max="2" width="81.5703125" style="3" customWidth="1"/>
    <col min="3" max="3" width="22.140625" style="3" customWidth="1"/>
    <col min="4" max="4" width="24.140625" style="3" customWidth="1"/>
    <col min="5" max="5" width="30.140625" style="3" bestFit="1" customWidth="1"/>
    <col min="6" max="6" width="23.42578125" style="3" bestFit="1" customWidth="1"/>
    <col min="7" max="7" width="18.7109375" style="3" customWidth="1"/>
    <col min="8" max="8" width="26.28515625" style="3" customWidth="1"/>
    <col min="9" max="9" width="17.7109375" style="3" bestFit="1" customWidth="1"/>
    <col min="10" max="10" width="17.85546875" style="3" bestFit="1" customWidth="1"/>
    <col min="11" max="11" width="20" style="3" bestFit="1" customWidth="1"/>
    <col min="12" max="12" width="21.85546875" style="3" bestFit="1" customWidth="1"/>
    <col min="13" max="13" width="38.5703125" style="3" customWidth="1"/>
    <col min="14" max="14" width="23.7109375" style="3" bestFit="1" customWidth="1"/>
    <col min="15" max="15" width="15.7109375" style="3" bestFit="1" customWidth="1"/>
    <col min="16" max="16384" width="11.42578125" style="3"/>
  </cols>
  <sheetData>
    <row r="2" spans="2:15" ht="13.9" customHeight="1" x14ac:dyDescent="0.25">
      <c r="B2" s="348" t="s">
        <v>0</v>
      </c>
      <c r="C2" s="348"/>
      <c r="D2" s="348"/>
      <c r="E2" s="348"/>
      <c r="F2" s="348"/>
      <c r="G2" s="348"/>
      <c r="H2" s="348"/>
      <c r="I2" s="348"/>
      <c r="J2" s="348"/>
      <c r="K2" s="348"/>
    </row>
    <row r="3" spans="2:15" ht="13.9" customHeight="1" x14ac:dyDescent="0.25">
      <c r="B3" s="348" t="s">
        <v>1</v>
      </c>
      <c r="C3" s="348"/>
      <c r="D3" s="348"/>
      <c r="E3" s="348"/>
      <c r="F3" s="348"/>
      <c r="G3" s="348"/>
      <c r="H3" s="348"/>
      <c r="I3" s="348"/>
      <c r="J3" s="348"/>
      <c r="K3" s="348"/>
    </row>
    <row r="4" spans="2:15" ht="16.149999999999999" customHeight="1" x14ac:dyDescent="0.25">
      <c r="B4" s="349" t="s">
        <v>2</v>
      </c>
      <c r="C4" s="349"/>
      <c r="D4" s="349"/>
      <c r="E4" s="349"/>
      <c r="F4" s="349"/>
      <c r="G4" s="349"/>
      <c r="H4" s="349"/>
      <c r="I4" s="349"/>
      <c r="J4" s="349"/>
      <c r="K4" s="349"/>
    </row>
    <row r="5" spans="2:15" ht="18.75" x14ac:dyDescent="0.3"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2:15" ht="18.75" x14ac:dyDescent="0.3">
      <c r="B6" s="61"/>
      <c r="C6" s="61"/>
      <c r="D6" s="61"/>
      <c r="E6" s="61"/>
      <c r="F6" s="61"/>
      <c r="G6" s="61"/>
      <c r="H6" s="61"/>
      <c r="I6" s="61"/>
      <c r="J6" s="61"/>
      <c r="K6" s="61"/>
      <c r="M6" s="4"/>
      <c r="N6" s="4"/>
    </row>
    <row r="7" spans="2:15" ht="20.25" x14ac:dyDescent="0.3">
      <c r="B7" s="350" t="s">
        <v>68</v>
      </c>
      <c r="C7" s="350"/>
      <c r="D7" s="350"/>
      <c r="E7" s="350"/>
      <c r="F7" s="350"/>
      <c r="G7" s="350"/>
      <c r="H7" s="350"/>
      <c r="I7" s="350"/>
      <c r="J7" s="350"/>
      <c r="K7" s="350"/>
      <c r="M7" s="4"/>
      <c r="N7" s="4"/>
    </row>
    <row r="8" spans="2:15" ht="19.5" thickBot="1" x14ac:dyDescent="0.35">
      <c r="B8" s="351" t="s">
        <v>69</v>
      </c>
      <c r="C8" s="351"/>
      <c r="D8" s="351"/>
      <c r="E8" s="351"/>
      <c r="F8" s="351"/>
      <c r="G8" s="351"/>
      <c r="H8" s="351"/>
      <c r="I8" s="351"/>
      <c r="J8" s="351"/>
      <c r="K8" s="351"/>
      <c r="M8" s="6"/>
      <c r="N8" s="6"/>
    </row>
    <row r="9" spans="2:15" ht="19.5" thickBot="1" x14ac:dyDescent="0.35">
      <c r="B9" s="68"/>
      <c r="C9" s="68"/>
      <c r="D9" s="68"/>
      <c r="E9" s="68"/>
      <c r="F9" s="68"/>
      <c r="G9" s="68"/>
      <c r="H9" s="68"/>
      <c r="I9" s="68"/>
      <c r="J9" s="68"/>
      <c r="K9" s="68"/>
      <c r="M9" s="6"/>
      <c r="N9" s="6"/>
    </row>
    <row r="10" spans="2:15" ht="21.6" customHeight="1" thickBot="1" x14ac:dyDescent="0.3">
      <c r="B10" s="336" t="s">
        <v>5</v>
      </c>
      <c r="C10" s="69">
        <v>2025</v>
      </c>
      <c r="D10" s="339">
        <v>2026</v>
      </c>
      <c r="E10" s="340"/>
      <c r="F10" s="340"/>
      <c r="G10" s="340"/>
      <c r="H10" s="341"/>
      <c r="I10" s="342" t="s">
        <v>70</v>
      </c>
      <c r="J10" s="343"/>
      <c r="K10" s="342" t="s">
        <v>7</v>
      </c>
    </row>
    <row r="11" spans="2:15" ht="21.6" customHeight="1" thickBot="1" x14ac:dyDescent="0.3">
      <c r="B11" s="337"/>
      <c r="C11" s="346" t="s">
        <v>66</v>
      </c>
      <c r="D11" s="352" t="s">
        <v>8</v>
      </c>
      <c r="E11" s="353" t="s">
        <v>71</v>
      </c>
      <c r="F11" s="354"/>
      <c r="G11" s="354"/>
      <c r="H11" s="355"/>
      <c r="I11" s="342"/>
      <c r="J11" s="343"/>
      <c r="K11" s="342"/>
    </row>
    <row r="12" spans="2:15" ht="15" customHeight="1" thickBot="1" x14ac:dyDescent="0.3">
      <c r="B12" s="337"/>
      <c r="C12" s="346"/>
      <c r="D12" s="346"/>
      <c r="E12" s="356" t="s">
        <v>9</v>
      </c>
      <c r="F12" s="352" t="s">
        <v>10</v>
      </c>
      <c r="G12" s="352" t="s">
        <v>11</v>
      </c>
      <c r="H12" s="352" t="s">
        <v>72</v>
      </c>
      <c r="I12" s="344"/>
      <c r="J12" s="345"/>
      <c r="K12" s="342"/>
      <c r="M12" s="70" t="s">
        <v>4</v>
      </c>
      <c r="N12" s="71">
        <v>8619782400000</v>
      </c>
      <c r="O12" s="43"/>
    </row>
    <row r="13" spans="2:15" ht="21" thickBot="1" x14ac:dyDescent="0.3">
      <c r="B13" s="337"/>
      <c r="C13" s="347"/>
      <c r="D13" s="347"/>
      <c r="E13" s="345"/>
      <c r="F13" s="347"/>
      <c r="G13" s="347"/>
      <c r="H13" s="347"/>
      <c r="I13" s="19" t="s">
        <v>12</v>
      </c>
      <c r="J13" s="19" t="s">
        <v>13</v>
      </c>
      <c r="K13" s="344"/>
      <c r="N13" s="72"/>
    </row>
    <row r="14" spans="2:15" ht="21" thickBot="1" x14ac:dyDescent="0.3">
      <c r="B14" s="338"/>
      <c r="C14" s="21">
        <v>1</v>
      </c>
      <c r="D14" s="21">
        <v>2</v>
      </c>
      <c r="E14" s="21">
        <v>3</v>
      </c>
      <c r="F14" s="21">
        <v>4</v>
      </c>
      <c r="G14" s="21">
        <v>5</v>
      </c>
      <c r="H14" s="21" t="s">
        <v>73</v>
      </c>
      <c r="I14" s="21" t="s">
        <v>74</v>
      </c>
      <c r="J14" s="21" t="s">
        <v>75</v>
      </c>
      <c r="K14" s="22" t="s">
        <v>76</v>
      </c>
      <c r="M14" s="73"/>
    </row>
    <row r="15" spans="2:15" ht="20.25" x14ac:dyDescent="0.25">
      <c r="B15" s="74" t="s">
        <v>77</v>
      </c>
      <c r="C15" s="75">
        <f t="shared" ref="C15:G15" si="0">C16+C17+C18+C19+C20+C25</f>
        <v>94828571430.66008</v>
      </c>
      <c r="D15" s="75">
        <f>D16+D17+D18+D19+D20+D25</f>
        <v>1407548685832</v>
      </c>
      <c r="E15" s="75">
        <f>E16+E17+E18+E19+E20+E25</f>
        <v>86667583133.199997</v>
      </c>
      <c r="F15" s="75">
        <f>F16+F17+F18+F19+F20+F25</f>
        <v>109573848366.87997</v>
      </c>
      <c r="G15" s="75">
        <f t="shared" si="0"/>
        <v>116672262993.7</v>
      </c>
      <c r="H15" s="76">
        <f t="shared" ref="H15:H34" si="1">IFERROR(F15/D15,"-")</f>
        <v>7.7847288317498611E-2</v>
      </c>
      <c r="I15" s="75">
        <f>F15-C15</f>
        <v>14745276936.219894</v>
      </c>
      <c r="J15" s="76">
        <f>IFERROR(I15/C15,"0.0%")</f>
        <v>0.15549403216520918</v>
      </c>
      <c r="K15" s="76">
        <f t="shared" ref="K15:K36" si="2">F15/$N$12</f>
        <v>1.2711904231698467E-2</v>
      </c>
      <c r="L15" s="77"/>
      <c r="M15" s="73"/>
    </row>
    <row r="16" spans="2:15" ht="20.25" x14ac:dyDescent="0.25">
      <c r="B16" s="78" t="s">
        <v>78</v>
      </c>
      <c r="C16" s="79">
        <v>38431504458.210091</v>
      </c>
      <c r="D16" s="79">
        <v>542875526448</v>
      </c>
      <c r="E16" s="79">
        <v>21428284603</v>
      </c>
      <c r="F16" s="79">
        <v>41122764917.939995</v>
      </c>
      <c r="G16" s="79">
        <v>41082000000</v>
      </c>
      <c r="H16" s="80">
        <f t="shared" si="1"/>
        <v>7.5749896457855861E-2</v>
      </c>
      <c r="I16" s="79">
        <f t="shared" ref="I16:I35" si="3">F16-C16</f>
        <v>2691260459.7299042</v>
      </c>
      <c r="J16" s="80">
        <f t="shared" ref="J16:J35" si="4">IFERROR(I16/C16,"0.0%")</f>
        <v>7.002745527842516E-2</v>
      </c>
      <c r="K16" s="80">
        <f t="shared" si="2"/>
        <v>4.7707428110876663E-3</v>
      </c>
      <c r="L16" s="81"/>
      <c r="M16" s="73"/>
    </row>
    <row r="17" spans="2:13" ht="20.25" x14ac:dyDescent="0.25">
      <c r="B17" s="82" t="s">
        <v>79</v>
      </c>
      <c r="C17" s="83">
        <v>6535528703.3100004</v>
      </c>
      <c r="D17" s="83">
        <v>101897864549</v>
      </c>
      <c r="E17" s="83">
        <v>-495020576.80000001</v>
      </c>
      <c r="F17" s="83">
        <v>7131015887</v>
      </c>
      <c r="G17" s="83">
        <v>7149764466</v>
      </c>
      <c r="H17" s="84">
        <f t="shared" si="1"/>
        <v>6.9981995388832527E-2</v>
      </c>
      <c r="I17" s="83">
        <f t="shared" si="3"/>
        <v>595487183.68999958</v>
      </c>
      <c r="J17" s="85">
        <f t="shared" si="4"/>
        <v>9.1115380365234658E-2</v>
      </c>
      <c r="K17" s="85">
        <f t="shared" si="2"/>
        <v>8.2728490767934007E-4</v>
      </c>
      <c r="L17" s="81"/>
      <c r="M17" s="86"/>
    </row>
    <row r="18" spans="2:13" ht="20.25" x14ac:dyDescent="0.25">
      <c r="B18" s="82" t="s">
        <v>80</v>
      </c>
      <c r="C18" s="83">
        <v>12137932264.299999</v>
      </c>
      <c r="D18" s="83">
        <v>324257115564</v>
      </c>
      <c r="E18" s="83">
        <v>20977112892</v>
      </c>
      <c r="F18" s="83">
        <v>16548562183.779999</v>
      </c>
      <c r="G18" s="83">
        <v>29736000000</v>
      </c>
      <c r="H18" s="84">
        <f t="shared" si="1"/>
        <v>5.103530929458891E-2</v>
      </c>
      <c r="I18" s="83">
        <f t="shared" si="3"/>
        <v>4410629919.4799995</v>
      </c>
      <c r="J18" s="85">
        <f t="shared" si="4"/>
        <v>0.36337572359441428</v>
      </c>
      <c r="K18" s="85">
        <f t="shared" si="2"/>
        <v>1.9198352598529631E-3</v>
      </c>
      <c r="L18" s="81"/>
      <c r="M18" s="26"/>
    </row>
    <row r="19" spans="2:13" ht="20.25" x14ac:dyDescent="0.25">
      <c r="B19" s="82" t="s">
        <v>81</v>
      </c>
      <c r="C19" s="83">
        <v>2933669895.6799998</v>
      </c>
      <c r="D19" s="83">
        <v>13786016885</v>
      </c>
      <c r="E19" s="83">
        <v>2142164179</v>
      </c>
      <c r="F19" s="83">
        <v>2142164179</v>
      </c>
      <c r="G19" s="83">
        <v>2063401868</v>
      </c>
      <c r="H19" s="84">
        <f t="shared" si="1"/>
        <v>0.15538673692840177</v>
      </c>
      <c r="I19" s="83">
        <f t="shared" si="3"/>
        <v>-791505716.67999983</v>
      </c>
      <c r="J19" s="85">
        <f t="shared" si="4"/>
        <v>-0.26980053817422955</v>
      </c>
      <c r="K19" s="85">
        <f t="shared" si="2"/>
        <v>2.4851719911166202E-4</v>
      </c>
      <c r="L19" s="81"/>
      <c r="M19" s="86"/>
    </row>
    <row r="20" spans="2:13" ht="20.25" x14ac:dyDescent="0.25">
      <c r="B20" s="87" t="s">
        <v>82</v>
      </c>
      <c r="C20" s="88">
        <v>34785950891.159996</v>
      </c>
      <c r="D20" s="88">
        <v>424672198458</v>
      </c>
      <c r="E20" s="88">
        <v>42577505460</v>
      </c>
      <c r="F20" s="88">
        <v>42591320426.159988</v>
      </c>
      <c r="G20" s="88">
        <v>36618000000</v>
      </c>
      <c r="H20" s="89">
        <f t="shared" si="1"/>
        <v>0.10029222675939373</v>
      </c>
      <c r="I20" s="88">
        <f t="shared" si="3"/>
        <v>7805369534.9999924</v>
      </c>
      <c r="J20" s="90">
        <f t="shared" si="4"/>
        <v>0.22438281360833914</v>
      </c>
      <c r="K20" s="90">
        <f t="shared" si="2"/>
        <v>4.9411131800914127E-3</v>
      </c>
      <c r="L20" s="81"/>
      <c r="M20" s="86"/>
    </row>
    <row r="21" spans="2:13" ht="20.25" x14ac:dyDescent="0.25">
      <c r="B21" s="91" t="s">
        <v>83</v>
      </c>
      <c r="C21" s="29">
        <v>5124696025.0300007</v>
      </c>
      <c r="D21" s="29">
        <v>65883131456</v>
      </c>
      <c r="E21" s="29">
        <v>4815868831</v>
      </c>
      <c r="F21" s="29">
        <v>4783748915.5900002</v>
      </c>
      <c r="G21" s="29">
        <v>4882559384</v>
      </c>
      <c r="H21" s="92">
        <f t="shared" si="1"/>
        <v>7.2609616602465579E-2</v>
      </c>
      <c r="I21" s="29">
        <f t="shared" si="3"/>
        <v>-340947109.44000053</v>
      </c>
      <c r="J21" s="41">
        <f t="shared" si="4"/>
        <v>-6.6530211309070678E-2</v>
      </c>
      <c r="K21" s="41">
        <f t="shared" si="2"/>
        <v>5.5497328048443543E-4</v>
      </c>
      <c r="L21" s="93"/>
      <c r="M21" s="86"/>
    </row>
    <row r="22" spans="2:13" ht="20.25" x14ac:dyDescent="0.25">
      <c r="B22" s="94" t="s">
        <v>84</v>
      </c>
      <c r="C22" s="28">
        <v>28633464418.649994</v>
      </c>
      <c r="D22" s="28">
        <v>342169100277</v>
      </c>
      <c r="E22" s="28">
        <v>35100947432</v>
      </c>
      <c r="F22" s="28">
        <v>35546427187.829987</v>
      </c>
      <c r="G22" s="28">
        <v>29517000000</v>
      </c>
      <c r="H22" s="95">
        <f t="shared" si="1"/>
        <v>0.10388555588173709</v>
      </c>
      <c r="I22" s="28">
        <f t="shared" si="3"/>
        <v>6912962769.1799927</v>
      </c>
      <c r="J22" s="38">
        <f t="shared" si="4"/>
        <v>0.24142949201345451</v>
      </c>
      <c r="K22" s="38">
        <f t="shared" si="2"/>
        <v>4.1238195511559533E-3</v>
      </c>
      <c r="L22" s="93"/>
      <c r="M22" s="86"/>
    </row>
    <row r="23" spans="2:13" ht="20.25" x14ac:dyDescent="0.25">
      <c r="B23" s="94" t="s">
        <v>85</v>
      </c>
      <c r="C23" s="28">
        <v>99426505.75</v>
      </c>
      <c r="D23" s="28">
        <v>955120864</v>
      </c>
      <c r="E23" s="28">
        <v>74748445.689999998</v>
      </c>
      <c r="F23" s="28">
        <v>74748445.689999998</v>
      </c>
      <c r="G23" s="28">
        <v>155542321</v>
      </c>
      <c r="H23" s="95">
        <f t="shared" si="1"/>
        <v>7.8260719148105631E-2</v>
      </c>
      <c r="I23" s="28">
        <f t="shared" si="3"/>
        <v>-24678060.060000002</v>
      </c>
      <c r="J23" s="38">
        <f t="shared" si="4"/>
        <v>-0.24820403647746619</v>
      </c>
      <c r="K23" s="38">
        <f t="shared" si="2"/>
        <v>8.6717323270248667E-6</v>
      </c>
      <c r="L23" s="93"/>
      <c r="M23" s="86"/>
    </row>
    <row r="24" spans="2:13" ht="20.25" x14ac:dyDescent="0.25">
      <c r="B24" s="94" t="s">
        <v>86</v>
      </c>
      <c r="C24" s="28">
        <v>928363941.73000014</v>
      </c>
      <c r="D24" s="28">
        <v>15664845861</v>
      </c>
      <c r="E24" s="28">
        <v>2585940752</v>
      </c>
      <c r="F24" s="28">
        <v>2186395877.0500002</v>
      </c>
      <c r="G24" s="28">
        <v>2063754191</v>
      </c>
      <c r="H24" s="95">
        <f t="shared" si="1"/>
        <v>0.1395734050912919</v>
      </c>
      <c r="I24" s="28">
        <f t="shared" si="3"/>
        <v>1258031935.3200002</v>
      </c>
      <c r="J24" s="38">
        <f t="shared" si="4"/>
        <v>1.3551064176142666</v>
      </c>
      <c r="K24" s="38">
        <f t="shared" si="2"/>
        <v>2.536486161239987E-4</v>
      </c>
      <c r="L24" s="93"/>
      <c r="M24" s="86"/>
    </row>
    <row r="25" spans="2:13" ht="20.25" x14ac:dyDescent="0.25">
      <c r="B25" s="96" t="s">
        <v>87</v>
      </c>
      <c r="C25" s="97">
        <v>3985218</v>
      </c>
      <c r="D25" s="97">
        <v>59963928</v>
      </c>
      <c r="E25" s="97">
        <v>37536576</v>
      </c>
      <c r="F25" s="97">
        <v>38020773</v>
      </c>
      <c r="G25" s="97">
        <v>23096659.699999999</v>
      </c>
      <c r="H25" s="98">
        <f t="shared" si="1"/>
        <v>0.63406074732128959</v>
      </c>
      <c r="I25" s="97">
        <f t="shared" si="3"/>
        <v>34035555</v>
      </c>
      <c r="J25" s="98">
        <f t="shared" si="4"/>
        <v>8.5404499829118503</v>
      </c>
      <c r="K25" s="99">
        <f t="shared" si="2"/>
        <v>4.4108738754240482E-6</v>
      </c>
      <c r="L25" s="100"/>
      <c r="M25" s="86"/>
    </row>
    <row r="26" spans="2:13" ht="20.25" x14ac:dyDescent="0.25">
      <c r="B26" s="101" t="s">
        <v>88</v>
      </c>
      <c r="C26" s="102">
        <f>SUM(C27:C31)+C34</f>
        <v>18135290933.27</v>
      </c>
      <c r="D26" s="102">
        <f>SUM(D27:D31)+D34</f>
        <v>215284720455</v>
      </c>
      <c r="E26" s="102">
        <f>SUM(E27:E31)+E34</f>
        <v>11862628520.9</v>
      </c>
      <c r="F26" s="102">
        <f>SUM(F27:F31)+F34</f>
        <v>10386996536</v>
      </c>
      <c r="G26" s="102">
        <f>SUM(G27:G31)+G34</f>
        <v>14683013469</v>
      </c>
      <c r="H26" s="103">
        <f t="shared" si="1"/>
        <v>4.8247718249800953E-2</v>
      </c>
      <c r="I26" s="102">
        <f t="shared" si="3"/>
        <v>-7748294397.2700005</v>
      </c>
      <c r="J26" s="103">
        <f t="shared" si="4"/>
        <v>-0.4272495228105444</v>
      </c>
      <c r="K26" s="103">
        <f t="shared" si="2"/>
        <v>1.2050184162421549E-3</v>
      </c>
      <c r="L26" s="77"/>
      <c r="M26" s="86"/>
    </row>
    <row r="27" spans="2:13" ht="20.25" x14ac:dyDescent="0.25">
      <c r="B27" s="104" t="s">
        <v>89</v>
      </c>
      <c r="C27" s="79">
        <v>2871930526.0599999</v>
      </c>
      <c r="D27" s="79">
        <v>65675086633</v>
      </c>
      <c r="E27" s="79">
        <v>4510780556</v>
      </c>
      <c r="F27" s="79">
        <v>3834014773</v>
      </c>
      <c r="G27" s="79">
        <v>5229077840</v>
      </c>
      <c r="H27" s="80">
        <f t="shared" si="1"/>
        <v>5.8378526311277198E-2</v>
      </c>
      <c r="I27" s="79">
        <f t="shared" si="3"/>
        <v>962084246.94000006</v>
      </c>
      <c r="J27" s="80">
        <f t="shared" si="4"/>
        <v>0.33499565473816767</v>
      </c>
      <c r="K27" s="80">
        <f t="shared" si="2"/>
        <v>4.4479252434493011E-4</v>
      </c>
      <c r="L27" s="81"/>
      <c r="M27" s="86"/>
    </row>
    <row r="28" spans="2:13" ht="20.25" x14ac:dyDescent="0.25">
      <c r="B28" s="87" t="s">
        <v>90</v>
      </c>
      <c r="C28" s="88">
        <v>1790022765.2500021</v>
      </c>
      <c r="D28" s="88">
        <v>71387716208</v>
      </c>
      <c r="E28" s="88">
        <v>4644684318</v>
      </c>
      <c r="F28" s="88">
        <v>3793209380</v>
      </c>
      <c r="G28" s="88">
        <v>3342592311</v>
      </c>
      <c r="H28" s="90">
        <f t="shared" si="1"/>
        <v>5.3135323294946891E-2</v>
      </c>
      <c r="I28" s="88">
        <f t="shared" si="3"/>
        <v>2003186614.7499979</v>
      </c>
      <c r="J28" s="90">
        <f t="shared" si="4"/>
        <v>1.119084434923499</v>
      </c>
      <c r="K28" s="90">
        <f t="shared" si="2"/>
        <v>4.4005860055121575E-4</v>
      </c>
      <c r="L28" s="81"/>
      <c r="M28" s="26"/>
    </row>
    <row r="29" spans="2:13" ht="20.25" x14ac:dyDescent="0.25">
      <c r="B29" s="87" t="s">
        <v>91</v>
      </c>
      <c r="C29" s="88">
        <v>2282946</v>
      </c>
      <c r="D29" s="88">
        <v>16448771</v>
      </c>
      <c r="E29" s="88">
        <v>0</v>
      </c>
      <c r="F29" s="88">
        <v>0</v>
      </c>
      <c r="G29" s="88">
        <v>0</v>
      </c>
      <c r="H29" s="90">
        <f t="shared" si="1"/>
        <v>0</v>
      </c>
      <c r="I29" s="88">
        <f t="shared" si="3"/>
        <v>-2282946</v>
      </c>
      <c r="J29" s="90">
        <f t="shared" si="4"/>
        <v>-1</v>
      </c>
      <c r="K29" s="90">
        <f t="shared" si="2"/>
        <v>0</v>
      </c>
      <c r="L29" s="81"/>
      <c r="M29" s="26"/>
    </row>
    <row r="30" spans="2:13" ht="20.25" x14ac:dyDescent="0.25">
      <c r="B30" s="105" t="s">
        <v>92</v>
      </c>
      <c r="C30" s="88">
        <v>59106509.200000003</v>
      </c>
      <c r="D30" s="88">
        <v>2770222220</v>
      </c>
      <c r="E30" s="88">
        <v>350729212.89999998</v>
      </c>
      <c r="F30" s="88">
        <v>391522040</v>
      </c>
      <c r="G30" s="88">
        <v>835821533</v>
      </c>
      <c r="H30" s="90">
        <f t="shared" si="1"/>
        <v>0.14133235852826276</v>
      </c>
      <c r="I30" s="88">
        <f t="shared" si="3"/>
        <v>332415530.80000001</v>
      </c>
      <c r="J30" s="90">
        <f t="shared" si="4"/>
        <v>5.6240088494348095</v>
      </c>
      <c r="K30" s="90">
        <f t="shared" si="2"/>
        <v>4.542133685416467E-5</v>
      </c>
      <c r="L30" s="81"/>
      <c r="M30" s="86"/>
    </row>
    <row r="31" spans="2:13" ht="20.25" x14ac:dyDescent="0.25">
      <c r="B31" s="87" t="s">
        <v>93</v>
      </c>
      <c r="C31" s="88">
        <v>13411948186.759998</v>
      </c>
      <c r="D31" s="88">
        <v>72988962348</v>
      </c>
      <c r="E31" s="88">
        <v>2356434434</v>
      </c>
      <c r="F31" s="88">
        <v>2368250343</v>
      </c>
      <c r="G31" s="88">
        <v>5275521785</v>
      </c>
      <c r="H31" s="90">
        <f t="shared" si="1"/>
        <v>3.2446691483412948E-2</v>
      </c>
      <c r="I31" s="88">
        <f t="shared" si="3"/>
        <v>-11043697843.759998</v>
      </c>
      <c r="J31" s="90">
        <f t="shared" si="4"/>
        <v>-0.82342234625258337</v>
      </c>
      <c r="K31" s="90">
        <f t="shared" si="2"/>
        <v>2.7474595449184425E-4</v>
      </c>
      <c r="L31" s="81"/>
      <c r="M31" s="86"/>
    </row>
    <row r="32" spans="2:13" ht="20.25" x14ac:dyDescent="0.25">
      <c r="B32" s="106" t="s">
        <v>94</v>
      </c>
      <c r="C32" s="29">
        <v>255146263.73000002</v>
      </c>
      <c r="D32" s="29">
        <v>174800000</v>
      </c>
      <c r="E32" s="29">
        <v>340764817</v>
      </c>
      <c r="F32" s="29">
        <v>340764817</v>
      </c>
      <c r="G32" s="29">
        <v>118388865</v>
      </c>
      <c r="H32" s="41">
        <f t="shared" si="1"/>
        <v>1.9494554748283752</v>
      </c>
      <c r="I32" s="29">
        <f t="shared" si="3"/>
        <v>85618553.269999981</v>
      </c>
      <c r="J32" s="41">
        <f t="shared" si="4"/>
        <v>0.33556655707333011</v>
      </c>
      <c r="K32" s="41">
        <f t="shared" si="2"/>
        <v>3.9532879275467554E-5</v>
      </c>
      <c r="L32" s="93"/>
      <c r="M32" s="86"/>
    </row>
    <row r="33" spans="2:14" ht="20.25" x14ac:dyDescent="0.25">
      <c r="B33" s="94" t="s">
        <v>95</v>
      </c>
      <c r="C33" s="28">
        <v>13156801923.029999</v>
      </c>
      <c r="D33" s="28">
        <v>72814162348</v>
      </c>
      <c r="E33" s="28">
        <v>2015669617</v>
      </c>
      <c r="F33" s="28">
        <v>2027485526</v>
      </c>
      <c r="G33" s="28">
        <v>5157132920</v>
      </c>
      <c r="H33" s="38">
        <f t="shared" si="1"/>
        <v>2.7844659069345034E-2</v>
      </c>
      <c r="I33" s="28">
        <f t="shared" si="3"/>
        <v>-11129316397.029999</v>
      </c>
      <c r="J33" s="38">
        <f t="shared" si="4"/>
        <v>-0.84589830128467325</v>
      </c>
      <c r="K33" s="38">
        <f t="shared" si="2"/>
        <v>2.3521307521637671E-4</v>
      </c>
      <c r="L33" s="93"/>
      <c r="M33" s="86"/>
    </row>
    <row r="34" spans="2:14" ht="21" thickBot="1" x14ac:dyDescent="0.3">
      <c r="B34" s="96" t="s">
        <v>96</v>
      </c>
      <c r="C34" s="97">
        <v>0</v>
      </c>
      <c r="D34" s="97">
        <v>2446284275</v>
      </c>
      <c r="E34" s="97">
        <v>0</v>
      </c>
      <c r="F34" s="97">
        <v>0</v>
      </c>
      <c r="G34" s="97">
        <v>0</v>
      </c>
      <c r="H34" s="98">
        <f t="shared" si="1"/>
        <v>0</v>
      </c>
      <c r="I34" s="97">
        <f t="shared" si="3"/>
        <v>0</v>
      </c>
      <c r="J34" s="98" t="str">
        <f t="shared" si="4"/>
        <v>0.0%</v>
      </c>
      <c r="K34" s="99">
        <f t="shared" si="2"/>
        <v>0</v>
      </c>
      <c r="L34" s="81"/>
      <c r="M34" s="86"/>
    </row>
    <row r="35" spans="2:14" ht="21" thickBot="1" x14ac:dyDescent="0.3">
      <c r="B35" s="107" t="s">
        <v>97</v>
      </c>
      <c r="C35" s="108">
        <f>C15+C26</f>
        <v>112963862363.93008</v>
      </c>
      <c r="D35" s="108">
        <f t="shared" ref="D35:G35" si="5">D15+D26</f>
        <v>1622833406287</v>
      </c>
      <c r="E35" s="108">
        <f t="shared" si="5"/>
        <v>98530211654.099991</v>
      </c>
      <c r="F35" s="108">
        <f>F15+F26</f>
        <v>119960844902.87997</v>
      </c>
      <c r="G35" s="108">
        <f t="shared" si="5"/>
        <v>131355276462.7</v>
      </c>
      <c r="H35" s="109">
        <f>IFERROR(F35/D35,"-")</f>
        <v>7.3920615904344261E-2</v>
      </c>
      <c r="I35" s="108">
        <f t="shared" si="3"/>
        <v>6996982538.9498901</v>
      </c>
      <c r="J35" s="109">
        <f t="shared" si="4"/>
        <v>6.1940008003692877E-2</v>
      </c>
      <c r="K35" s="110">
        <f>F35/$N$12</f>
        <v>1.3916922647940623E-2</v>
      </c>
      <c r="L35" s="111"/>
      <c r="M35" s="73"/>
      <c r="N35" s="73"/>
    </row>
    <row r="36" spans="2:14" x14ac:dyDescent="0.25">
      <c r="B36" s="112"/>
      <c r="C36" s="57"/>
      <c r="D36" s="57"/>
      <c r="E36" s="113"/>
      <c r="F36" s="114"/>
      <c r="G36" s="113"/>
      <c r="H36" s="58"/>
      <c r="I36" s="57"/>
      <c r="J36" s="58"/>
      <c r="K36" s="58">
        <f t="shared" si="2"/>
        <v>0</v>
      </c>
      <c r="L36" s="115"/>
      <c r="M36" s="26"/>
      <c r="N36" s="73"/>
    </row>
    <row r="37" spans="2:14" ht="15.75" x14ac:dyDescent="0.25">
      <c r="B37" s="116" t="s">
        <v>98</v>
      </c>
      <c r="F37" s="117"/>
      <c r="J37" s="117"/>
      <c r="N37" s="3">
        <v>0</v>
      </c>
    </row>
    <row r="38" spans="2:14" x14ac:dyDescent="0.25">
      <c r="B38" s="118" t="s">
        <v>99</v>
      </c>
    </row>
    <row r="39" spans="2:14" x14ac:dyDescent="0.25">
      <c r="B39" s="118" t="s">
        <v>100</v>
      </c>
      <c r="F39" s="117"/>
    </row>
    <row r="40" spans="2:14" ht="15.75" x14ac:dyDescent="0.25">
      <c r="B40" s="116" t="s">
        <v>101</v>
      </c>
      <c r="F40" s="117"/>
    </row>
    <row r="41" spans="2:14" x14ac:dyDescent="0.25">
      <c r="H41" s="26"/>
      <c r="I41" s="26"/>
    </row>
    <row r="42" spans="2:14" x14ac:dyDescent="0.25">
      <c r="E42" s="119"/>
      <c r="F42" s="120"/>
      <c r="G42" s="121"/>
      <c r="H42" s="73"/>
      <c r="I42" s="122"/>
      <c r="J42" s="73"/>
    </row>
    <row r="43" spans="2:14" x14ac:dyDescent="0.25">
      <c r="F43"/>
      <c r="G43"/>
      <c r="H43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1F16-014A-452E-9A13-CF4A79FD21D9}">
  <dimension ref="A2:M35"/>
  <sheetViews>
    <sheetView showGridLines="0" zoomScaleNormal="100" workbookViewId="0">
      <selection activeCell="D36" sqref="D36"/>
    </sheetView>
  </sheetViews>
  <sheetFormatPr baseColWidth="10" defaultColWidth="11.42578125" defaultRowHeight="15" x14ac:dyDescent="0.25"/>
  <cols>
    <col min="6" max="6" width="12.28515625" bestFit="1" customWidth="1"/>
    <col min="8" max="8" width="26.28515625" customWidth="1"/>
    <col min="10" max="10" width="18.140625" customWidth="1"/>
  </cols>
  <sheetData>
    <row r="2" spans="1:13" x14ac:dyDescent="0.25">
      <c r="B2" s="123"/>
      <c r="C2" s="123"/>
      <c r="D2" s="123"/>
      <c r="E2" s="123"/>
      <c r="F2" s="123"/>
      <c r="G2" s="123"/>
      <c r="H2" s="123"/>
      <c r="I2" s="123"/>
      <c r="J2" s="123"/>
    </row>
    <row r="3" spans="1:13" ht="14.45" customHeight="1" x14ac:dyDescent="0.25">
      <c r="A3" s="387" t="s">
        <v>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ht="14.45" customHeight="1" x14ac:dyDescent="0.25">
      <c r="A4" s="387" t="s">
        <v>1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 ht="14.45" customHeight="1" x14ac:dyDescent="0.25">
      <c r="A5" s="388" t="s">
        <v>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</row>
    <row r="6" spans="1:13" x14ac:dyDescent="0.25">
      <c r="B6" s="123"/>
      <c r="C6" s="123"/>
      <c r="D6" s="123"/>
      <c r="E6" s="123"/>
      <c r="F6" s="123"/>
      <c r="G6" s="123"/>
      <c r="H6" s="123"/>
      <c r="I6" s="123"/>
      <c r="J6" s="123"/>
    </row>
    <row r="7" spans="1:13" x14ac:dyDescent="0.25">
      <c r="A7" s="389" t="s">
        <v>102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</row>
    <row r="8" spans="1:13" x14ac:dyDescent="0.25">
      <c r="A8" s="390" t="s">
        <v>103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</row>
    <row r="9" spans="1:13" x14ac:dyDescent="0.25">
      <c r="A9" s="386" t="s">
        <v>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</row>
    <row r="25" spans="4:6" x14ac:dyDescent="0.25">
      <c r="D25" s="124" t="s">
        <v>104</v>
      </c>
    </row>
    <row r="26" spans="4:6" x14ac:dyDescent="0.25">
      <c r="D26" s="125" t="s">
        <v>99</v>
      </c>
      <c r="F26" s="126"/>
    </row>
    <row r="27" spans="4:6" x14ac:dyDescent="0.25">
      <c r="D27" s="124" t="s">
        <v>105</v>
      </c>
    </row>
    <row r="35" spans="6:6" x14ac:dyDescent="0.25">
      <c r="F35" s="127"/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8FB-FAF2-47BF-9483-3805552591E8}">
  <dimension ref="C2:K28"/>
  <sheetViews>
    <sheetView showGridLines="0" zoomScaleNormal="100" workbookViewId="0">
      <selection activeCell="H36" sqref="H36"/>
    </sheetView>
  </sheetViews>
  <sheetFormatPr baseColWidth="10" defaultColWidth="11.42578125" defaultRowHeight="15" x14ac:dyDescent="0.25"/>
  <sheetData>
    <row r="2" spans="3:11" x14ac:dyDescent="0.25">
      <c r="C2" s="128"/>
      <c r="D2" s="128"/>
      <c r="E2" s="128"/>
      <c r="F2" s="128"/>
      <c r="G2" s="128"/>
      <c r="H2" s="128"/>
      <c r="I2" s="128"/>
      <c r="J2" s="128"/>
      <c r="K2" s="128"/>
    </row>
    <row r="3" spans="3:11" x14ac:dyDescent="0.25">
      <c r="C3" s="392" t="s">
        <v>0</v>
      </c>
      <c r="D3" s="392"/>
      <c r="E3" s="392"/>
      <c r="F3" s="392"/>
      <c r="G3" s="392"/>
      <c r="H3" s="392"/>
      <c r="I3" s="392"/>
      <c r="J3" s="392"/>
      <c r="K3" s="392"/>
    </row>
    <row r="4" spans="3:11" x14ac:dyDescent="0.25">
      <c r="C4" s="392" t="s">
        <v>1</v>
      </c>
      <c r="D4" s="392"/>
      <c r="E4" s="392"/>
      <c r="F4" s="392"/>
      <c r="G4" s="392"/>
      <c r="H4" s="392"/>
      <c r="I4" s="392"/>
      <c r="J4" s="392"/>
      <c r="K4" s="392"/>
    </row>
    <row r="5" spans="3:11" x14ac:dyDescent="0.25">
      <c r="C5" s="393" t="s">
        <v>2</v>
      </c>
      <c r="D5" s="393"/>
      <c r="E5" s="393"/>
      <c r="F5" s="393"/>
      <c r="G5" s="393"/>
      <c r="H5" s="393"/>
      <c r="I5" s="393"/>
      <c r="J5" s="393"/>
      <c r="K5" s="393"/>
    </row>
    <row r="6" spans="3:11" x14ac:dyDescent="0.25">
      <c r="C6" s="128"/>
      <c r="D6" s="128"/>
      <c r="E6" s="128"/>
      <c r="F6" s="128"/>
      <c r="G6" s="128"/>
      <c r="H6" s="128"/>
      <c r="I6" s="128"/>
      <c r="J6" s="128"/>
      <c r="K6" s="128"/>
    </row>
    <row r="7" spans="3:11" x14ac:dyDescent="0.25">
      <c r="C7" s="389" t="s">
        <v>106</v>
      </c>
      <c r="D7" s="394"/>
      <c r="E7" s="394"/>
      <c r="F7" s="394"/>
      <c r="G7" s="394"/>
      <c r="H7" s="394"/>
      <c r="I7" s="394"/>
      <c r="J7" s="394"/>
      <c r="K7" s="394"/>
    </row>
    <row r="8" spans="3:11" x14ac:dyDescent="0.25">
      <c r="C8" s="395" t="s">
        <v>103</v>
      </c>
      <c r="D8" s="395"/>
      <c r="E8" s="395"/>
      <c r="F8" s="395"/>
      <c r="G8" s="395"/>
      <c r="H8" s="395"/>
      <c r="I8" s="395"/>
      <c r="J8" s="395"/>
      <c r="K8" s="395"/>
    </row>
    <row r="9" spans="3:11" x14ac:dyDescent="0.25">
      <c r="C9" s="391" t="s">
        <v>3</v>
      </c>
      <c r="D9" s="391"/>
      <c r="E9" s="391"/>
      <c r="F9" s="391"/>
      <c r="G9" s="391"/>
      <c r="H9" s="391"/>
      <c r="I9" s="391"/>
      <c r="J9" s="391"/>
      <c r="K9" s="391"/>
    </row>
    <row r="26" spans="4:4" x14ac:dyDescent="0.25">
      <c r="D26" s="129" t="s">
        <v>104</v>
      </c>
    </row>
    <row r="27" spans="4:4" x14ac:dyDescent="0.25">
      <c r="D27" s="130" t="s">
        <v>99</v>
      </c>
    </row>
    <row r="28" spans="4:4" x14ac:dyDescent="0.25">
      <c r="D28" s="129" t="s">
        <v>105</v>
      </c>
    </row>
  </sheetData>
  <mergeCells count="6">
    <mergeCell ref="C9:K9"/>
    <mergeCell ref="C3:K3"/>
    <mergeCell ref="C4:K4"/>
    <mergeCell ref="C5:K5"/>
    <mergeCell ref="C7:K7"/>
    <mergeCell ref="C8:K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D43E-0E60-46D5-AA20-84078E54438F}">
  <dimension ref="A1:N323"/>
  <sheetViews>
    <sheetView showGridLines="0" topLeftCell="A29" zoomScale="70" zoomScaleNormal="70" workbookViewId="0">
      <selection activeCell="F61" sqref="F61"/>
    </sheetView>
  </sheetViews>
  <sheetFormatPr baseColWidth="10" defaultColWidth="11.42578125" defaultRowHeight="15" x14ac:dyDescent="0.25"/>
  <cols>
    <col min="1" max="2" width="11.42578125" style="3"/>
    <col min="3" max="3" width="110.28515625" style="3" customWidth="1"/>
    <col min="4" max="4" width="29.28515625" style="3" customWidth="1"/>
    <col min="5" max="5" width="26" style="3" customWidth="1"/>
    <col min="6" max="6" width="30.85546875" style="3" customWidth="1"/>
    <col min="7" max="7" width="25.85546875" style="3" customWidth="1"/>
    <col min="8" max="8" width="26" style="3" customWidth="1"/>
    <col min="9" max="9" width="23" style="3" customWidth="1"/>
    <col min="10" max="10" width="17.5703125" style="3" customWidth="1"/>
    <col min="11" max="11" width="21.5703125" style="3" customWidth="1"/>
    <col min="12" max="12" width="11.42578125" style="3"/>
    <col min="13" max="13" width="36.7109375" style="3" customWidth="1"/>
    <col min="14" max="14" width="24.28515625" style="3" customWidth="1"/>
    <col min="15" max="16384" width="11.42578125" style="3"/>
  </cols>
  <sheetData>
    <row r="1" spans="1:14" x14ac:dyDescent="0.25">
      <c r="A1" s="1"/>
      <c r="B1" s="1"/>
      <c r="C1" s="2"/>
      <c r="D1" s="2"/>
      <c r="E1" s="2"/>
      <c r="F1" s="2"/>
      <c r="G1" s="2"/>
      <c r="H1" s="1"/>
      <c r="I1" s="1"/>
      <c r="J1" s="1"/>
    </row>
    <row r="2" spans="1:14" s="5" customFormat="1" ht="22.15" customHeight="1" x14ac:dyDescent="0.25">
      <c r="A2" s="1"/>
      <c r="B2" s="402" t="s">
        <v>0</v>
      </c>
      <c r="C2" s="402"/>
      <c r="D2" s="402"/>
      <c r="E2" s="402"/>
      <c r="F2" s="402"/>
      <c r="G2" s="402"/>
      <c r="H2" s="402"/>
      <c r="I2" s="1"/>
      <c r="J2" s="1"/>
      <c r="K2" s="1"/>
      <c r="L2" s="4"/>
      <c r="M2" s="4"/>
      <c r="N2" s="4"/>
    </row>
    <row r="3" spans="1:14" s="5" customFormat="1" ht="24" customHeight="1" x14ac:dyDescent="0.25">
      <c r="A3" s="1"/>
      <c r="B3" s="402" t="s">
        <v>1</v>
      </c>
      <c r="C3" s="402"/>
      <c r="D3" s="402"/>
      <c r="E3" s="402"/>
      <c r="F3" s="402"/>
      <c r="G3" s="402"/>
      <c r="H3" s="402"/>
      <c r="I3" s="1"/>
      <c r="J3" s="1"/>
      <c r="K3" s="1"/>
      <c r="L3" s="4"/>
      <c r="M3" s="4"/>
      <c r="N3" s="4"/>
    </row>
    <row r="4" spans="1:14" s="5" customFormat="1" ht="28.9" customHeight="1" x14ac:dyDescent="0.25">
      <c r="A4" s="1"/>
      <c r="B4" s="403" t="s">
        <v>2</v>
      </c>
      <c r="C4" s="403"/>
      <c r="D4" s="403"/>
      <c r="E4" s="403"/>
      <c r="F4" s="403"/>
      <c r="G4" s="403"/>
      <c r="H4" s="403"/>
      <c r="I4" s="1"/>
      <c r="J4" s="1"/>
      <c r="K4" s="1"/>
      <c r="L4" s="6"/>
      <c r="M4" s="6"/>
      <c r="N4" s="6"/>
    </row>
    <row r="5" spans="1:14" ht="23.25" x14ac:dyDescent="0.35">
      <c r="A5" s="1"/>
      <c r="B5" s="1"/>
      <c r="C5" s="2"/>
      <c r="D5" s="2"/>
      <c r="E5" s="2"/>
      <c r="F5" s="2"/>
      <c r="G5" s="2"/>
      <c r="H5" s="1"/>
      <c r="I5" s="1"/>
      <c r="J5" s="1"/>
      <c r="K5" s="7"/>
    </row>
    <row r="6" spans="1:14" ht="24" thickBot="1" x14ac:dyDescent="0.4">
      <c r="B6" s="404" t="s">
        <v>64</v>
      </c>
      <c r="C6" s="404"/>
      <c r="D6" s="404"/>
      <c r="E6" s="404"/>
      <c r="F6" s="404"/>
      <c r="G6" s="404"/>
      <c r="H6" s="404"/>
      <c r="I6" s="8"/>
      <c r="J6" s="8"/>
      <c r="K6" s="8"/>
    </row>
    <row r="7" spans="1:14" ht="24" thickBot="1" x14ac:dyDescent="0.4">
      <c r="B7" s="405" t="s">
        <v>3</v>
      </c>
      <c r="C7" s="405"/>
      <c r="D7" s="405"/>
      <c r="E7" s="405"/>
      <c r="F7" s="405"/>
      <c r="G7" s="405"/>
      <c r="H7" s="405"/>
      <c r="I7" s="7"/>
      <c r="J7" s="7"/>
      <c r="K7" s="7"/>
      <c r="M7" s="10" t="s">
        <v>4</v>
      </c>
      <c r="N7" s="11">
        <v>8619782353959.0947</v>
      </c>
    </row>
    <row r="8" spans="1:14" ht="23.25" x14ac:dyDescent="0.35">
      <c r="C8" s="9"/>
      <c r="D8" s="9"/>
      <c r="E8" s="9"/>
      <c r="F8" s="9"/>
      <c r="G8" s="9"/>
      <c r="H8" s="9"/>
      <c r="I8" s="9"/>
      <c r="J8" s="9"/>
      <c r="K8" s="9"/>
      <c r="M8" s="1"/>
      <c r="N8" s="12"/>
    </row>
    <row r="9" spans="1:14" ht="23.25" x14ac:dyDescent="0.35">
      <c r="C9" s="9"/>
      <c r="D9" s="9"/>
      <c r="E9" s="9"/>
      <c r="F9" s="9"/>
      <c r="G9" s="9"/>
      <c r="H9" s="9"/>
      <c r="I9" s="9"/>
      <c r="J9" s="9"/>
      <c r="K9" s="9"/>
      <c r="M9" s="1"/>
      <c r="N9" s="12"/>
    </row>
    <row r="10" spans="1:14" x14ac:dyDescent="0.25">
      <c r="C10" s="13"/>
      <c r="M10" s="14"/>
    </row>
    <row r="11" spans="1:14" ht="15.75" thickBot="1" x14ac:dyDescent="0.3">
      <c r="C11" s="13"/>
      <c r="D11" s="15"/>
      <c r="E11" s="15"/>
      <c r="F11" s="15"/>
      <c r="G11" s="15"/>
      <c r="H11" s="15"/>
      <c r="I11" s="15"/>
      <c r="J11" s="15"/>
      <c r="K11" s="16"/>
      <c r="M11" s="14"/>
    </row>
    <row r="12" spans="1:14" ht="25.15" customHeight="1" thickBot="1" x14ac:dyDescent="0.3">
      <c r="C12" s="396" t="s">
        <v>5</v>
      </c>
      <c r="D12" s="17">
        <v>2025</v>
      </c>
      <c r="E12" s="399">
        <v>2026</v>
      </c>
      <c r="F12" s="400"/>
      <c r="G12" s="400"/>
      <c r="H12" s="401"/>
      <c r="I12" s="406" t="s">
        <v>6</v>
      </c>
      <c r="J12" s="407"/>
      <c r="K12" s="406" t="s">
        <v>7</v>
      </c>
    </row>
    <row r="13" spans="1:14" ht="18.75" customHeight="1" x14ac:dyDescent="0.25">
      <c r="C13" s="397"/>
      <c r="D13" s="356" t="s">
        <v>66</v>
      </c>
      <c r="E13" s="352" t="s">
        <v>8</v>
      </c>
      <c r="F13" s="408" t="s">
        <v>9</v>
      </c>
      <c r="G13" s="411" t="s">
        <v>10</v>
      </c>
      <c r="H13" s="414" t="s">
        <v>11</v>
      </c>
      <c r="I13" s="342"/>
      <c r="J13" s="343"/>
      <c r="K13" s="342"/>
    </row>
    <row r="14" spans="1:14" ht="15" customHeight="1" thickBot="1" x14ac:dyDescent="0.3">
      <c r="C14" s="397"/>
      <c r="D14" s="343"/>
      <c r="E14" s="346"/>
      <c r="F14" s="409"/>
      <c r="G14" s="412"/>
      <c r="H14" s="415"/>
      <c r="I14" s="344"/>
      <c r="J14" s="345"/>
      <c r="K14" s="342"/>
    </row>
    <row r="15" spans="1:14" ht="21" thickBot="1" x14ac:dyDescent="0.3">
      <c r="C15" s="397"/>
      <c r="D15" s="345"/>
      <c r="E15" s="347"/>
      <c r="F15" s="410"/>
      <c r="G15" s="413"/>
      <c r="H15" s="416"/>
      <c r="I15" s="18" t="s">
        <v>12</v>
      </c>
      <c r="J15" s="19" t="s">
        <v>13</v>
      </c>
      <c r="K15" s="344"/>
    </row>
    <row r="16" spans="1:14" ht="21" thickBot="1" x14ac:dyDescent="0.3">
      <c r="C16" s="398"/>
      <c r="D16" s="20">
        <v>1</v>
      </c>
      <c r="E16" s="21">
        <v>2</v>
      </c>
      <c r="F16" s="21">
        <v>3</v>
      </c>
      <c r="G16" s="20">
        <v>4</v>
      </c>
      <c r="H16" s="21">
        <v>5</v>
      </c>
      <c r="I16" s="21" t="s">
        <v>14</v>
      </c>
      <c r="J16" s="21" t="s">
        <v>15</v>
      </c>
      <c r="K16" s="22" t="s">
        <v>16</v>
      </c>
      <c r="N16" s="67"/>
    </row>
    <row r="17" spans="3:14" ht="20.25" x14ac:dyDescent="0.3">
      <c r="C17" s="23" t="s">
        <v>17</v>
      </c>
      <c r="D17" s="24">
        <f t="shared" ref="D17:H17" si="0">D19+D18</f>
        <v>993161077.78999996</v>
      </c>
      <c r="E17" s="24">
        <f t="shared" si="0"/>
        <v>8907795183</v>
      </c>
      <c r="F17" s="24">
        <f t="shared" si="0"/>
        <v>742315570.99000001</v>
      </c>
      <c r="G17" s="24">
        <f t="shared" si="0"/>
        <v>742315570.99000001</v>
      </c>
      <c r="H17" s="24">
        <f t="shared" si="0"/>
        <v>742315570.99000001</v>
      </c>
      <c r="I17" s="24">
        <f t="shared" ref="I17:I57" si="1">G17-D17</f>
        <v>-250845506.79999995</v>
      </c>
      <c r="J17" s="25">
        <f>IFERROR(I17/D17,"0.0%")</f>
        <v>-0.25257283275557468</v>
      </c>
      <c r="K17" s="25">
        <f t="shared" ref="K17:K57" si="2">G17/$N$7</f>
        <v>8.611766985613645E-5</v>
      </c>
      <c r="L17" s="26"/>
      <c r="N17" s="66"/>
    </row>
    <row r="18" spans="3:14" ht="20.25" x14ac:dyDescent="0.3">
      <c r="C18" s="27" t="s">
        <v>18</v>
      </c>
      <c r="D18" s="28">
        <v>501796496</v>
      </c>
      <c r="E18" s="28">
        <v>3010779124</v>
      </c>
      <c r="F18" s="28">
        <v>250897582</v>
      </c>
      <c r="G18" s="29">
        <v>250897582</v>
      </c>
      <c r="H18" s="28">
        <v>250897582</v>
      </c>
      <c r="I18" s="30">
        <f t="shared" si="1"/>
        <v>-250898914</v>
      </c>
      <c r="J18" s="31">
        <f t="shared" ref="J18:J57" si="3">IFERROR(I18/D18,"0.0%")</f>
        <v>-0.50000132723126867</v>
      </c>
      <c r="K18" s="31">
        <f t="shared" si="2"/>
        <v>2.910718295395961E-5</v>
      </c>
      <c r="L18" s="26"/>
    </row>
    <row r="19" spans="3:14" ht="20.25" x14ac:dyDescent="0.3">
      <c r="C19" s="32" t="s">
        <v>19</v>
      </c>
      <c r="D19" s="28">
        <v>491364581.78999996</v>
      </c>
      <c r="E19" s="28">
        <v>5897016059</v>
      </c>
      <c r="F19" s="28">
        <v>491417988.99000001</v>
      </c>
      <c r="G19" s="29">
        <v>491417988.99000001</v>
      </c>
      <c r="H19" s="28">
        <v>491417988.99000001</v>
      </c>
      <c r="I19" s="33">
        <f t="shared" si="1"/>
        <v>53407.200000047684</v>
      </c>
      <c r="J19" s="34">
        <f t="shared" si="3"/>
        <v>1.086915947533087E-4</v>
      </c>
      <c r="K19" s="35">
        <f t="shared" si="2"/>
        <v>5.7010486902176839E-5</v>
      </c>
      <c r="L19" s="26"/>
    </row>
    <row r="20" spans="3:14" ht="20.25" x14ac:dyDescent="0.3">
      <c r="C20" s="23" t="s">
        <v>20</v>
      </c>
      <c r="D20" s="24">
        <f>SUM(D21:D44)</f>
        <v>79980348137.480011</v>
      </c>
      <c r="E20" s="24">
        <f t="shared" ref="E20:H20" si="4">SUM(E21:E44)</f>
        <v>1069716331147</v>
      </c>
      <c r="F20" s="24">
        <f t="shared" si="4"/>
        <v>56610374046.459999</v>
      </c>
      <c r="G20" s="24">
        <f t="shared" si="4"/>
        <v>78206958029.459991</v>
      </c>
      <c r="H20" s="24">
        <f t="shared" si="4"/>
        <v>82807315522.149979</v>
      </c>
      <c r="I20" s="24">
        <f t="shared" si="1"/>
        <v>-1773390108.0200195</v>
      </c>
      <c r="J20" s="25">
        <f t="shared" si="3"/>
        <v>-2.2172823066132441E-2</v>
      </c>
      <c r="K20" s="25">
        <f t="shared" si="2"/>
        <v>9.0729620329148188E-3</v>
      </c>
      <c r="L20" s="26"/>
    </row>
    <row r="21" spans="3:14" ht="20.25" x14ac:dyDescent="0.3">
      <c r="C21" s="36" t="s">
        <v>21</v>
      </c>
      <c r="D21" s="28">
        <v>17869819000.219982</v>
      </c>
      <c r="E21" s="28">
        <v>130289851958</v>
      </c>
      <c r="F21" s="28">
        <v>7874714429.3399973</v>
      </c>
      <c r="G21" s="29">
        <v>7324033685.1999989</v>
      </c>
      <c r="H21" s="28">
        <v>9940870648.5500031</v>
      </c>
      <c r="I21" s="30">
        <f t="shared" si="1"/>
        <v>-10545785315.019983</v>
      </c>
      <c r="J21" s="31">
        <f t="shared" si="3"/>
        <v>-0.59014505490459424</v>
      </c>
      <c r="K21" s="31">
        <f t="shared" si="2"/>
        <v>8.4967733342316307E-4</v>
      </c>
      <c r="L21" s="26"/>
    </row>
    <row r="22" spans="3:14" ht="20.25" x14ac:dyDescent="0.3">
      <c r="C22" s="37" t="s">
        <v>22</v>
      </c>
      <c r="D22" s="28">
        <v>5563054945.8800077</v>
      </c>
      <c r="E22" s="28">
        <v>81924855519</v>
      </c>
      <c r="F22" s="28">
        <v>4141638421.21</v>
      </c>
      <c r="G22" s="29">
        <v>6208466939.4299984</v>
      </c>
      <c r="H22" s="28">
        <v>6277469795.5099974</v>
      </c>
      <c r="I22" s="28">
        <f t="shared" si="1"/>
        <v>645411993.54999065</v>
      </c>
      <c r="J22" s="38">
        <f t="shared" si="3"/>
        <v>0.11601754788130972</v>
      </c>
      <c r="K22" s="38">
        <f t="shared" si="2"/>
        <v>7.2025796992176126E-4</v>
      </c>
      <c r="L22" s="26"/>
    </row>
    <row r="23" spans="3:14" ht="20.25" x14ac:dyDescent="0.3">
      <c r="C23" s="36" t="s">
        <v>23</v>
      </c>
      <c r="D23" s="28">
        <v>4791264823.3799963</v>
      </c>
      <c r="E23" s="28">
        <v>68686619634</v>
      </c>
      <c r="F23" s="28">
        <v>1201921985.8699996</v>
      </c>
      <c r="G23" s="29">
        <v>5040123962.7700024</v>
      </c>
      <c r="H23" s="28">
        <v>5027330169.4900017</v>
      </c>
      <c r="I23" s="28">
        <f t="shared" si="1"/>
        <v>248859139.39000607</v>
      </c>
      <c r="J23" s="38">
        <f t="shared" si="3"/>
        <v>5.1940176250672876E-2</v>
      </c>
      <c r="K23" s="38">
        <f t="shared" si="2"/>
        <v>5.8471591924302553E-4</v>
      </c>
      <c r="L23" s="26"/>
    </row>
    <row r="24" spans="3:14" ht="20.25" x14ac:dyDescent="0.3">
      <c r="C24" s="32" t="s">
        <v>24</v>
      </c>
      <c r="D24" s="28">
        <v>1226257818.6600006</v>
      </c>
      <c r="E24" s="28">
        <v>15186213375</v>
      </c>
      <c r="F24" s="28">
        <v>601725382.13999999</v>
      </c>
      <c r="G24" s="29">
        <v>1014951848.8699998</v>
      </c>
      <c r="H24" s="28">
        <v>1043051577.1399997</v>
      </c>
      <c r="I24" s="28">
        <f t="shared" si="1"/>
        <v>-211305969.7900008</v>
      </c>
      <c r="J24" s="38">
        <f t="shared" si="3"/>
        <v>-0.17231773496123878</v>
      </c>
      <c r="K24" s="38">
        <f t="shared" si="2"/>
        <v>1.1774680696013502E-4</v>
      </c>
      <c r="L24" s="26"/>
      <c r="M24" s="26"/>
      <c r="N24" s="39"/>
    </row>
    <row r="25" spans="3:14" ht="20.25" x14ac:dyDescent="0.3">
      <c r="C25" s="37" t="s">
        <v>25</v>
      </c>
      <c r="D25" s="28">
        <v>1923365387.5300014</v>
      </c>
      <c r="E25" s="28">
        <v>26273533371</v>
      </c>
      <c r="F25" s="28">
        <v>1617001795.0299997</v>
      </c>
      <c r="G25" s="29">
        <v>1627374782.5299997</v>
      </c>
      <c r="H25" s="28">
        <v>2466246763.1100001</v>
      </c>
      <c r="I25" s="28">
        <f t="shared" si="1"/>
        <v>-295990605.00000167</v>
      </c>
      <c r="J25" s="38">
        <f t="shared" si="3"/>
        <v>-0.15389203056217768</v>
      </c>
      <c r="K25" s="38">
        <f t="shared" si="2"/>
        <v>1.8879534490595822E-4</v>
      </c>
      <c r="L25" s="26"/>
      <c r="N25" s="39"/>
    </row>
    <row r="26" spans="3:14" ht="20.25" x14ac:dyDescent="0.3">
      <c r="C26" s="36" t="s">
        <v>26</v>
      </c>
      <c r="D26" s="28">
        <v>21525156859.880024</v>
      </c>
      <c r="E26" s="28">
        <v>332030596342</v>
      </c>
      <c r="F26" s="28">
        <v>12162795627.110004</v>
      </c>
      <c r="G26" s="29">
        <v>27286818807.41</v>
      </c>
      <c r="H26" s="28">
        <v>26532638282.360004</v>
      </c>
      <c r="I26" s="28">
        <f t="shared" si="1"/>
        <v>5761661947.5299759</v>
      </c>
      <c r="J26" s="38">
        <f t="shared" si="3"/>
        <v>0.26767107831250853</v>
      </c>
      <c r="K26" s="38">
        <f t="shared" si="2"/>
        <v>3.1656041518121477E-3</v>
      </c>
      <c r="L26" s="26"/>
      <c r="N26" s="39"/>
    </row>
    <row r="27" spans="3:14" ht="22.15" customHeight="1" x14ac:dyDescent="0.3">
      <c r="C27" s="40" t="s">
        <v>27</v>
      </c>
      <c r="D27" s="28">
        <v>11281768440.469992</v>
      </c>
      <c r="E27" s="28">
        <v>180686724982</v>
      </c>
      <c r="F27" s="28">
        <v>13318613489.41</v>
      </c>
      <c r="G27" s="29">
        <v>13495520706.559994</v>
      </c>
      <c r="H27" s="28">
        <v>13526662512.309994</v>
      </c>
      <c r="I27" s="28">
        <f t="shared" si="1"/>
        <v>2213752266.0900021</v>
      </c>
      <c r="J27" s="38">
        <f t="shared" si="3"/>
        <v>0.19622387020006754</v>
      </c>
      <c r="K27" s="38">
        <f t="shared" si="2"/>
        <v>1.565645181326586E-3</v>
      </c>
      <c r="L27" s="26"/>
      <c r="N27" s="39"/>
    </row>
    <row r="28" spans="3:14" ht="20.25" x14ac:dyDescent="0.3">
      <c r="C28" s="37" t="s">
        <v>28</v>
      </c>
      <c r="D28" s="28">
        <v>211131455.63</v>
      </c>
      <c r="E28" s="28">
        <v>8634933410</v>
      </c>
      <c r="F28" s="28">
        <v>499777577.05999988</v>
      </c>
      <c r="G28" s="29">
        <v>392934893.72000015</v>
      </c>
      <c r="H28" s="28">
        <v>419583411.75000012</v>
      </c>
      <c r="I28" s="28">
        <f t="shared" si="1"/>
        <v>181803438.09000015</v>
      </c>
      <c r="J28" s="38">
        <f t="shared" si="3"/>
        <v>0.86109119812352308</v>
      </c>
      <c r="K28" s="38">
        <f t="shared" si="2"/>
        <v>4.5585245379139281E-5</v>
      </c>
      <c r="L28" s="26"/>
      <c r="N28" s="39"/>
    </row>
    <row r="29" spans="3:14" ht="20.25" x14ac:dyDescent="0.3">
      <c r="C29" s="40" t="s">
        <v>29</v>
      </c>
      <c r="D29" s="28">
        <v>195930351.75</v>
      </c>
      <c r="E29" s="28">
        <v>2899510003</v>
      </c>
      <c r="F29" s="28">
        <v>241800925.64999992</v>
      </c>
      <c r="G29" s="29">
        <v>218518772.33000004</v>
      </c>
      <c r="H29" s="28">
        <v>197026628.21999997</v>
      </c>
      <c r="I29" s="29">
        <f t="shared" si="1"/>
        <v>22588420.580000043</v>
      </c>
      <c r="J29" s="41">
        <f t="shared" si="3"/>
        <v>0.11528801116440625</v>
      </c>
      <c r="K29" s="41">
        <f t="shared" si="2"/>
        <v>2.5350845689234095E-5</v>
      </c>
      <c r="L29" s="26"/>
      <c r="N29" s="39"/>
    </row>
    <row r="30" spans="3:14" ht="20.25" x14ac:dyDescent="0.3">
      <c r="C30" s="42" t="s">
        <v>30</v>
      </c>
      <c r="D30" s="28">
        <v>1103668352.8100002</v>
      </c>
      <c r="E30" s="28">
        <v>18697509949</v>
      </c>
      <c r="F30" s="28">
        <v>1581583164.1799998</v>
      </c>
      <c r="G30" s="29">
        <v>1279920544.3199997</v>
      </c>
      <c r="H30" s="28">
        <v>1231585101.2699997</v>
      </c>
      <c r="I30" s="28">
        <f t="shared" si="1"/>
        <v>176252191.50999951</v>
      </c>
      <c r="J30" s="38">
        <f t="shared" si="3"/>
        <v>0.15969669789049559</v>
      </c>
      <c r="K30" s="38">
        <f t="shared" si="2"/>
        <v>1.4848641088160747E-4</v>
      </c>
      <c r="L30" s="26"/>
      <c r="M30" s="43"/>
      <c r="N30" s="39"/>
    </row>
    <row r="31" spans="3:14" ht="21.75" customHeight="1" x14ac:dyDescent="0.3">
      <c r="C31" s="40" t="s">
        <v>31</v>
      </c>
      <c r="D31" s="28">
        <v>3938924823.5800018</v>
      </c>
      <c r="E31" s="28">
        <v>73881683104</v>
      </c>
      <c r="F31" s="28">
        <v>4030707001.9799995</v>
      </c>
      <c r="G31" s="29">
        <v>3855059275.0299993</v>
      </c>
      <c r="H31" s="28">
        <v>5645538207.3399982</v>
      </c>
      <c r="I31" s="28">
        <f t="shared" si="1"/>
        <v>-83865548.550002575</v>
      </c>
      <c r="J31" s="38">
        <f t="shared" si="3"/>
        <v>-2.129148239843253E-2</v>
      </c>
      <c r="K31" s="38">
        <f t="shared" si="2"/>
        <v>4.4723394590808407E-4</v>
      </c>
      <c r="L31" s="26"/>
      <c r="M31" s="44"/>
      <c r="N31" s="39"/>
    </row>
    <row r="32" spans="3:14" ht="22.15" customHeight="1" x14ac:dyDescent="0.3">
      <c r="C32" s="42" t="s">
        <v>32</v>
      </c>
      <c r="D32" s="28">
        <v>3418766798.8399997</v>
      </c>
      <c r="E32" s="28">
        <v>21390709235</v>
      </c>
      <c r="F32" s="28">
        <v>2283827866.1100006</v>
      </c>
      <c r="G32" s="29">
        <v>2383905581.4099994</v>
      </c>
      <c r="H32" s="28">
        <v>2259984674.4300003</v>
      </c>
      <c r="I32" s="28">
        <f t="shared" si="1"/>
        <v>-1034861217.4300003</v>
      </c>
      <c r="J32" s="38">
        <f t="shared" si="3"/>
        <v>-0.30270014842227105</v>
      </c>
      <c r="K32" s="38">
        <f t="shared" si="2"/>
        <v>2.7656215476427469E-4</v>
      </c>
      <c r="L32" s="26"/>
      <c r="N32" s="39"/>
    </row>
    <row r="33" spans="3:14" ht="20.25" x14ac:dyDescent="0.3">
      <c r="C33" s="45" t="s">
        <v>33</v>
      </c>
      <c r="D33" s="28">
        <v>373655541.23000002</v>
      </c>
      <c r="E33" s="28">
        <v>10990734117</v>
      </c>
      <c r="F33" s="28">
        <v>768926129.72000003</v>
      </c>
      <c r="G33" s="29">
        <v>728475008.12999988</v>
      </c>
      <c r="H33" s="28">
        <v>644536448.91999996</v>
      </c>
      <c r="I33" s="28">
        <f t="shared" si="1"/>
        <v>354819466.89999986</v>
      </c>
      <c r="J33" s="38">
        <f t="shared" si="3"/>
        <v>0.94958973639733657</v>
      </c>
      <c r="K33" s="38">
        <f t="shared" si="2"/>
        <v>8.4511995572070196E-5</v>
      </c>
      <c r="L33" s="26"/>
      <c r="N33" s="39"/>
    </row>
    <row r="34" spans="3:14" ht="20.25" x14ac:dyDescent="0.3">
      <c r="C34" s="45" t="s">
        <v>34</v>
      </c>
      <c r="D34" s="28">
        <v>1385697941.3900006</v>
      </c>
      <c r="E34" s="28">
        <v>9308306981</v>
      </c>
      <c r="F34" s="28">
        <v>1158848528.01</v>
      </c>
      <c r="G34" s="29">
        <v>1158848528.01</v>
      </c>
      <c r="H34" s="28">
        <v>1158848528.01</v>
      </c>
      <c r="I34" s="28">
        <f t="shared" si="1"/>
        <v>-226849413.38000059</v>
      </c>
      <c r="J34" s="38">
        <f t="shared" si="3"/>
        <v>-0.16370769314447187</v>
      </c>
      <c r="K34" s="38">
        <f t="shared" si="2"/>
        <v>1.3444057870878108E-4</v>
      </c>
      <c r="L34" s="26"/>
      <c r="N34" s="39"/>
    </row>
    <row r="35" spans="3:14" ht="20.25" x14ac:dyDescent="0.3">
      <c r="C35" s="45" t="s">
        <v>35</v>
      </c>
      <c r="D35" s="28">
        <v>79063152.839999989</v>
      </c>
      <c r="E35" s="28">
        <v>1258285151</v>
      </c>
      <c r="F35" s="28">
        <v>73201472.099999994</v>
      </c>
      <c r="G35" s="29">
        <v>88681491.129999995</v>
      </c>
      <c r="H35" s="28">
        <v>82348388.24000001</v>
      </c>
      <c r="I35" s="28">
        <f t="shared" si="1"/>
        <v>9618338.2900000066</v>
      </c>
      <c r="J35" s="38">
        <f t="shared" si="3"/>
        <v>0.12165386712397654</v>
      </c>
      <c r="K35" s="38">
        <f t="shared" si="2"/>
        <v>1.0288135765895329E-5</v>
      </c>
      <c r="L35" s="26"/>
      <c r="N35" s="39"/>
    </row>
    <row r="36" spans="3:14" ht="20.25" x14ac:dyDescent="0.3">
      <c r="C36" s="45" t="s">
        <v>36</v>
      </c>
      <c r="D36" s="28">
        <v>335873536.09999996</v>
      </c>
      <c r="E36" s="28">
        <v>4419749461</v>
      </c>
      <c r="F36" s="28">
        <v>348132720.21000004</v>
      </c>
      <c r="G36" s="29">
        <v>335118556.70000011</v>
      </c>
      <c r="H36" s="28">
        <v>337634024.70000005</v>
      </c>
      <c r="I36" s="28">
        <f t="shared" si="1"/>
        <v>-754979.39999985695</v>
      </c>
      <c r="J36" s="38">
        <f t="shared" si="3"/>
        <v>-2.2478085316464951E-3</v>
      </c>
      <c r="K36" s="38">
        <f t="shared" si="2"/>
        <v>3.8877844351380759E-5</v>
      </c>
      <c r="L36" s="26"/>
      <c r="N36" s="39"/>
    </row>
    <row r="37" spans="3:14" ht="20.25" x14ac:dyDescent="0.3">
      <c r="C37" s="45" t="s">
        <v>37</v>
      </c>
      <c r="D37" s="28">
        <v>72903346.560000017</v>
      </c>
      <c r="E37" s="28">
        <v>758355375</v>
      </c>
      <c r="F37" s="28">
        <v>34804017.57</v>
      </c>
      <c r="G37" s="29">
        <v>61275505.649999999</v>
      </c>
      <c r="H37" s="28">
        <v>40711243.149999999</v>
      </c>
      <c r="I37" s="29">
        <f t="shared" si="1"/>
        <v>-11627840.910000019</v>
      </c>
      <c r="J37" s="41">
        <f t="shared" si="3"/>
        <v>-0.15949666865334111</v>
      </c>
      <c r="K37" s="41">
        <f t="shared" si="2"/>
        <v>7.1087068250459887E-6</v>
      </c>
      <c r="L37" s="26"/>
      <c r="N37" s="39"/>
    </row>
    <row r="38" spans="3:14" ht="20.25" x14ac:dyDescent="0.3">
      <c r="C38" s="45" t="s">
        <v>38</v>
      </c>
      <c r="D38" s="28">
        <v>1054825445.6</v>
      </c>
      <c r="E38" s="28">
        <v>16250725153</v>
      </c>
      <c r="F38" s="28">
        <v>855316489.12000024</v>
      </c>
      <c r="G38" s="29">
        <v>1064952547.0099998</v>
      </c>
      <c r="H38" s="28">
        <v>1111414804.9499993</v>
      </c>
      <c r="I38" s="28">
        <f t="shared" si="1"/>
        <v>10127101.409999728</v>
      </c>
      <c r="J38" s="38">
        <f t="shared" si="3"/>
        <v>9.600736740133611E-3</v>
      </c>
      <c r="K38" s="38">
        <f t="shared" si="2"/>
        <v>1.2354749844940846E-4</v>
      </c>
      <c r="L38" s="26"/>
      <c r="N38" s="39"/>
    </row>
    <row r="39" spans="3:14" ht="21" customHeight="1" x14ac:dyDescent="0.25">
      <c r="C39" s="46" t="s">
        <v>39</v>
      </c>
      <c r="D39" s="28">
        <v>1793224184.6600008</v>
      </c>
      <c r="E39" s="28">
        <v>23276233658</v>
      </c>
      <c r="F39" s="28">
        <v>1716861440.5899999</v>
      </c>
      <c r="G39" s="29">
        <v>1548327499.3500004</v>
      </c>
      <c r="H39" s="28">
        <v>1490939010.3400006</v>
      </c>
      <c r="I39" s="28">
        <f t="shared" si="1"/>
        <v>-244896685.31000042</v>
      </c>
      <c r="J39" s="38">
        <f t="shared" si="3"/>
        <v>-0.13656780195412843</v>
      </c>
      <c r="K39" s="38">
        <f t="shared" si="2"/>
        <v>1.7962489489526941E-4</v>
      </c>
      <c r="L39" s="26"/>
      <c r="N39" s="39"/>
    </row>
    <row r="40" spans="3:14" ht="24.6" customHeight="1" x14ac:dyDescent="0.3">
      <c r="C40" s="40" t="s">
        <v>40</v>
      </c>
      <c r="D40" s="28">
        <v>249847233.4200002</v>
      </c>
      <c r="E40" s="28">
        <v>0</v>
      </c>
      <c r="F40" s="28">
        <v>0</v>
      </c>
      <c r="G40" s="28">
        <v>0</v>
      </c>
      <c r="H40" s="28">
        <v>0</v>
      </c>
      <c r="I40" s="28">
        <f t="shared" si="1"/>
        <v>-249847233.4200002</v>
      </c>
      <c r="J40" s="38">
        <f t="shared" si="3"/>
        <v>-1</v>
      </c>
      <c r="K40" s="38">
        <f t="shared" si="2"/>
        <v>0</v>
      </c>
      <c r="L40" s="26"/>
      <c r="N40" s="39"/>
    </row>
    <row r="41" spans="3:14" ht="20.25" x14ac:dyDescent="0.3">
      <c r="C41" s="47" t="s">
        <v>41</v>
      </c>
      <c r="D41" s="28">
        <v>163965228.9799999</v>
      </c>
      <c r="E41" s="28">
        <v>2886533263</v>
      </c>
      <c r="F41" s="28">
        <v>84340673.010000005</v>
      </c>
      <c r="G41" s="29">
        <v>168408148.55000001</v>
      </c>
      <c r="H41" s="28">
        <v>178842683.94999999</v>
      </c>
      <c r="I41" s="28">
        <f t="shared" si="1"/>
        <v>4442919.5700001121</v>
      </c>
      <c r="J41" s="38">
        <f t="shared" si="3"/>
        <v>2.7096717990995816E-2</v>
      </c>
      <c r="K41" s="38">
        <f t="shared" si="2"/>
        <v>1.9537401483536252E-5</v>
      </c>
      <c r="L41" s="26"/>
      <c r="N41" s="39"/>
    </row>
    <row r="42" spans="3:14" ht="20.25" x14ac:dyDescent="0.3">
      <c r="C42" s="40" t="s">
        <v>42</v>
      </c>
      <c r="D42" s="28">
        <v>278591035.97000003</v>
      </c>
      <c r="E42" s="28">
        <v>10596192158</v>
      </c>
      <c r="F42" s="28">
        <v>89189948.209999993</v>
      </c>
      <c r="G42" s="29">
        <v>310751377.73000002</v>
      </c>
      <c r="H42" s="28">
        <v>371040796.04000002</v>
      </c>
      <c r="I42" s="28">
        <f t="shared" si="1"/>
        <v>32160341.75999999</v>
      </c>
      <c r="J42" s="38">
        <f t="shared" si="3"/>
        <v>0.11543925542336246</v>
      </c>
      <c r="K42" s="38">
        <f t="shared" si="2"/>
        <v>3.6050954069306735E-5</v>
      </c>
      <c r="L42" s="26"/>
      <c r="N42" s="39"/>
    </row>
    <row r="43" spans="3:14" ht="20.25" x14ac:dyDescent="0.3">
      <c r="C43" s="40" t="s">
        <v>43</v>
      </c>
      <c r="D43" s="28">
        <v>1143592432.1000001</v>
      </c>
      <c r="E43" s="28">
        <v>25212748733</v>
      </c>
      <c r="F43" s="28">
        <v>1914571448.26</v>
      </c>
      <c r="G43" s="29">
        <v>2605453895.8799996</v>
      </c>
      <c r="H43" s="28">
        <v>2822978863.8299999</v>
      </c>
      <c r="I43" s="28">
        <f t="shared" si="1"/>
        <v>1461861463.7799995</v>
      </c>
      <c r="J43" s="38">
        <f t="shared" si="3"/>
        <v>1.2783063465150395</v>
      </c>
      <c r="K43" s="38">
        <f t="shared" si="2"/>
        <v>3.0226446433224687E-4</v>
      </c>
      <c r="L43" s="26"/>
      <c r="N43" s="39"/>
    </row>
    <row r="44" spans="3:14" ht="20.25" x14ac:dyDescent="0.3">
      <c r="C44" s="48" t="s">
        <v>44</v>
      </c>
      <c r="D44" s="33">
        <v>0</v>
      </c>
      <c r="E44" s="33">
        <v>4175726215</v>
      </c>
      <c r="F44" s="33">
        <v>10073514.57</v>
      </c>
      <c r="G44" s="33">
        <v>9035671.7400000002</v>
      </c>
      <c r="H44" s="33">
        <v>32958.54</v>
      </c>
      <c r="I44" s="33">
        <f t="shared" si="1"/>
        <v>9035671.7400000002</v>
      </c>
      <c r="J44" s="35" t="str">
        <f t="shared" si="3"/>
        <v>0.0%</v>
      </c>
      <c r="K44" s="35">
        <f t="shared" si="2"/>
        <v>1.048248246761113E-6</v>
      </c>
      <c r="L44" s="26"/>
      <c r="N44" s="39"/>
    </row>
    <row r="45" spans="3:14" ht="20.25" x14ac:dyDescent="0.3">
      <c r="C45" s="23" t="s">
        <v>45</v>
      </c>
      <c r="D45" s="24">
        <f t="shared" ref="D45:H45" si="5">D46</f>
        <v>1076799474.8000002</v>
      </c>
      <c r="E45" s="24">
        <f t="shared" si="5"/>
        <v>12921593863</v>
      </c>
      <c r="F45" s="24">
        <f t="shared" si="5"/>
        <v>1076799476</v>
      </c>
      <c r="G45" s="24">
        <f t="shared" si="5"/>
        <v>1076799476</v>
      </c>
      <c r="H45" s="24">
        <f t="shared" si="5"/>
        <v>1076799476</v>
      </c>
      <c r="I45" s="24">
        <f t="shared" si="1"/>
        <v>1.1999998092651367</v>
      </c>
      <c r="J45" s="25">
        <f t="shared" si="3"/>
        <v>1.1144134421945359E-9</v>
      </c>
      <c r="K45" s="25">
        <f t="shared" si="2"/>
        <v>1.2492188686242435E-4</v>
      </c>
      <c r="L45" s="26"/>
      <c r="N45" s="39"/>
    </row>
    <row r="46" spans="3:14" ht="20.25" x14ac:dyDescent="0.3">
      <c r="C46" s="42" t="s">
        <v>46</v>
      </c>
      <c r="D46" s="30">
        <v>1076799474.8000002</v>
      </c>
      <c r="E46" s="28">
        <v>12921593863</v>
      </c>
      <c r="F46" s="28">
        <v>1076799476</v>
      </c>
      <c r="G46" s="29">
        <v>1076799476</v>
      </c>
      <c r="H46" s="28">
        <v>1076799476</v>
      </c>
      <c r="I46" s="33">
        <f t="shared" si="1"/>
        <v>1.1999998092651367</v>
      </c>
      <c r="J46" s="34">
        <f t="shared" si="3"/>
        <v>1.1144134421945359E-9</v>
      </c>
      <c r="K46" s="35">
        <f t="shared" si="2"/>
        <v>1.2492188686242435E-4</v>
      </c>
      <c r="L46" s="26"/>
      <c r="N46" s="39"/>
    </row>
    <row r="47" spans="3:14" ht="20.25" x14ac:dyDescent="0.3">
      <c r="C47" s="23" t="s">
        <v>47</v>
      </c>
      <c r="D47" s="24">
        <f t="shared" ref="D47:H47" si="6">SUM(D48:D53)</f>
        <v>1037074275.3000001</v>
      </c>
      <c r="E47" s="24">
        <f t="shared" si="6"/>
        <v>16665181182</v>
      </c>
      <c r="F47" s="24">
        <f t="shared" si="6"/>
        <v>1371088200.6700001</v>
      </c>
      <c r="G47" s="24">
        <f t="shared" si="6"/>
        <v>1368451130.3800001</v>
      </c>
      <c r="H47" s="24">
        <f t="shared" si="6"/>
        <v>1379531860.1800001</v>
      </c>
      <c r="I47" s="24">
        <f t="shared" si="1"/>
        <v>331376855.08000004</v>
      </c>
      <c r="J47" s="25">
        <f t="shared" si="3"/>
        <v>0.31953049359376007</v>
      </c>
      <c r="K47" s="25">
        <f t="shared" si="2"/>
        <v>1.5875703981684246E-4</v>
      </c>
      <c r="L47" s="26"/>
      <c r="N47" s="39"/>
    </row>
    <row r="48" spans="3:14" ht="20.25" x14ac:dyDescent="0.3">
      <c r="C48" s="49" t="s">
        <v>48</v>
      </c>
      <c r="D48" s="28">
        <v>562574297</v>
      </c>
      <c r="E48" s="28">
        <v>10870891737</v>
      </c>
      <c r="F48" s="28">
        <v>905907631</v>
      </c>
      <c r="G48" s="28">
        <v>905907631</v>
      </c>
      <c r="H48" s="28">
        <v>905907631</v>
      </c>
      <c r="I48" s="30">
        <f t="shared" si="1"/>
        <v>343333334</v>
      </c>
      <c r="J48" s="31">
        <f t="shared" si="3"/>
        <v>0.61028976231383003</v>
      </c>
      <c r="K48" s="31">
        <f t="shared" si="2"/>
        <v>1.0509634626492786E-4</v>
      </c>
      <c r="L48" s="26"/>
      <c r="N48" s="39"/>
    </row>
    <row r="49" spans="3:14" ht="20.25" x14ac:dyDescent="0.3">
      <c r="C49" s="50" t="s">
        <v>49</v>
      </c>
      <c r="D49" s="28">
        <v>127017664.98000006</v>
      </c>
      <c r="E49" s="28">
        <v>1524248087</v>
      </c>
      <c r="F49" s="28">
        <v>128020639</v>
      </c>
      <c r="G49" s="29">
        <v>128020639</v>
      </c>
      <c r="H49" s="28">
        <v>128020639</v>
      </c>
      <c r="I49" s="29">
        <f t="shared" si="1"/>
        <v>1002974.0199999362</v>
      </c>
      <c r="J49" s="41">
        <f t="shared" si="3"/>
        <v>7.8963348929289665E-3</v>
      </c>
      <c r="K49" s="41">
        <f t="shared" si="2"/>
        <v>1.4851957247064329E-5</v>
      </c>
      <c r="L49" s="26"/>
      <c r="N49" s="39"/>
    </row>
    <row r="50" spans="3:14" ht="20.25" x14ac:dyDescent="0.3">
      <c r="C50" s="40" t="s">
        <v>50</v>
      </c>
      <c r="D50" s="28">
        <v>158364313</v>
      </c>
      <c r="E50" s="28">
        <v>1975371875</v>
      </c>
      <c r="F50" s="28">
        <v>164614312</v>
      </c>
      <c r="G50" s="29">
        <v>164614312</v>
      </c>
      <c r="H50" s="28">
        <v>164614312</v>
      </c>
      <c r="I50" s="28">
        <f t="shared" si="1"/>
        <v>6249999</v>
      </c>
      <c r="J50" s="38">
        <f t="shared" si="3"/>
        <v>3.9465955944253679E-2</v>
      </c>
      <c r="K50" s="38">
        <f t="shared" si="2"/>
        <v>1.9097270121256845E-5</v>
      </c>
      <c r="L50" s="26"/>
      <c r="N50" s="39"/>
    </row>
    <row r="51" spans="3:14" ht="20.25" x14ac:dyDescent="0.3">
      <c r="C51" s="47" t="s">
        <v>51</v>
      </c>
      <c r="D51" s="28">
        <v>38827439.219999999</v>
      </c>
      <c r="E51" s="28">
        <v>400000000</v>
      </c>
      <c r="F51" s="28">
        <v>30000668.780000001</v>
      </c>
      <c r="G51" s="29">
        <v>27899089.66</v>
      </c>
      <c r="H51" s="28">
        <v>28251489.66</v>
      </c>
      <c r="I51" s="29">
        <f t="shared" si="1"/>
        <v>-10928349.559999999</v>
      </c>
      <c r="J51" s="41">
        <f t="shared" si="3"/>
        <v>-0.28145944670929546</v>
      </c>
      <c r="K51" s="41">
        <f t="shared" si="2"/>
        <v>3.236635046496952E-6</v>
      </c>
      <c r="L51" s="26"/>
      <c r="N51" s="39"/>
    </row>
    <row r="52" spans="3:14" ht="20.25" x14ac:dyDescent="0.3">
      <c r="C52" s="47" t="s">
        <v>52</v>
      </c>
      <c r="D52" s="28">
        <v>79323471.75</v>
      </c>
      <c r="E52" s="28">
        <v>1008000000</v>
      </c>
      <c r="F52" s="28">
        <v>83999987.689999998</v>
      </c>
      <c r="G52" s="29">
        <v>83999987.689999998</v>
      </c>
      <c r="H52" s="28">
        <v>83999987.689999998</v>
      </c>
      <c r="I52" s="29">
        <f t="shared" si="1"/>
        <v>4676515.9399999976</v>
      </c>
      <c r="J52" s="41">
        <f t="shared" si="3"/>
        <v>5.8955008357913903E-2</v>
      </c>
      <c r="K52" s="41">
        <f t="shared" si="2"/>
        <v>9.7450242060251702E-6</v>
      </c>
      <c r="L52" s="26"/>
      <c r="N52" s="39"/>
    </row>
    <row r="53" spans="3:14" ht="20.25" x14ac:dyDescent="0.3">
      <c r="C53" s="47" t="s">
        <v>53</v>
      </c>
      <c r="D53" s="28">
        <v>70967089.350000009</v>
      </c>
      <c r="E53" s="28">
        <v>886669483</v>
      </c>
      <c r="F53" s="28">
        <v>58544962.200000003</v>
      </c>
      <c r="G53" s="29">
        <v>58009471.030000001</v>
      </c>
      <c r="H53" s="28">
        <v>68737800.829999998</v>
      </c>
      <c r="I53" s="29">
        <f t="shared" si="1"/>
        <v>-12957618.320000008</v>
      </c>
      <c r="J53" s="41">
        <f t="shared" si="3"/>
        <v>-0.18258630075829657</v>
      </c>
      <c r="K53" s="41">
        <f t="shared" si="2"/>
        <v>6.7298069310713E-6</v>
      </c>
      <c r="L53" s="26"/>
      <c r="N53" s="39"/>
    </row>
    <row r="54" spans="3:14" ht="15.75" customHeight="1" x14ac:dyDescent="0.3">
      <c r="C54" s="23" t="s">
        <v>54</v>
      </c>
      <c r="D54" s="24">
        <f t="shared" ref="D54:H54" si="7">SUM(D55:D56)</f>
        <v>29876479398.559998</v>
      </c>
      <c r="E54" s="24">
        <f t="shared" si="7"/>
        <v>514622504912</v>
      </c>
      <c r="F54" s="24">
        <f t="shared" si="7"/>
        <v>38729634360.279999</v>
      </c>
      <c r="G54" s="24">
        <f t="shared" si="7"/>
        <v>38566320697.239998</v>
      </c>
      <c r="H54" s="24">
        <f t="shared" si="7"/>
        <v>45349803999.160004</v>
      </c>
      <c r="I54" s="24">
        <f t="shared" si="1"/>
        <v>8689841298.6800003</v>
      </c>
      <c r="J54" s="25">
        <f t="shared" si="3"/>
        <v>0.29085894568617876</v>
      </c>
      <c r="K54" s="25">
        <f t="shared" si="2"/>
        <v>4.474164092963015E-3</v>
      </c>
      <c r="L54" s="26"/>
      <c r="N54" s="39"/>
    </row>
    <row r="55" spans="3:14" ht="21" customHeight="1" x14ac:dyDescent="0.3">
      <c r="C55" s="49" t="s">
        <v>55</v>
      </c>
      <c r="D55" s="28">
        <v>17937932264.299999</v>
      </c>
      <c r="E55" s="30">
        <v>362550018434</v>
      </c>
      <c r="F55" s="28">
        <v>27377112892.130001</v>
      </c>
      <c r="G55" s="29">
        <v>22948562183.779999</v>
      </c>
      <c r="H55" s="28">
        <v>29735649322.82</v>
      </c>
      <c r="I55" s="30">
        <f t="shared" si="1"/>
        <v>5010629919.4799995</v>
      </c>
      <c r="J55" s="31">
        <f t="shared" si="3"/>
        <v>0.27933152191973293</v>
      </c>
      <c r="K55" s="31">
        <f t="shared" si="2"/>
        <v>2.6623134136605719E-3</v>
      </c>
      <c r="L55" s="26"/>
      <c r="M55" s="51"/>
      <c r="N55" s="39"/>
    </row>
    <row r="56" spans="3:14" ht="20.25" x14ac:dyDescent="0.3">
      <c r="C56" s="47" t="s">
        <v>56</v>
      </c>
      <c r="D56" s="28">
        <v>11938547134.26</v>
      </c>
      <c r="E56" s="29">
        <v>152072486478</v>
      </c>
      <c r="F56" s="28">
        <v>11352521468.15</v>
      </c>
      <c r="G56" s="29">
        <v>15617758513.459999</v>
      </c>
      <c r="H56" s="28">
        <v>15614154676.34</v>
      </c>
      <c r="I56" s="29">
        <f t="shared" si="1"/>
        <v>3679211379.1999989</v>
      </c>
      <c r="J56" s="41">
        <f t="shared" si="3"/>
        <v>0.30817915595791223</v>
      </c>
      <c r="K56" s="41">
        <f t="shared" si="2"/>
        <v>1.8118506793024433E-3</v>
      </c>
      <c r="L56" s="26"/>
      <c r="M56" s="51"/>
      <c r="N56" s="39"/>
    </row>
    <row r="57" spans="3:14" ht="21" thickBot="1" x14ac:dyDescent="0.35">
      <c r="C57" s="52" t="s">
        <v>57</v>
      </c>
      <c r="D57" s="53">
        <f>D17+D20+D45+D47+D54</f>
        <v>112963862363.93001</v>
      </c>
      <c r="E57" s="53">
        <f>E17+E20+E45+E47+E54</f>
        <v>1622833406287</v>
      </c>
      <c r="F57" s="53">
        <f>F17+F20+F45+F47+F54</f>
        <v>98530211654.399994</v>
      </c>
      <c r="G57" s="53">
        <f>G17+G20+G45+G47+G54</f>
        <v>119960844904.07001</v>
      </c>
      <c r="H57" s="53">
        <f>H17+H20+H45+H47+H54</f>
        <v>131355766428.47998</v>
      </c>
      <c r="I57" s="53">
        <f t="shared" si="1"/>
        <v>6996982540.1399994</v>
      </c>
      <c r="J57" s="54">
        <f t="shared" si="3"/>
        <v>6.1940008014228227E-2</v>
      </c>
      <c r="K57" s="55">
        <f t="shared" si="2"/>
        <v>1.391692272241324E-2</v>
      </c>
      <c r="L57" s="26"/>
      <c r="N57" s="39"/>
    </row>
    <row r="58" spans="3:14" x14ac:dyDescent="0.25">
      <c r="C58" s="56"/>
      <c r="D58" s="57"/>
      <c r="E58" s="57"/>
      <c r="F58" s="57"/>
      <c r="G58" s="57"/>
      <c r="H58" s="57"/>
      <c r="I58" s="57"/>
      <c r="J58" s="58"/>
      <c r="K58" s="58"/>
    </row>
    <row r="59" spans="3:14" ht="20.25" x14ac:dyDescent="0.3">
      <c r="C59" s="59" t="s">
        <v>58</v>
      </c>
      <c r="G59" s="60"/>
    </row>
    <row r="60" spans="3:14" ht="18.75" x14ac:dyDescent="0.3">
      <c r="C60" s="61" t="s">
        <v>67</v>
      </c>
    </row>
    <row r="61" spans="3:14" ht="18.75" x14ac:dyDescent="0.25">
      <c r="C61" s="62" t="s">
        <v>998</v>
      </c>
    </row>
    <row r="62" spans="3:14" ht="18.75" x14ac:dyDescent="0.25">
      <c r="C62" s="62" t="s">
        <v>59</v>
      </c>
    </row>
    <row r="63" spans="3:14" ht="18.75" x14ac:dyDescent="0.25">
      <c r="C63" s="59" t="s">
        <v>60</v>
      </c>
    </row>
    <row r="64" spans="3:14" ht="18.75" x14ac:dyDescent="0.3">
      <c r="C64" s="61"/>
    </row>
    <row r="66" spans="4:8" x14ac:dyDescent="0.25">
      <c r="D66" s="1"/>
      <c r="E66" s="1"/>
      <c r="F66" s="1"/>
      <c r="G66" s="1"/>
      <c r="H66" s="1"/>
    </row>
    <row r="67" spans="4:8" x14ac:dyDescent="0.25">
      <c r="D67" s="1"/>
      <c r="E67" s="1"/>
      <c r="F67" s="1"/>
      <c r="G67" s="1"/>
      <c r="H67" s="1"/>
    </row>
    <row r="68" spans="4:8" x14ac:dyDescent="0.25">
      <c r="D68" s="1"/>
      <c r="E68" s="1"/>
      <c r="F68" s="1"/>
      <c r="G68" s="1"/>
      <c r="H68" s="1"/>
    </row>
    <row r="323" spans="2:2" x14ac:dyDescent="0.25">
      <c r="B323" s="3" t="s">
        <v>61</v>
      </c>
    </row>
  </sheetData>
  <mergeCells count="14">
    <mergeCell ref="I12:J14"/>
    <mergeCell ref="K12:K15"/>
    <mergeCell ref="D13:D15"/>
    <mergeCell ref="E13:E15"/>
    <mergeCell ref="F13:F15"/>
    <mergeCell ref="G13:G15"/>
    <mergeCell ref="H13:H15"/>
    <mergeCell ref="C12:C16"/>
    <mergeCell ref="E12:H12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F4F3-8813-4BA8-8879-24309152976E}">
  <dimension ref="C1:L25"/>
  <sheetViews>
    <sheetView showGridLines="0" workbookViewId="0">
      <selection activeCell="N21" sqref="N21"/>
    </sheetView>
  </sheetViews>
  <sheetFormatPr baseColWidth="10" defaultColWidth="11.5703125" defaultRowHeight="15" x14ac:dyDescent="0.25"/>
  <cols>
    <col min="1" max="2" width="11.5703125" style="1"/>
    <col min="3" max="3" width="23.42578125" style="1" customWidth="1"/>
    <col min="4" max="16384" width="11.5703125" style="1"/>
  </cols>
  <sheetData>
    <row r="1" spans="3:12" x14ac:dyDescent="0.25">
      <c r="D1" s="63"/>
      <c r="E1" s="63"/>
      <c r="F1" s="63"/>
      <c r="G1" s="63"/>
      <c r="H1" s="63"/>
      <c r="L1" s="3"/>
    </row>
    <row r="2" spans="3:12" ht="15.75" x14ac:dyDescent="0.25">
      <c r="C2" s="417" t="s">
        <v>0</v>
      </c>
      <c r="D2" s="417"/>
      <c r="E2" s="417"/>
      <c r="F2" s="417"/>
      <c r="G2" s="417"/>
      <c r="H2" s="417"/>
      <c r="I2" s="417"/>
    </row>
    <row r="3" spans="3:12" ht="15.75" x14ac:dyDescent="0.25">
      <c r="C3" s="417" t="s">
        <v>1</v>
      </c>
      <c r="D3" s="417"/>
      <c r="E3" s="417"/>
      <c r="F3" s="417"/>
      <c r="G3" s="417"/>
      <c r="H3" s="417"/>
      <c r="I3" s="417"/>
    </row>
    <row r="4" spans="3:12" ht="15.75" x14ac:dyDescent="0.25">
      <c r="C4" s="418" t="s">
        <v>2</v>
      </c>
      <c r="D4" s="418"/>
      <c r="E4" s="418"/>
      <c r="F4" s="418"/>
      <c r="G4" s="418"/>
      <c r="H4" s="418"/>
      <c r="I4" s="418"/>
    </row>
    <row r="5" spans="3:12" ht="23.25" x14ac:dyDescent="0.35">
      <c r="D5" s="63"/>
      <c r="E5" s="63"/>
      <c r="F5" s="63"/>
      <c r="G5" s="63"/>
      <c r="H5" s="63"/>
      <c r="L5" s="7"/>
    </row>
    <row r="6" spans="3:12" ht="15.75" x14ac:dyDescent="0.25">
      <c r="C6" s="384" t="s">
        <v>65</v>
      </c>
      <c r="D6" s="384"/>
      <c r="E6" s="384"/>
      <c r="F6" s="384"/>
      <c r="G6" s="384"/>
      <c r="H6" s="384"/>
      <c r="I6" s="384"/>
      <c r="J6" s="384"/>
    </row>
    <row r="7" spans="3:12" ht="15.75" x14ac:dyDescent="0.25">
      <c r="C7" s="419" t="s">
        <v>3</v>
      </c>
      <c r="D7" s="419"/>
      <c r="E7" s="419"/>
      <c r="F7" s="419"/>
      <c r="G7" s="419"/>
      <c r="H7" s="419"/>
      <c r="I7" s="419"/>
      <c r="J7" s="419"/>
    </row>
    <row r="23" spans="3:3" x14ac:dyDescent="0.25">
      <c r="C23" s="64" t="s">
        <v>62</v>
      </c>
    </row>
    <row r="24" spans="3:3" x14ac:dyDescent="0.25">
      <c r="C24" s="65" t="s">
        <v>67</v>
      </c>
    </row>
    <row r="25" spans="3:3" x14ac:dyDescent="0.25">
      <c r="C25" s="64" t="s">
        <v>63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69A9-2BD9-4AC1-B5B3-3E6CAF877D80}">
  <dimension ref="A1:Q52"/>
  <sheetViews>
    <sheetView showGridLines="0" topLeftCell="F1" zoomScaleNormal="100" workbookViewId="0">
      <selection activeCell="V13" sqref="V13"/>
    </sheetView>
  </sheetViews>
  <sheetFormatPr baseColWidth="10" defaultColWidth="11.42578125" defaultRowHeight="15" x14ac:dyDescent="0.25"/>
  <cols>
    <col min="1" max="1" width="17.42578125" style="198" customWidth="1"/>
    <col min="2" max="2" width="30.85546875" style="198" customWidth="1"/>
    <col min="3" max="3" width="11.42578125" style="198"/>
    <col min="4" max="4" width="2.42578125" style="198" customWidth="1"/>
    <col min="5" max="16384" width="11.42578125" style="198"/>
  </cols>
  <sheetData>
    <row r="1" spans="1:17" ht="21" x14ac:dyDescent="0.35"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20.25" x14ac:dyDescent="0.25">
      <c r="G2" s="422" t="s">
        <v>0</v>
      </c>
      <c r="H2" s="422"/>
      <c r="I2" s="422"/>
      <c r="J2" s="422"/>
      <c r="K2" s="422"/>
      <c r="L2" s="422"/>
      <c r="M2" s="422"/>
      <c r="N2" s="422"/>
      <c r="O2" s="422"/>
      <c r="P2" s="422"/>
      <c r="Q2" s="422"/>
    </row>
    <row r="3" spans="1:17" ht="20.25" x14ac:dyDescent="0.25">
      <c r="G3" s="422" t="s">
        <v>1</v>
      </c>
      <c r="H3" s="422"/>
      <c r="I3" s="422"/>
      <c r="J3" s="422"/>
      <c r="K3" s="422"/>
      <c r="L3" s="422"/>
      <c r="M3" s="422"/>
      <c r="N3" s="422"/>
      <c r="O3" s="422"/>
      <c r="P3" s="422"/>
      <c r="Q3" s="422"/>
    </row>
    <row r="4" spans="1:17" ht="20.25" x14ac:dyDescent="0.25">
      <c r="G4" s="423" t="s">
        <v>2</v>
      </c>
      <c r="H4" s="423"/>
      <c r="I4" s="423"/>
      <c r="J4" s="423"/>
      <c r="K4" s="423"/>
      <c r="L4" s="423"/>
      <c r="M4" s="423"/>
      <c r="N4" s="423"/>
      <c r="O4" s="423"/>
      <c r="P4" s="423"/>
      <c r="Q4" s="423"/>
    </row>
    <row r="5" spans="1:17" ht="21" x14ac:dyDescent="0.35">
      <c r="G5" s="210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1:17" ht="21" x14ac:dyDescent="0.35">
      <c r="F6" s="1"/>
      <c r="G6" s="210"/>
      <c r="H6" s="211"/>
      <c r="I6" s="211"/>
      <c r="J6" s="211"/>
      <c r="K6" s="211"/>
      <c r="L6" s="211"/>
      <c r="M6" s="211"/>
      <c r="N6" s="211"/>
      <c r="O6" s="211"/>
      <c r="P6" s="211"/>
      <c r="Q6" s="211"/>
    </row>
    <row r="7" spans="1:17" x14ac:dyDescent="0.25">
      <c r="A7" s="198" t="s">
        <v>961</v>
      </c>
      <c r="B7" s="198" t="s">
        <v>962</v>
      </c>
      <c r="C7" s="198" t="s">
        <v>963</v>
      </c>
    </row>
    <row r="8" spans="1:17" x14ac:dyDescent="0.25">
      <c r="A8" s="198" t="s">
        <v>964</v>
      </c>
      <c r="B8" s="551" t="s">
        <v>965</v>
      </c>
      <c r="C8" s="552">
        <v>970572840.24000001</v>
      </c>
    </row>
    <row r="9" spans="1:17" x14ac:dyDescent="0.25">
      <c r="A9" s="198" t="s">
        <v>964</v>
      </c>
      <c r="B9" s="553" t="s">
        <v>966</v>
      </c>
      <c r="C9" s="552">
        <v>98372014.819999993</v>
      </c>
    </row>
    <row r="10" spans="1:17" x14ac:dyDescent="0.25">
      <c r="A10" s="198" t="s">
        <v>964</v>
      </c>
      <c r="B10" s="553" t="s">
        <v>967</v>
      </c>
      <c r="C10" s="552">
        <v>72790013.290000007</v>
      </c>
    </row>
    <row r="11" spans="1:17" x14ac:dyDescent="0.25">
      <c r="A11" s="198" t="s">
        <v>964</v>
      </c>
      <c r="B11" s="553" t="s">
        <v>968</v>
      </c>
      <c r="C11" s="552">
        <v>210549067.86999997</v>
      </c>
    </row>
    <row r="12" spans="1:17" x14ac:dyDescent="0.25">
      <c r="A12" s="198" t="s">
        <v>964</v>
      </c>
      <c r="B12" s="553" t="s">
        <v>969</v>
      </c>
      <c r="C12" s="552">
        <v>160153652.44</v>
      </c>
    </row>
    <row r="13" spans="1:17" x14ac:dyDescent="0.25">
      <c r="A13" s="198" t="s">
        <v>964</v>
      </c>
      <c r="B13" s="553" t="s">
        <v>970</v>
      </c>
      <c r="C13" s="552">
        <v>46858353.57</v>
      </c>
    </row>
    <row r="14" spans="1:17" x14ac:dyDescent="0.25">
      <c r="A14" s="198" t="s">
        <v>964</v>
      </c>
      <c r="B14" s="553" t="s">
        <v>971</v>
      </c>
      <c r="C14" s="552">
        <v>28050324.799999997</v>
      </c>
    </row>
    <row r="15" spans="1:17" x14ac:dyDescent="0.25">
      <c r="A15" s="198" t="s">
        <v>964</v>
      </c>
      <c r="B15" s="553" t="s">
        <v>972</v>
      </c>
      <c r="C15" s="552">
        <v>289464246.14999998</v>
      </c>
    </row>
    <row r="16" spans="1:17" x14ac:dyDescent="0.25">
      <c r="A16" s="198" t="s">
        <v>964</v>
      </c>
      <c r="B16" s="553" t="s">
        <v>973</v>
      </c>
      <c r="C16" s="552">
        <v>68599312</v>
      </c>
    </row>
    <row r="17" spans="1:3" x14ac:dyDescent="0.25">
      <c r="A17" s="198" t="s">
        <v>964</v>
      </c>
      <c r="B17" s="553" t="s">
        <v>974</v>
      </c>
      <c r="C17" s="552">
        <v>1137812.9099999999</v>
      </c>
    </row>
    <row r="18" spans="1:3" x14ac:dyDescent="0.25">
      <c r="A18" s="198" t="s">
        <v>964</v>
      </c>
      <c r="B18" s="553" t="s">
        <v>975</v>
      </c>
      <c r="C18" s="552">
        <v>103085032.55</v>
      </c>
    </row>
    <row r="19" spans="1:3" x14ac:dyDescent="0.25">
      <c r="A19" s="198" t="s">
        <v>964</v>
      </c>
      <c r="B19" s="553" t="s">
        <v>976</v>
      </c>
      <c r="C19" s="552">
        <v>34685764.480000004</v>
      </c>
    </row>
    <row r="20" spans="1:3" x14ac:dyDescent="0.25">
      <c r="A20" s="198" t="s">
        <v>964</v>
      </c>
      <c r="B20" s="551" t="s">
        <v>977</v>
      </c>
      <c r="C20" s="552">
        <v>179318158.40999997</v>
      </c>
    </row>
    <row r="21" spans="1:3" x14ac:dyDescent="0.25">
      <c r="A21" s="198" t="s">
        <v>964</v>
      </c>
      <c r="B21" s="553" t="s">
        <v>978</v>
      </c>
      <c r="C21" s="552">
        <v>583704974.3499999</v>
      </c>
    </row>
    <row r="22" spans="1:3" x14ac:dyDescent="0.25">
      <c r="A22" s="198" t="s">
        <v>964</v>
      </c>
      <c r="B22" s="553" t="s">
        <v>979</v>
      </c>
      <c r="C22" s="552">
        <v>39808735.670000002</v>
      </c>
    </row>
    <row r="23" spans="1:3" x14ac:dyDescent="0.25">
      <c r="A23" s="198" t="s">
        <v>964</v>
      </c>
      <c r="B23" s="553" t="s">
        <v>980</v>
      </c>
      <c r="C23" s="552">
        <v>65333080.670000002</v>
      </c>
    </row>
    <row r="24" spans="1:3" x14ac:dyDescent="0.25">
      <c r="A24" s="198" t="s">
        <v>964</v>
      </c>
      <c r="B24" s="553" t="s">
        <v>981</v>
      </c>
      <c r="C24" s="552">
        <v>82761059.489999995</v>
      </c>
    </row>
    <row r="25" spans="1:3" x14ac:dyDescent="0.25">
      <c r="A25" s="198" t="s">
        <v>964</v>
      </c>
      <c r="B25" s="553" t="s">
        <v>982</v>
      </c>
      <c r="C25" s="552">
        <v>136832843.64000002</v>
      </c>
    </row>
    <row r="26" spans="1:3" x14ac:dyDescent="0.25">
      <c r="A26" s="198" t="s">
        <v>964</v>
      </c>
      <c r="B26" s="551" t="s">
        <v>983</v>
      </c>
      <c r="C26" s="552">
        <v>53839471.460000001</v>
      </c>
    </row>
    <row r="27" spans="1:3" x14ac:dyDescent="0.25">
      <c r="A27" s="198" t="s">
        <v>964</v>
      </c>
      <c r="B27" s="553" t="s">
        <v>984</v>
      </c>
      <c r="C27" s="552">
        <v>14575951.93</v>
      </c>
    </row>
    <row r="28" spans="1:3" x14ac:dyDescent="0.25">
      <c r="A28" s="198" t="s">
        <v>964</v>
      </c>
      <c r="B28" s="553" t="s">
        <v>985</v>
      </c>
      <c r="C28" s="552">
        <v>229495819.53999999</v>
      </c>
    </row>
    <row r="29" spans="1:3" x14ac:dyDescent="0.25">
      <c r="A29" s="198" t="s">
        <v>964</v>
      </c>
      <c r="B29" s="553" t="s">
        <v>986</v>
      </c>
      <c r="C29" s="552">
        <v>58721082.129999988</v>
      </c>
    </row>
    <row r="30" spans="1:3" x14ac:dyDescent="0.25">
      <c r="A30" s="198" t="s">
        <v>964</v>
      </c>
      <c r="B30" s="553" t="s">
        <v>987</v>
      </c>
      <c r="C30" s="552">
        <v>107202268.14000002</v>
      </c>
    </row>
    <row r="31" spans="1:3" x14ac:dyDescent="0.25">
      <c r="A31" s="198" t="s">
        <v>964</v>
      </c>
      <c r="B31" s="553" t="s">
        <v>988</v>
      </c>
      <c r="C31" s="552">
        <v>206666286.10999998</v>
      </c>
    </row>
    <row r="32" spans="1:3" x14ac:dyDescent="0.25">
      <c r="A32" s="198" t="s">
        <v>964</v>
      </c>
      <c r="B32" s="551" t="s">
        <v>989</v>
      </c>
      <c r="C32" s="552">
        <v>268125274.33999997</v>
      </c>
    </row>
    <row r="33" spans="1:3" x14ac:dyDescent="0.25">
      <c r="A33" s="198" t="s">
        <v>964</v>
      </c>
      <c r="B33" s="551" t="s">
        <v>990</v>
      </c>
      <c r="C33" s="552">
        <v>20371372.920000002</v>
      </c>
    </row>
    <row r="34" spans="1:3" x14ac:dyDescent="0.25">
      <c r="A34" s="198" t="s">
        <v>964</v>
      </c>
      <c r="B34" s="553" t="s">
        <v>991</v>
      </c>
      <c r="C34" s="552">
        <v>89405675.219999999</v>
      </c>
    </row>
    <row r="35" spans="1:3" x14ac:dyDescent="0.25">
      <c r="A35" s="198" t="s">
        <v>964</v>
      </c>
      <c r="B35" s="551" t="s">
        <v>992</v>
      </c>
      <c r="C35" s="552">
        <v>226297790.63</v>
      </c>
    </row>
    <row r="36" spans="1:3" x14ac:dyDescent="0.25">
      <c r="A36" s="198" t="s">
        <v>964</v>
      </c>
      <c r="B36" s="553" t="s">
        <v>993</v>
      </c>
      <c r="C36" s="552">
        <v>68400545.199999988</v>
      </c>
    </row>
    <row r="37" spans="1:3" x14ac:dyDescent="0.25">
      <c r="A37" s="198" t="s">
        <v>964</v>
      </c>
      <c r="B37" s="551" t="s">
        <v>994</v>
      </c>
      <c r="C37" s="552">
        <v>172697224.71000001</v>
      </c>
    </row>
    <row r="38" spans="1:3" x14ac:dyDescent="0.25">
      <c r="A38" s="198" t="s">
        <v>964</v>
      </c>
      <c r="B38" s="553" t="s">
        <v>995</v>
      </c>
      <c r="C38" s="552">
        <v>8315731.5099999998</v>
      </c>
    </row>
    <row r="39" spans="1:3" x14ac:dyDescent="0.25">
      <c r="A39" s="198" t="s">
        <v>964</v>
      </c>
      <c r="B39" s="553" t="s">
        <v>996</v>
      </c>
      <c r="C39" s="552">
        <v>1664319365.2900002</v>
      </c>
    </row>
    <row r="50" spans="10:10" x14ac:dyDescent="0.25">
      <c r="J50" s="240" t="s">
        <v>199</v>
      </c>
    </row>
    <row r="51" spans="10:10" x14ac:dyDescent="0.25">
      <c r="J51" s="3" t="s">
        <v>946</v>
      </c>
    </row>
    <row r="52" spans="10:10" x14ac:dyDescent="0.25">
      <c r="J52" s="240" t="s">
        <v>201</v>
      </c>
    </row>
  </sheetData>
  <mergeCells count="3">
    <mergeCell ref="G2:Q2"/>
    <mergeCell ref="G3:Q3"/>
    <mergeCell ref="G4:Q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176ac-cccf-46d9-9564-a55966a26443">
      <Terms xmlns="http://schemas.microsoft.com/office/infopath/2007/PartnerControls"/>
    </lcf76f155ced4ddcb4097134ff3c332f>
    <TaxCatchAll xmlns="27b106c2-2eb6-4f76-8712-c370ecd06f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B5E55C-D06E-4FCA-9341-97ABE83E49FE}">
  <ds:schemaRefs>
    <ds:schemaRef ds:uri="http://schemas.microsoft.com/office/2006/metadata/properties"/>
    <ds:schemaRef ds:uri="http://schemas.microsoft.com/office/infopath/2007/PartnerControls"/>
    <ds:schemaRef ds:uri="c32176ac-cccf-46d9-9564-a55966a26443"/>
    <ds:schemaRef ds:uri="27b106c2-2eb6-4f76-8712-c370ecd06fde"/>
  </ds:schemaRefs>
</ds:datastoreItem>
</file>

<file path=customXml/itemProps2.xml><?xml version="1.0" encoding="utf-8"?>
<ds:datastoreItem xmlns:ds="http://schemas.openxmlformats.org/officeDocument/2006/customXml" ds:itemID="{4F6EA107-1A04-4CD0-924D-5957BF39B49A}"/>
</file>

<file path=customXml/itemProps3.xml><?xml version="1.0" encoding="utf-8"?>
<ds:datastoreItem xmlns:ds="http://schemas.openxmlformats.org/officeDocument/2006/customXml" ds:itemID="{FE7EB3F0-B67D-414D-A1DD-0D99802010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 </vt:lpstr>
      <vt:lpstr>Tabla 2</vt:lpstr>
      <vt:lpstr>Gráfico 1</vt:lpstr>
      <vt:lpstr>Tabla 3</vt:lpstr>
      <vt:lpstr>Ilustración 1</vt:lpstr>
      <vt:lpstr>Ilustración 2 </vt:lpstr>
      <vt:lpstr>Tabla 4</vt:lpstr>
      <vt:lpstr>Ilustración 3</vt:lpstr>
      <vt:lpstr>Mapa Inversión Pú.</vt:lpstr>
      <vt:lpstr>Ilustración 4</vt:lpstr>
      <vt:lpstr>Tabla 5</vt:lpstr>
      <vt:lpstr>Ilustración 5</vt:lpstr>
      <vt:lpstr>Tabla 6</vt:lpstr>
      <vt:lpstr>Tabla 7</vt:lpstr>
      <vt:lpstr>Anexo 1 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Katherine M. Peguero F.</cp:lastModifiedBy>
  <dcterms:created xsi:type="dcterms:W3CDTF">2026-04-13T13:53:44Z</dcterms:created>
  <dcterms:modified xsi:type="dcterms:W3CDTF">2026-04-15T16:05:58Z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0x0101007BF2051731F90E4A81F5ABF3E3054ABB</vt:lpwstr>
  </property>
</Properties>
</file>