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driguez\Downloads\"/>
    </mc:Choice>
  </mc:AlternateContent>
  <xr:revisionPtr revIDLastSave="0" documentId="13_ncr:1_{F3CFC0F3-E294-4BED-A697-1CC705E228FA}" xr6:coauthVersionLast="47" xr6:coauthVersionMax="47" xr10:uidLastSave="{00000000-0000-0000-0000-000000000000}"/>
  <bookViews>
    <workbookView xWindow="-28920" yWindow="2775" windowWidth="29040" windowHeight="1572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[73]!BFLD_DF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[77]!BORRA_CUADROS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6">[117]!goafrica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6">[117]!goasia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[117]!goeeup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6">[117]!goeurope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6">[117]!golamerica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6">[117]!gomeast</definedName>
    <definedName name="gomeast" localSheetId="3">[117]!gomeast</definedName>
    <definedName name="gomeast" localSheetId="4">[117]!gomeast</definedName>
    <definedName name="gomeast">[117]!gomeast</definedName>
    <definedName name="gooecd" localSheetId="6">[117]!gooecd</definedName>
    <definedName name="gooecd" localSheetId="3">[117]!gooecd</definedName>
    <definedName name="gooecd" localSheetId="4">[117]!gooecd</definedName>
    <definedName name="gooecd">[117]!gooecd</definedName>
    <definedName name="goopec" localSheetId="6">[117]!goopec</definedName>
    <definedName name="goopec" localSheetId="3">[117]!goopec</definedName>
    <definedName name="goopec" localSheetId="4">[117]!goopec</definedName>
    <definedName name="goopec">[117]!goopec</definedName>
    <definedName name="gosummary" localSheetId="6">[117]!gosummary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6">[73]!NTDD_RG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6">'[131]SPNF Acuerdo Incl. Int.'!OnShow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6">'[131]SPNF Acuerdo Incl. Int.'!spnf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[77]!TRANSFERENCIA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'[131]SPNF Acuerdo Incl. Int.'!will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D21" i="3"/>
  <c r="E21" i="3"/>
  <c r="H24" i="6" l="1"/>
  <c r="H28" i="6" s="1"/>
  <c r="C40" i="11"/>
  <c r="D33" i="11"/>
  <c r="E33" i="11"/>
  <c r="C33" i="11"/>
  <c r="D29" i="11"/>
  <c r="E29" i="11"/>
  <c r="C29" i="11"/>
  <c r="D19" i="11"/>
  <c r="E19" i="11"/>
  <c r="C19" i="11"/>
  <c r="D14" i="11"/>
  <c r="E14" i="11"/>
  <c r="C14" i="11"/>
  <c r="E8" i="12"/>
  <c r="E7" i="12"/>
  <c r="C29" i="3"/>
  <c r="D14" i="2"/>
  <c r="E42" i="11" l="1"/>
  <c r="D42" i="11"/>
  <c r="C42" i="11"/>
  <c r="Q23" i="2"/>
  <c r="F27" i="6"/>
  <c r="G27" i="6"/>
  <c r="F26" i="6"/>
  <c r="G26" i="6"/>
  <c r="D25" i="6"/>
  <c r="E26" i="6" l="1"/>
  <c r="H26" i="6" s="1"/>
  <c r="E27" i="6"/>
  <c r="H27" i="6" s="1"/>
  <c r="D26" i="6"/>
  <c r="D27" i="6"/>
  <c r="E25" i="6"/>
  <c r="H25" i="6" s="1"/>
  <c r="F25" i="6"/>
  <c r="G25" i="6"/>
  <c r="D9" i="12" l="1"/>
  <c r="C9" i="12"/>
  <c r="F41" i="11"/>
  <c r="F40" i="11"/>
  <c r="F39" i="11"/>
  <c r="F38" i="11"/>
  <c r="F37" i="11"/>
  <c r="F36" i="11"/>
  <c r="F35" i="11"/>
  <c r="F34" i="11"/>
  <c r="F32" i="11"/>
  <c r="F31" i="11"/>
  <c r="F30" i="11"/>
  <c r="F28" i="11"/>
  <c r="F27" i="11"/>
  <c r="F26" i="11"/>
  <c r="F25" i="11"/>
  <c r="F24" i="11"/>
  <c r="F23" i="11"/>
  <c r="F22" i="11"/>
  <c r="F21" i="11"/>
  <c r="F20" i="11"/>
  <c r="F18" i="11"/>
  <c r="F17" i="11"/>
  <c r="F16" i="11"/>
  <c r="F15" i="11"/>
  <c r="E9" i="12" l="1"/>
  <c r="F14" i="11"/>
  <c r="F33" i="11"/>
  <c r="F29" i="11"/>
  <c r="F19" i="11"/>
  <c r="D24" i="6"/>
  <c r="D20" i="6"/>
  <c r="D16" i="6"/>
  <c r="F42" i="11" l="1"/>
  <c r="D28" i="6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I14" i="7" s="1"/>
  <c r="E14" i="7"/>
  <c r="G14" i="8" l="1"/>
  <c r="G27" i="8"/>
  <c r="E30" i="8"/>
  <c r="F30" i="8"/>
  <c r="G18" i="8"/>
  <c r="G29" i="8"/>
  <c r="G22" i="8"/>
  <c r="G26" i="8"/>
  <c r="G30" i="8" l="1"/>
  <c r="P25" i="2" l="1"/>
  <c r="Q25" i="2" s="1"/>
  <c r="P24" i="2"/>
  <c r="P23" i="2"/>
  <c r="P21" i="2"/>
  <c r="Q21" i="2" s="1"/>
  <c r="P20" i="2"/>
  <c r="P19" i="2"/>
  <c r="P18" i="2"/>
  <c r="Q18" i="2" s="1"/>
  <c r="P17" i="2"/>
  <c r="Q17" i="2" s="1"/>
  <c r="P16" i="2"/>
  <c r="Q16" i="2" s="1"/>
  <c r="P15" i="2"/>
  <c r="O21" i="3" l="1"/>
  <c r="O14" i="3"/>
  <c r="P28" i="3"/>
  <c r="P27" i="3"/>
  <c r="P26" i="3"/>
  <c r="Q26" i="3" s="1"/>
  <c r="P25" i="3"/>
  <c r="Q25" i="3" s="1"/>
  <c r="P24" i="3"/>
  <c r="P23" i="3"/>
  <c r="Q23" i="3" s="1"/>
  <c r="P22" i="3"/>
  <c r="Q22" i="3" s="1"/>
  <c r="P20" i="3"/>
  <c r="P19" i="3"/>
  <c r="Q19" i="3" s="1"/>
  <c r="P18" i="3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P21" i="3"/>
  <c r="Q21" i="3" s="1"/>
  <c r="H29" i="3"/>
  <c r="J29" i="3"/>
  <c r="M26" i="2"/>
  <c r="H26" i="2"/>
  <c r="P29" i="3" l="1"/>
  <c r="Q29" i="3" s="1"/>
  <c r="C14" i="2"/>
  <c r="C26" i="2" s="1"/>
  <c r="G24" i="6"/>
  <c r="F24" i="6"/>
  <c r="E24" i="6"/>
  <c r="E28" i="6" s="1"/>
  <c r="G20" i="6"/>
  <c r="F20" i="6"/>
  <c r="H19" i="6"/>
  <c r="H18" i="6"/>
  <c r="H17" i="6"/>
  <c r="I17" i="6" s="1"/>
  <c r="G16" i="6"/>
  <c r="G28" i="6" s="1"/>
  <c r="F16" i="6"/>
  <c r="H15" i="6"/>
  <c r="I15" i="6" s="1"/>
  <c r="H14" i="6"/>
  <c r="H13" i="6"/>
  <c r="I13" i="6" s="1"/>
  <c r="F28" i="6" l="1"/>
  <c r="I27" i="6"/>
  <c r="H16" i="6"/>
  <c r="I25" i="6"/>
  <c r="H20" i="6"/>
  <c r="I20" i="6" s="1"/>
  <c r="I16" i="6" l="1"/>
  <c r="I28" i="6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K25" i="2"/>
  <c r="K24" i="2"/>
  <c r="K23" i="2"/>
  <c r="F23" i="2"/>
  <c r="O22" i="2"/>
  <c r="N22" i="2"/>
  <c r="J22" i="2"/>
  <c r="I22" i="2"/>
  <c r="E22" i="2"/>
  <c r="D22" i="2"/>
  <c r="K21" i="2"/>
  <c r="L21" i="2" s="1"/>
  <c r="F21" i="2"/>
  <c r="G21" i="2" s="1"/>
  <c r="K20" i="2"/>
  <c r="L20" i="2" s="1"/>
  <c r="F20" i="2"/>
  <c r="G20" i="2" s="1"/>
  <c r="K19" i="2"/>
  <c r="F19" i="2"/>
  <c r="G19" i="2" s="1"/>
  <c r="K18" i="2"/>
  <c r="L18" i="2" s="1"/>
  <c r="F18" i="2"/>
  <c r="G18" i="2" s="1"/>
  <c r="K17" i="2"/>
  <c r="L17" i="2" s="1"/>
  <c r="F17" i="2"/>
  <c r="G17" i="2" s="1"/>
  <c r="K16" i="2"/>
  <c r="F16" i="2"/>
  <c r="G16" i="2" s="1"/>
  <c r="K15" i="2"/>
  <c r="L15" i="2" s="1"/>
  <c r="F15" i="2"/>
  <c r="G15" i="2" s="1"/>
  <c r="O14" i="2"/>
  <c r="N14" i="2"/>
  <c r="J14" i="2"/>
  <c r="I14" i="2"/>
  <c r="P22" i="2" l="1"/>
  <c r="P14" i="2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<sst xmlns="http://schemas.openxmlformats.org/spreadsheetml/2006/main" count="277" uniqueCount="144">
  <si>
    <t>MINISTERIO DE HACIENDA</t>
  </si>
  <si>
    <t>DIRECCIÓN GENERAL DE PRESUPUESTO</t>
  </si>
  <si>
    <t>DIRECCIÓN DE ESTUDIOS ECONÓMICOS Y SEGUIMIENTO FINANCIERO</t>
  </si>
  <si>
    <t xml:space="preserve">DEPARTAMENTO DE GESTIÓN FINANCIERA DE FORMULACIÓN Y EJECUCIÓN </t>
  </si>
  <si>
    <t>Tabla 1. Alcance de la Consolidación del Gobierno General Nacional</t>
  </si>
  <si>
    <t>Sub-sector Institucional</t>
  </si>
  <si>
    <t>Instituciones</t>
  </si>
  <si>
    <t>% Cobertura Institucional, Formulación</t>
  </si>
  <si>
    <t>% Cobertura Institucional, Ejecución</t>
  </si>
  <si>
    <t>Existentes</t>
  </si>
  <si>
    <t>Incluidas Formulación</t>
  </si>
  <si>
    <t>Incluidas Ejecución</t>
  </si>
  <si>
    <t>Gobierno Central</t>
  </si>
  <si>
    <t>Organismos Autónomos y Descentralizados No Financieras</t>
  </si>
  <si>
    <t>Instituciones Públicas de la Seguridad Social</t>
  </si>
  <si>
    <t>Total GGN</t>
  </si>
  <si>
    <t>Fuente: Elaborado con datos del SIGEF.</t>
  </si>
  <si>
    <t>Tabla 10. Matriz de transacciones formuladas consolidadas del SPNF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</si>
  <si>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</si>
  <si>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</si>
  <si>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</si>
  <si>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</si>
  <si>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</si>
  <si>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Transferencia Inicial</t>
  </si>
  <si>
    <t>Organismos Autónomas y Descentralizados No Financieras</t>
  </si>
  <si>
    <t>Transferencias Corrientes</t>
  </si>
  <si>
    <t>Total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</si>
  <si>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</si>
  <si>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</si>
  <si>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</si>
  <si>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</si>
  <si>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</si>
  <si>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</si>
  <si>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Tabla 2. Matriz de Transacciones Ejecutadas Consolidables del GGN</t>
  </si>
  <si>
    <t>Presupuesto Inicial</t>
  </si>
  <si>
    <t>Devengado</t>
  </si>
  <si>
    <t>Cumplimiento</t>
  </si>
  <si>
    <t>6 = 5/1</t>
  </si>
  <si>
    <t xml:space="preserve">Nota: </t>
  </si>
  <si>
    <t>Tabla 3. Proceso de Consolidación por Ámbito Institucional del GGN</t>
  </si>
  <si>
    <t>Clasificación Económica de los Ingresos</t>
  </si>
  <si>
    <t>Ámbitos Institucionales</t>
  </si>
  <si>
    <t>Organismos Autónomos y Descentralizados No Financieros</t>
  </si>
  <si>
    <t>Inicial Consolidado</t>
  </si>
  <si>
    <t>Percibido Agregado 1/</t>
  </si>
  <si>
    <t>Consolidable 2/</t>
  </si>
  <si>
    <t>Percibido Consolidado 3/</t>
  </si>
  <si>
    <t>% Ejecución</t>
  </si>
  <si>
    <t>Percibido Agregado</t>
  </si>
  <si>
    <t>Consolidable</t>
  </si>
  <si>
    <t>Percibido Consolidado</t>
  </si>
  <si>
    <t>4  = 2 - 3</t>
  </si>
  <si>
    <t>5 = 4 / 1</t>
  </si>
  <si>
    <t>9 = 7 - 8</t>
  </si>
  <si>
    <t>10 = 9 / 6</t>
  </si>
  <si>
    <t>14 = 12 - 13</t>
  </si>
  <si>
    <t>15 = 14 /11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</si>
  <si>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</si>
  <si>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</si>
  <si>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</si>
  <si>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</si>
  <si>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</si>
  <si>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</si>
  <si>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</si>
  <si>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</si>
  <si>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</si>
  <si>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</si>
  <si>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</si>
  <si>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</si>
  <si>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</si>
  <si>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Notas:</t>
  </si>
  <si>
    <t>5 de 8 instituciones de las Instituciones Públicas de la Seguridad Social registran su ejecución en línea.</t>
  </si>
  <si>
    <t>54 de 61 instituciones de los Organismos Autónomos y Descentralizados no Financieros registran su ejecución en línea.</t>
  </si>
  <si>
    <t>1/ Es el monto que incluye la duplicidad de las partidas recíprocas que se producen dentro del Sector Público.</t>
  </si>
  <si>
    <t>2/ Flujo eliminado de las partidas recíprocas identificadas para ser consolidadas.</t>
  </si>
  <si>
    <t xml:space="preserve">3/ La consolidación presenta estadísticas de varias entidades como si fueran una sola, eliminando flujos y posiciones que representan relaciones entre las entidades que se consolidan.  </t>
  </si>
  <si>
    <t>Tabla 4. Proceso de Consolidación por Ámbito Institucional del GGN</t>
  </si>
  <si>
    <t>Clasificación Económica del Gasto</t>
  </si>
  <si>
    <t>Devengado Agregado /1</t>
  </si>
  <si>
    <t>Devengado Consolidado 3/</t>
  </si>
  <si>
    <t>Devengado Agregado</t>
  </si>
  <si>
    <t>Devengado Consolidado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</si>
  <si>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</si>
  <si>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</si>
  <si>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</si>
  <si>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</si>
  <si>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</si>
  <si>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</si>
  <si>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</si>
  <si>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</si>
  <si>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</si>
  <si>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</si>
  <si>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</si>
  <si>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</si>
  <si>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</si>
  <si>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</si>
  <si>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</si>
  <si>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</si>
  <si>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Notas: </t>
  </si>
  <si>
    <t>Tabla 5. Presupuesto Ejecutado del Gobierno General Nacional Consolidado</t>
  </si>
  <si>
    <t>Clasificación por Finalidad de Gastos</t>
  </si>
  <si>
    <t>Detalle</t>
  </si>
  <si>
    <t>Administración Central</t>
  </si>
  <si>
    <t>TOTAL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</si>
  <si>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</si>
  <si>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</si>
  <si>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</si>
  <si>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</si>
  <si>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</si>
  <si>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</si>
  <si>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</si>
  <si>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</si>
  <si>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</si>
  <si>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</si>
  <si>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</si>
  <si>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</si>
  <si>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</si>
  <si>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</si>
  <si>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</si>
  <si>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</si>
  <si>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</si>
  <si>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</si>
  <si>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</si>
  <si>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</si>
  <si>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</si>
  <si>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</si>
  <si>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</si>
  <si>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</si>
  <si>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</si>
  <si>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</si>
  <si>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</si>
  <si>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</si>
  <si>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</si>
  <si>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Agregado</t>
  </si>
  <si>
    <t>Consolidado</t>
  </si>
  <si>
    <t>Ingresos</t>
  </si>
  <si>
    <t>Gastos</t>
  </si>
  <si>
    <t>Resultado Financiero</t>
  </si>
  <si>
    <t>1/ No incluyen Fuentes Financieras</t>
  </si>
  <si>
    <t>2/ No incluyen Aplicaciones Financieras</t>
  </si>
  <si>
    <t>MINISTERIO DE HACIENDA Y ECONOMÍA</t>
  </si>
  <si>
    <t>Enero - Septiembre 2025</t>
  </si>
  <si>
    <t>Gastos: Fecha de Imputación al 30 de septiembre de 2025 // Fecha de Registro al 15 de octubre de 2025</t>
  </si>
  <si>
    <t>Ingresos: Fecha de Imputación al 30 de septiembre de 2025 // Fecha de Registro al 15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</si>
</sst>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5" fontId="10" fillId="0" borderId="15" xfId="3" applyNumberFormat="1" applyFont="1" applyBorder="1" applyAlignment="1">
      <alignment horizontal="right" vertical="center"/>
    </xf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2" borderId="15" xfId="8" applyNumberFormat="1" applyFont="1" applyFill="1" applyBorder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0" fontId="19" fillId="2" borderId="30" xfId="0" applyFont="1" applyFill="1" applyBorder="1" applyAlignment="1">
      <alignment wrapText="1"/>
    </xf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43" fontId="3" fillId="2" borderId="0" xfId="1" applyFont="1" applyFill="1"/>
    <xf numFmtId="170" fontId="0" fillId="0" borderId="0" xfId="1" applyNumberFormat="1" applyFont="1"/>
    <xf numFmtId="169" fontId="22" fillId="0" borderId="0" xfId="0" applyNumberFormat="1" applyFont="1"/>
    <xf numFmtId="166" fontId="20" fillId="4" borderId="30" xfId="8" applyNumberFormat="1" applyFont="1" applyFill="1" applyBorder="1"/>
    <xf numFmtId="9" fontId="10" fillId="0" borderId="12" xfId="8" applyFont="1" applyBorder="1" applyAlignment="1">
      <alignment horizontal="right" vertical="center"/>
    </xf>
    <xf numFmtId="9" fontId="10" fillId="2" borderId="12" xfId="8" applyFont="1" applyFill="1" applyBorder="1" applyAlignment="1">
      <alignment horizontal="right" vertical="center"/>
    </xf>
    <xf numFmtId="9" fontId="10" fillId="2" borderId="0" xfId="8" applyFont="1" applyFill="1" applyAlignment="1">
      <alignment horizontal="right" vertical="center"/>
    </xf>
    <xf numFmtId="9" fontId="10" fillId="2" borderId="15" xfId="8" applyFont="1" applyFill="1" applyBorder="1" applyAlignment="1">
      <alignment horizontal="right" vertical="center"/>
    </xf>
    <xf numFmtId="167" fontId="10" fillId="0" borderId="0" xfId="1" applyNumberFormat="1" applyFont="1" applyFill="1"/>
    <xf numFmtId="167" fontId="10" fillId="0" borderId="0" xfId="1" applyNumberFormat="1" applyFont="1" applyFill="1" applyAlignment="1">
      <alignment vertical="center"/>
    </xf>
    <xf numFmtId="167" fontId="10" fillId="0" borderId="0" xfId="9" applyNumberFormat="1" applyFont="1" applyAlignment="1">
      <alignment vertical="center" wrapText="1"/>
    </xf>
    <xf numFmtId="167" fontId="10" fillId="0" borderId="0" xfId="3" applyNumberFormat="1" applyFont="1"/>
    <xf numFmtId="43" fontId="10" fillId="0" borderId="0" xfId="1" applyFont="1" applyFill="1"/>
    <xf numFmtId="167" fontId="10" fillId="0" borderId="0" xfId="3" applyNumberFormat="1" applyFont="1" applyAlignment="1">
      <alignment horizontal="right" vertical="center"/>
    </xf>
    <xf numFmtId="43" fontId="10" fillId="0" borderId="0" xfId="1" applyFont="1" applyAlignment="1">
      <alignment horizontal="right" vertical="center"/>
    </xf>
    <xf numFmtId="165" fontId="7" fillId="0" borderId="30" xfId="5" applyNumberFormat="1" applyFont="1" applyFill="1" applyBorder="1"/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styles" Target="style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haredStrings" Target="sharedString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Septiembre 2025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1059257186074.0303</c:v>
                </c:pt>
                <c:pt idx="1">
                  <c:v>108322081427.91</c:v>
                </c:pt>
                <c:pt idx="2">
                  <c:v>950935104646.12024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1184163338400.7207</c:v>
                </c:pt>
                <c:pt idx="1">
                  <c:v>108322080927.91</c:v>
                </c:pt>
                <c:pt idx="2">
                  <c:v>1075841257472.8107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  <xdr:oneCellAnchor>
    <xdr:from>
      <xdr:col>0</xdr:col>
      <xdr:colOff>428624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25BB068E-AD4E-4ABF-A0D8-2511880EFD48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4" y="0"/>
          <a:ext cx="2070735" cy="11312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97155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2</xdr:row>
      <xdr:rowOff>251072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134474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416720</xdr:colOff>
      <xdr:row>0</xdr:row>
      <xdr:rowOff>0</xdr:rowOff>
    </xdr:from>
    <xdr:ext cx="2070735" cy="1131236"/>
    <xdr:pic>
      <xdr:nvPicPr>
        <xdr:cNvPr id="7" name="Imagen 6">
          <a:extLst>
            <a:ext uri="{FF2B5EF4-FFF2-40B4-BE49-F238E27FC236}">
              <a16:creationId xmlns:a16="http://schemas.microsoft.com/office/drawing/2014/main" id="{7035B0B3-19EA-46DC-8C96-AFA699855723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6720" y="0"/>
          <a:ext cx="2070735" cy="11312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  <xdr:oneCellAnchor>
    <xdr:from>
      <xdr:col>0</xdr:col>
      <xdr:colOff>273845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45E49E5E-A669-457A-8773-4802F7E8F9BA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845" y="0"/>
          <a:ext cx="2070735" cy="113123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705802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  <xdr:oneCellAnchor>
    <xdr:from>
      <xdr:col>0</xdr:col>
      <xdr:colOff>297657</xdr:colOff>
      <xdr:row>0</xdr:row>
      <xdr:rowOff>59532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0A93E3B9-AC78-4937-8ECC-A7EFC30BD20B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657" y="59532"/>
          <a:ext cx="2070735" cy="11312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131490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53340</xdr:colOff>
      <xdr:row>3</xdr:row>
      <xdr:rowOff>55698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  <xdr:oneCellAnchor>
    <xdr:from>
      <xdr:col>0</xdr:col>
      <xdr:colOff>154781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A56EFD54-2BF9-45ED-8F11-B6AEE3ADD772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781" y="0"/>
          <a:ext cx="2070735" cy="113123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135644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  <xdr:oneCellAnchor>
    <xdr:from>
      <xdr:col>0</xdr:col>
      <xdr:colOff>174785</xdr:colOff>
      <xdr:row>0</xdr:row>
      <xdr:rowOff>0</xdr:rowOff>
    </xdr:from>
    <xdr:ext cx="1668780" cy="911649"/>
    <xdr:pic>
      <xdr:nvPicPr>
        <xdr:cNvPr id="6" name="Imagen 5">
          <a:extLst>
            <a:ext uri="{FF2B5EF4-FFF2-40B4-BE49-F238E27FC236}">
              <a16:creationId xmlns:a16="http://schemas.microsoft.com/office/drawing/2014/main" id="{E00325CF-783D-4B1B-BF27-8690AC5D2476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785" y="0"/>
          <a:ext cx="1668780" cy="9116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perez/Desktop/2022/PRESUPUESTO%202023/SEPTIEMBRE/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Sector%20Files/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D8" sqref="D8:D10"/>
    </sheetView>
  </sheetViews>
  <sheetFormatPr baseColWidth="10" defaultColWidth="11.42578125" defaultRowHeight="15" x14ac:dyDescent="0.2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 x14ac:dyDescent="0.25">
      <c r="D1" s="213" t="s">
        <v>140</v>
      </c>
      <c r="E1" s="214"/>
      <c r="F1" s="214"/>
      <c r="G1" s="214"/>
      <c r="H1" s="214"/>
      <c r="I1" s="214"/>
      <c r="J1" s="98"/>
      <c r="K1" s="98"/>
      <c r="L1" s="98"/>
      <c r="M1" s="98"/>
      <c r="N1" s="98"/>
    </row>
    <row r="2" spans="3:14" ht="21" customHeight="1" x14ac:dyDescent="0.25">
      <c r="D2" s="211" t="s">
        <v>1</v>
      </c>
      <c r="E2" s="212"/>
      <c r="F2" s="212"/>
      <c r="G2" s="212"/>
      <c r="H2" s="212"/>
      <c r="I2" s="212"/>
      <c r="J2" s="99"/>
      <c r="K2" s="99"/>
      <c r="L2" s="99"/>
      <c r="M2" s="99"/>
      <c r="N2" s="99"/>
    </row>
    <row r="3" spans="3:14" ht="15.75" customHeight="1" x14ac:dyDescent="0.25">
      <c r="D3" s="209" t="s">
        <v>2</v>
      </c>
      <c r="E3" s="210"/>
      <c r="F3" s="210"/>
      <c r="G3" s="210"/>
      <c r="H3" s="210"/>
      <c r="I3" s="210"/>
      <c r="J3" s="34"/>
      <c r="K3" s="2"/>
      <c r="L3" s="2"/>
      <c r="M3" s="2"/>
      <c r="N3" s="2"/>
    </row>
    <row r="4" spans="3:14" ht="15.75" x14ac:dyDescent="0.25">
      <c r="D4" s="223" t="s">
        <v>3</v>
      </c>
      <c r="E4" s="223"/>
      <c r="F4" s="223"/>
      <c r="G4" s="223"/>
      <c r="H4" s="223"/>
      <c r="I4" s="223"/>
    </row>
    <row r="6" spans="3:14" x14ac:dyDescent="0.25">
      <c r="D6" s="215" t="s">
        <v>4</v>
      </c>
      <c r="E6" s="215"/>
      <c r="F6" s="215"/>
      <c r="G6" s="215"/>
      <c r="H6" s="215"/>
      <c r="I6" s="215"/>
    </row>
    <row r="7" spans="3:14" x14ac:dyDescent="0.25">
      <c r="D7" s="215">
        <v>2025</v>
      </c>
      <c r="E7" s="215"/>
      <c r="F7" s="215"/>
      <c r="G7" s="215"/>
      <c r="H7" s="215"/>
      <c r="I7" s="215"/>
    </row>
    <row r="8" spans="3:14" ht="15.75" customHeight="1" thickBot="1" x14ac:dyDescent="0.3">
      <c r="C8" s="100"/>
      <c r="D8" s="216" t="s">
        <v>5</v>
      </c>
      <c r="E8" s="218" t="s">
        <v>6</v>
      </c>
      <c r="F8" s="219"/>
      <c r="G8" s="220"/>
      <c r="H8" s="221" t="s">
        <v>7</v>
      </c>
      <c r="I8" s="207" t="s">
        <v>8</v>
      </c>
    </row>
    <row r="9" spans="3:14" ht="29.25" customHeight="1" thickBot="1" x14ac:dyDescent="0.3">
      <c r="C9" s="100"/>
      <c r="D9" s="216"/>
      <c r="E9" s="101" t="s">
        <v>9</v>
      </c>
      <c r="F9" s="102" t="s">
        <v>10</v>
      </c>
      <c r="G9" s="102" t="s">
        <v>11</v>
      </c>
      <c r="H9" s="222"/>
      <c r="I9" s="208"/>
    </row>
    <row r="10" spans="3:14" x14ac:dyDescent="0.25">
      <c r="C10" s="100"/>
      <c r="D10" s="217"/>
      <c r="E10" s="103">
        <v>1</v>
      </c>
      <c r="F10" s="103">
        <v>2</v>
      </c>
      <c r="G10" s="104">
        <v>3</v>
      </c>
      <c r="H10" s="103">
        <v>4</v>
      </c>
      <c r="I10" s="105">
        <v>5</v>
      </c>
    </row>
    <row r="11" spans="3:14" ht="15.75" thickBot="1" x14ac:dyDescent="0.3">
      <c r="C11" s="100"/>
      <c r="D11" s="106" t="s">
        <v>12</v>
      </c>
      <c r="E11" s="107">
        <v>34</v>
      </c>
      <c r="F11" s="107">
        <v>34</v>
      </c>
      <c r="G11" s="107">
        <v>34</v>
      </c>
      <c r="H11" s="108">
        <f>F11/E11</f>
        <v>1</v>
      </c>
      <c r="I11" s="108">
        <f>G11/E11</f>
        <v>1</v>
      </c>
    </row>
    <row r="12" spans="3:14" ht="30.75" thickBot="1" x14ac:dyDescent="0.3">
      <c r="C12" s="100"/>
      <c r="D12" s="109" t="s">
        <v>13</v>
      </c>
      <c r="E12" s="110">
        <v>61</v>
      </c>
      <c r="F12" s="110">
        <v>61</v>
      </c>
      <c r="G12" s="110">
        <v>54</v>
      </c>
      <c r="H12" s="146">
        <f>F12/E12</f>
        <v>1</v>
      </c>
      <c r="I12" s="145">
        <f>G12/E12</f>
        <v>0.88524590163934425</v>
      </c>
    </row>
    <row r="13" spans="3:14" ht="30.75" thickBot="1" x14ac:dyDescent="0.3">
      <c r="C13" s="100"/>
      <c r="D13" s="109" t="s">
        <v>14</v>
      </c>
      <c r="E13" s="110">
        <v>8</v>
      </c>
      <c r="F13" s="110">
        <v>8</v>
      </c>
      <c r="G13" s="110">
        <v>5</v>
      </c>
      <c r="H13" s="144">
        <f>F13/E13</f>
        <v>1</v>
      </c>
      <c r="I13" s="144">
        <f>G13/E13</f>
        <v>0.625</v>
      </c>
    </row>
    <row r="14" spans="3:14" ht="15.75" thickBot="1" x14ac:dyDescent="0.3">
      <c r="C14" s="100"/>
      <c r="D14" s="111" t="s">
        <v>15</v>
      </c>
      <c r="E14" s="112">
        <f>SUM(E11:E13)</f>
        <v>103</v>
      </c>
      <c r="F14" s="112">
        <f>SUM(F11:F13)</f>
        <v>103</v>
      </c>
      <c r="G14" s="113">
        <f>SUM(G11:G13)</f>
        <v>93</v>
      </c>
      <c r="H14" s="114">
        <f>F14/E14</f>
        <v>1</v>
      </c>
      <c r="I14" s="114">
        <f>G14/E14</f>
        <v>0.90291262135922334</v>
      </c>
    </row>
    <row r="15" spans="3:14" x14ac:dyDescent="0.25">
      <c r="D15" s="181" t="s">
        <v>16</v>
      </c>
      <c r="E15" s="182"/>
    </row>
    <row r="16" spans="3:14" x14ac:dyDescent="0.25">
      <c r="G16" s="115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2578125" defaultRowHeight="15" customHeight="1" x14ac:dyDescent="0.25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2" customWidth="1"/>
    <col min="10" max="10" width="21.140625" customWidth="1"/>
    <col min="11" max="11" width="11.42578125" style="32"/>
  </cols>
  <sheetData>
    <row r="1" spans="1:16" ht="23.25" customHeight="1" x14ac:dyDescent="0.25">
      <c r="B1" s="225" t="s">
        <v>0</v>
      </c>
      <c r="C1" s="226"/>
      <c r="D1" s="226"/>
      <c r="E1" s="226"/>
      <c r="F1" s="226"/>
      <c r="G1" s="226"/>
      <c r="H1" s="31"/>
    </row>
    <row r="2" spans="1:16" ht="18.75" customHeight="1" x14ac:dyDescent="0.25">
      <c r="B2" s="227" t="s">
        <v>1</v>
      </c>
      <c r="C2" s="228"/>
      <c r="D2" s="228"/>
      <c r="E2" s="228"/>
      <c r="F2" s="228"/>
      <c r="G2" s="228"/>
      <c r="H2" s="33"/>
    </row>
    <row r="3" spans="1:16" ht="15.75" customHeight="1" x14ac:dyDescent="0.25">
      <c r="B3" s="229" t="s">
        <v>3</v>
      </c>
      <c r="C3" s="230"/>
      <c r="D3" s="230"/>
      <c r="E3" s="230"/>
      <c r="F3" s="230"/>
      <c r="G3" s="230"/>
      <c r="H3" s="34"/>
      <c r="I3" s="34"/>
      <c r="J3" s="34"/>
      <c r="K3" s="34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 x14ac:dyDescent="0.3">
      <c r="B5" s="231" t="s">
        <v>17</v>
      </c>
      <c r="C5" s="231"/>
      <c r="D5" s="231"/>
      <c r="E5" s="231"/>
      <c r="F5" s="231"/>
      <c r="G5" s="231"/>
      <c r="H5" s="35"/>
    </row>
    <row r="6" spans="1:16" ht="18.75" x14ac:dyDescent="0.3">
      <c r="B6" s="231">
        <v>2023</v>
      </c>
      <c r="C6" s="231"/>
      <c r="D6" s="231"/>
      <c r="E6" s="231"/>
      <c r="F6" s="231"/>
      <c r="G6" s="231"/>
      <c r="H6" s="35"/>
      <c r="K6"/>
    </row>
    <row r="7" spans="1:16" ht="19.5" thickBot="1" x14ac:dyDescent="0.35">
      <c r="B7" s="224" t="s">
        <v>18</v>
      </c>
      <c r="C7" s="224"/>
      <c r="D7" s="224"/>
      <c r="E7" s="224"/>
      <c r="F7" s="224"/>
      <c r="G7" s="224"/>
      <c r="H7" s="36"/>
      <c r="K7"/>
    </row>
    <row r="8" spans="1:16" ht="16.5" thickBot="1" x14ac:dyDescent="0.3">
      <c r="A8" s="37"/>
      <c r="B8" s="235" t="s">
        <v>19</v>
      </c>
      <c r="C8" s="238" t="s">
        <v>20</v>
      </c>
      <c r="D8" s="241" t="s">
        <v>21</v>
      </c>
      <c r="E8" s="242"/>
      <c r="F8" s="242"/>
      <c r="G8" s="243" t="s">
        <v>22</v>
      </c>
      <c r="H8" s="243" t="s">
        <v>23</v>
      </c>
      <c r="K8"/>
    </row>
    <row r="9" spans="1:16" ht="75.75" thickBot="1" x14ac:dyDescent="0.3">
      <c r="B9" s="236"/>
      <c r="C9" s="239"/>
      <c r="D9" s="38" t="s">
        <v>12</v>
      </c>
      <c r="E9" s="38" t="s">
        <v>24</v>
      </c>
      <c r="F9" s="38" t="s">
        <v>14</v>
      </c>
      <c r="G9" s="244"/>
      <c r="H9" s="244"/>
      <c r="K9"/>
    </row>
    <row r="10" spans="1:16" ht="15.75" thickBot="1" x14ac:dyDescent="0.3">
      <c r="B10" s="237"/>
      <c r="C10" s="240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5" thickBot="1" x14ac:dyDescent="0.3">
      <c r="B11" s="245" t="s">
        <v>25</v>
      </c>
      <c r="C11" s="49" t="s">
        <v>12</v>
      </c>
      <c r="D11" s="43">
        <v>0</v>
      </c>
      <c r="E11" s="118">
        <v>115247383760</v>
      </c>
      <c r="F11" s="118">
        <v>19395617079</v>
      </c>
      <c r="G11" s="44">
        <f>SUM(D11:F11)</f>
        <v>134643000839</v>
      </c>
      <c r="H11" s="119"/>
      <c r="K11"/>
    </row>
    <row r="12" spans="1:16" ht="31.5" customHeight="1" thickBot="1" x14ac:dyDescent="0.3">
      <c r="B12" s="246"/>
      <c r="C12" s="51" t="s">
        <v>24</v>
      </c>
      <c r="D12" s="45">
        <v>0</v>
      </c>
      <c r="E12" s="46">
        <v>0</v>
      </c>
      <c r="F12" s="52">
        <v>0</v>
      </c>
      <c r="G12" s="47">
        <f>SUM(D12:F12)</f>
        <v>0</v>
      </c>
      <c r="H12" s="41"/>
      <c r="K12"/>
    </row>
    <row r="13" spans="1:16" ht="30.75" thickBot="1" x14ac:dyDescent="0.3">
      <c r="B13" s="246"/>
      <c r="C13" s="49" t="s">
        <v>14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5" thickBot="1" x14ac:dyDescent="0.3">
      <c r="B14" s="247"/>
      <c r="C14" s="58" t="s">
        <v>26</v>
      </c>
      <c r="D14" s="59"/>
      <c r="E14" s="121">
        <f>+SUM(E11:E13)</f>
        <v>115247383760</v>
      </c>
      <c r="F14" s="121">
        <f>+SUM(F11:F13)</f>
        <v>37790839079</v>
      </c>
      <c r="G14" s="122">
        <f>+SUM(G11:G13)</f>
        <v>153038222839</v>
      </c>
      <c r="H14" s="116"/>
      <c r="I14" s="117"/>
      <c r="J14" s="22"/>
      <c r="K14" s="120"/>
      <c r="P14" s="123"/>
    </row>
    <row r="15" spans="1:16" ht="16.5" thickBot="1" x14ac:dyDescent="0.3">
      <c r="B15" s="248" t="s">
        <v>27</v>
      </c>
      <c r="C15" s="63" t="s">
        <v>12</v>
      </c>
      <c r="D15" s="46">
        <v>0</v>
      </c>
      <c r="E15" s="124">
        <v>8487857313</v>
      </c>
      <c r="F15" s="64">
        <v>0</v>
      </c>
      <c r="G15" s="47">
        <f>SUM(D15:F15)</f>
        <v>8487857313</v>
      </c>
      <c r="H15" s="119"/>
      <c r="K15" s="120"/>
    </row>
    <row r="16" spans="1:16" ht="45.75" thickBot="1" x14ac:dyDescent="0.3">
      <c r="B16" s="248"/>
      <c r="C16" s="63" t="s">
        <v>24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0"/>
    </row>
    <row r="17" spans="2:12" ht="30" x14ac:dyDescent="0.25">
      <c r="B17" s="248"/>
      <c r="C17" s="66" t="s">
        <v>14</v>
      </c>
      <c r="D17" s="55">
        <v>0</v>
      </c>
      <c r="E17" s="55">
        <v>0</v>
      </c>
      <c r="F17" s="56">
        <v>0</v>
      </c>
      <c r="G17" s="57">
        <f>SUM(D17:F17)</f>
        <v>0</v>
      </c>
      <c r="H17" s="41"/>
      <c r="K17" s="120"/>
    </row>
    <row r="18" spans="2:12" ht="16.5" thickBot="1" x14ac:dyDescent="0.3">
      <c r="B18" s="248"/>
      <c r="C18" s="67" t="s">
        <v>26</v>
      </c>
      <c r="D18" s="68"/>
      <c r="E18" s="125">
        <f>+E15</f>
        <v>8487857313</v>
      </c>
      <c r="F18" s="125">
        <f>F17</f>
        <v>0</v>
      </c>
      <c r="G18" s="126">
        <f>+SUM(G15:G17)</f>
        <v>8487857313</v>
      </c>
      <c r="H18" s="116"/>
      <c r="I18" s="117"/>
      <c r="J18" s="22"/>
      <c r="K18"/>
    </row>
    <row r="19" spans="2:12" ht="16.5" thickBot="1" x14ac:dyDescent="0.3">
      <c r="B19" s="245" t="s">
        <v>28</v>
      </c>
      <c r="C19" s="70" t="s">
        <v>12</v>
      </c>
      <c r="D19" s="71">
        <v>0</v>
      </c>
      <c r="E19" s="72">
        <v>500000000</v>
      </c>
      <c r="F19" s="72">
        <v>0</v>
      </c>
      <c r="G19" s="57">
        <f>SUM(D19:F19)</f>
        <v>500000000</v>
      </c>
      <c r="H19" s="119"/>
      <c r="K19"/>
    </row>
    <row r="20" spans="2:12" ht="45.75" thickBot="1" x14ac:dyDescent="0.3">
      <c r="B20" s="246"/>
      <c r="C20" s="74" t="s">
        <v>24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30.75" thickBot="1" x14ac:dyDescent="0.3">
      <c r="B21" s="246"/>
      <c r="C21" s="51" t="s">
        <v>14</v>
      </c>
      <c r="D21" s="55">
        <v>0</v>
      </c>
      <c r="E21" s="55">
        <v>0</v>
      </c>
      <c r="F21" s="56">
        <v>0</v>
      </c>
      <c r="G21" s="57">
        <f>SUM(D21:F21)</f>
        <v>0</v>
      </c>
      <c r="H21"/>
      <c r="K21"/>
    </row>
    <row r="22" spans="2:12" ht="16.5" thickBot="1" x14ac:dyDescent="0.3">
      <c r="B22" s="247"/>
      <c r="C22" s="58" t="s">
        <v>26</v>
      </c>
      <c r="D22" s="59">
        <v>0</v>
      </c>
      <c r="E22" s="121">
        <f>+E19</f>
        <v>500000000</v>
      </c>
      <c r="F22" s="121">
        <v>0</v>
      </c>
      <c r="G22" s="122">
        <f>+SUM(G19:G21)</f>
        <v>500000000</v>
      </c>
      <c r="H22" s="116"/>
      <c r="I22" s="117"/>
      <c r="J22" s="22"/>
      <c r="K22"/>
    </row>
    <row r="23" spans="2:12" ht="16.5" thickBot="1" x14ac:dyDescent="0.3">
      <c r="B23" s="245" t="s">
        <v>29</v>
      </c>
      <c r="C23" s="75" t="s">
        <v>12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6"/>
      <c r="K23"/>
    </row>
    <row r="24" spans="2:12" ht="45.75" thickBot="1" x14ac:dyDescent="0.3">
      <c r="B24" s="246"/>
      <c r="C24" s="75" t="s">
        <v>24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6"/>
      <c r="K24"/>
    </row>
    <row r="25" spans="2:12" ht="30.75" thickBot="1" x14ac:dyDescent="0.3">
      <c r="B25" s="246"/>
      <c r="C25" s="74" t="s">
        <v>14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6"/>
      <c r="K25"/>
    </row>
    <row r="26" spans="2:12" ht="16.5" thickBot="1" x14ac:dyDescent="0.3">
      <c r="B26" s="247"/>
      <c r="C26" s="76" t="s">
        <v>26</v>
      </c>
      <c r="D26" s="127">
        <f>SUM(D23:D25)</f>
        <v>635703008</v>
      </c>
      <c r="E26" s="127">
        <f>+E23</f>
        <v>0</v>
      </c>
      <c r="F26" s="127">
        <f>SUM(F23:F25)</f>
        <v>0</v>
      </c>
      <c r="G26" s="128">
        <f>+SUM(G23:G25)</f>
        <v>635703008</v>
      </c>
      <c r="H26" s="116"/>
      <c r="K26"/>
    </row>
    <row r="27" spans="2:12" ht="16.5" thickBot="1" x14ac:dyDescent="0.3">
      <c r="B27" s="249" t="s">
        <v>30</v>
      </c>
      <c r="C27" s="79" t="s">
        <v>12</v>
      </c>
      <c r="D27" s="80">
        <f>D23</f>
        <v>266959725</v>
      </c>
      <c r="E27" s="81">
        <f>E15+E19+E11</f>
        <v>124235241073</v>
      </c>
      <c r="F27" s="81">
        <f>F11</f>
        <v>19395617079</v>
      </c>
      <c r="G27" s="82">
        <f>+SUM(D27:F27)</f>
        <v>143897817877</v>
      </c>
      <c r="H27" s="119"/>
      <c r="J27" s="22"/>
      <c r="K27" s="117"/>
    </row>
    <row r="28" spans="2:12" ht="45.75" thickBot="1" x14ac:dyDescent="0.3">
      <c r="B28" s="250"/>
      <c r="C28" s="75" t="s">
        <v>24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3"/>
      <c r="K28" s="117"/>
    </row>
    <row r="29" spans="2:12" ht="30.75" thickBot="1" x14ac:dyDescent="0.3">
      <c r="B29" s="250"/>
      <c r="C29" s="75" t="s">
        <v>14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3"/>
      <c r="J29" s="22"/>
      <c r="K29"/>
    </row>
    <row r="30" spans="2:12" x14ac:dyDescent="0.25">
      <c r="B30" s="232" t="s">
        <v>31</v>
      </c>
      <c r="C30" s="233"/>
      <c r="D30" s="84">
        <f>D14+D18+D22+D26</f>
        <v>635703008</v>
      </c>
      <c r="E30" s="84">
        <f>E14+E18+E22+E26</f>
        <v>124235241073</v>
      </c>
      <c r="F30" s="84">
        <f>F14+F18+F22</f>
        <v>37790839079</v>
      </c>
      <c r="G30" s="129">
        <f>G18+G22+G14+G26</f>
        <v>162661783160</v>
      </c>
      <c r="H30"/>
      <c r="I30" s="117"/>
      <c r="K30"/>
    </row>
    <row r="31" spans="2:12" x14ac:dyDescent="0.25">
      <c r="B31" s="234" t="s">
        <v>32</v>
      </c>
      <c r="C31" s="234"/>
      <c r="D31" s="234"/>
      <c r="E31" s="234"/>
      <c r="F31" s="234"/>
      <c r="G31" s="234"/>
      <c r="H31" s="119"/>
      <c r="K31"/>
    </row>
    <row r="32" spans="2:12" x14ac:dyDescent="0.25">
      <c r="E32" s="130"/>
      <c r="F32" s="131"/>
      <c r="G32" s="131"/>
      <c r="I32" s="41"/>
      <c r="J32" s="53"/>
      <c r="L32" s="32"/>
    </row>
    <row r="33" spans="1:16" s="32" customFormat="1" x14ac:dyDescent="0.25">
      <c r="A33"/>
      <c r="B33"/>
      <c r="C33"/>
      <c r="D33"/>
      <c r="E33"/>
      <c r="F33"/>
      <c r="G33"/>
      <c r="I33" s="41"/>
      <c r="J33" s="116"/>
      <c r="L33"/>
      <c r="M33"/>
      <c r="N33"/>
      <c r="O33"/>
      <c r="P33"/>
    </row>
    <row r="34" spans="1:16" s="32" customFormat="1" x14ac:dyDescent="0.25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x14ac:dyDescent="0.25">
      <c r="A35"/>
      <c r="B35"/>
      <c r="C35"/>
      <c r="D35"/>
      <c r="E35"/>
      <c r="F35"/>
      <c r="G35"/>
      <c r="I35" s="41"/>
      <c r="J35" s="53"/>
      <c r="L35"/>
      <c r="M35"/>
      <c r="N35"/>
      <c r="O35"/>
      <c r="P35"/>
    </row>
    <row r="36" spans="1:16" s="32" customFormat="1" x14ac:dyDescent="0.25">
      <c r="A36"/>
      <c r="B36"/>
      <c r="C36"/>
      <c r="D36"/>
      <c r="E36"/>
      <c r="F36"/>
      <c r="G36"/>
      <c r="I36"/>
      <c r="J36" s="123"/>
      <c r="L36"/>
      <c r="M36"/>
      <c r="N36"/>
      <c r="O36"/>
      <c r="P36"/>
    </row>
    <row r="37" spans="1:16" s="32" customFormat="1" x14ac:dyDescent="0.25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H8:H9"/>
    <mergeCell ref="B15:B18"/>
    <mergeCell ref="B19:B22"/>
    <mergeCell ref="B23:B26"/>
    <mergeCell ref="B27:B29"/>
    <mergeCell ref="B30:C30"/>
    <mergeCell ref="B31:G31"/>
    <mergeCell ref="B8:B10"/>
    <mergeCell ref="C8:C10"/>
    <mergeCell ref="D8:F8"/>
    <mergeCell ref="G8:G9"/>
    <mergeCell ref="B11:B14"/>
    <mergeCell ref="B7:G7"/>
    <mergeCell ref="B1:G1"/>
    <mergeCell ref="B2:G2"/>
    <mergeCell ref="B3:G3"/>
    <mergeCell ref="B5:G5"/>
    <mergeCell ref="B6:G6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48"/>
  <sheetViews>
    <sheetView showGridLines="0" topLeftCell="A10" zoomScale="80" zoomScaleNormal="80" workbookViewId="0">
      <selection activeCell="B10" sqref="B10:B12"/>
    </sheetView>
  </sheetViews>
  <sheetFormatPr baseColWidth="10" defaultColWidth="11.42578125" defaultRowHeight="15" customHeight="1" x14ac:dyDescent="0.25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2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 x14ac:dyDescent="0.25">
      <c r="B1" s="251" t="s">
        <v>140</v>
      </c>
      <c r="C1" s="252"/>
      <c r="D1" s="252"/>
      <c r="E1" s="252"/>
      <c r="F1" s="252"/>
      <c r="G1" s="252"/>
      <c r="H1" s="252"/>
      <c r="I1" s="252"/>
    </row>
    <row r="2" spans="1:11" ht="18.75" customHeight="1" x14ac:dyDescent="0.25">
      <c r="B2" s="211" t="s">
        <v>1</v>
      </c>
      <c r="C2" s="212"/>
      <c r="D2" s="212"/>
      <c r="E2" s="212"/>
      <c r="F2" s="212"/>
      <c r="G2" s="212"/>
      <c r="H2" s="212"/>
      <c r="I2" s="212"/>
    </row>
    <row r="3" spans="1:11" ht="23.25" customHeight="1" x14ac:dyDescent="0.25">
      <c r="B3" s="253" t="s">
        <v>2</v>
      </c>
      <c r="C3" s="254"/>
      <c r="D3" s="254"/>
      <c r="E3" s="254"/>
      <c r="F3" s="254"/>
      <c r="G3" s="254"/>
      <c r="H3" s="254"/>
      <c r="I3" s="254"/>
      <c r="J3" s="34"/>
      <c r="K3" s="34"/>
    </row>
    <row r="4" spans="1:11" ht="15.75" x14ac:dyDescent="0.25">
      <c r="A4" s="2"/>
      <c r="B4" s="229" t="s">
        <v>3</v>
      </c>
      <c r="C4" s="230"/>
      <c r="D4" s="230"/>
      <c r="E4" s="230"/>
      <c r="F4" s="230"/>
      <c r="G4" s="230"/>
      <c r="H4" s="230"/>
      <c r="I4" s="230"/>
      <c r="J4" s="2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B6" s="231" t="s">
        <v>33</v>
      </c>
      <c r="C6" s="231"/>
      <c r="D6" s="231"/>
      <c r="E6" s="231"/>
      <c r="F6" s="231"/>
      <c r="G6" s="231"/>
      <c r="H6" s="231"/>
      <c r="I6" s="231"/>
    </row>
    <row r="7" spans="1:11" ht="18.75" x14ac:dyDescent="0.3">
      <c r="B7" s="231" t="s">
        <v>141</v>
      </c>
      <c r="C7" s="231"/>
      <c r="D7" s="231"/>
      <c r="E7" s="231"/>
      <c r="F7" s="231"/>
      <c r="G7" s="231"/>
      <c r="H7" s="231"/>
      <c r="I7" s="231"/>
      <c r="K7"/>
    </row>
    <row r="8" spans="1:11" ht="18.75" x14ac:dyDescent="0.3">
      <c r="B8" s="224" t="s">
        <v>18</v>
      </c>
      <c r="C8" s="224"/>
      <c r="D8" s="224"/>
      <c r="E8" s="224"/>
      <c r="F8" s="224"/>
      <c r="G8" s="224"/>
      <c r="H8" s="224"/>
      <c r="I8" s="224"/>
      <c r="K8"/>
    </row>
    <row r="9" spans="1:11" ht="19.5" thickBot="1" x14ac:dyDescent="0.35">
      <c r="B9" s="151"/>
      <c r="C9" s="151"/>
      <c r="D9" s="151"/>
      <c r="E9" s="151"/>
      <c r="F9" s="151"/>
      <c r="G9" s="151"/>
      <c r="H9" s="151"/>
      <c r="I9" s="151"/>
      <c r="K9"/>
    </row>
    <row r="10" spans="1:11" ht="16.5" thickBot="1" x14ac:dyDescent="0.3">
      <c r="A10" s="37"/>
      <c r="B10" s="235" t="s">
        <v>19</v>
      </c>
      <c r="C10" s="238" t="s">
        <v>20</v>
      </c>
      <c r="D10" s="238" t="s">
        <v>34</v>
      </c>
      <c r="E10" s="241" t="s">
        <v>21</v>
      </c>
      <c r="F10" s="242"/>
      <c r="G10" s="257"/>
      <c r="H10" s="255" t="s">
        <v>35</v>
      </c>
      <c r="I10" s="243" t="s">
        <v>36</v>
      </c>
      <c r="K10"/>
    </row>
    <row r="11" spans="1:11" ht="88.5" customHeight="1" thickBot="1" x14ac:dyDescent="0.3">
      <c r="B11" s="236"/>
      <c r="C11" s="239"/>
      <c r="D11" s="240"/>
      <c r="E11" s="38" t="s">
        <v>12</v>
      </c>
      <c r="F11" s="38" t="s">
        <v>24</v>
      </c>
      <c r="G11" s="38" t="s">
        <v>14</v>
      </c>
      <c r="H11" s="256"/>
      <c r="I11" s="244"/>
      <c r="K11"/>
    </row>
    <row r="12" spans="1:11" ht="15.75" thickBot="1" x14ac:dyDescent="0.3">
      <c r="B12" s="237"/>
      <c r="C12" s="240"/>
      <c r="D12" s="38">
        <v>1</v>
      </c>
      <c r="E12" s="38">
        <v>2</v>
      </c>
      <c r="F12" s="38">
        <v>3</v>
      </c>
      <c r="G12" s="39">
        <v>4</v>
      </c>
      <c r="H12" s="133">
        <v>5</v>
      </c>
      <c r="I12" s="132" t="s">
        <v>37</v>
      </c>
      <c r="K12"/>
    </row>
    <row r="13" spans="1:11" ht="30.75" customHeight="1" thickBot="1" x14ac:dyDescent="0.3">
      <c r="B13" s="258" t="s">
        <v>25</v>
      </c>
      <c r="C13" s="49" t="s">
        <v>12</v>
      </c>
      <c r="D13" s="44">
        <v>155750954238</v>
      </c>
      <c r="E13" s="43">
        <v>0</v>
      </c>
      <c r="F13" s="206">
        <v>85119420033.779907</v>
      </c>
      <c r="G13" s="206">
        <v>19449583176.34</v>
      </c>
      <c r="H13" s="44">
        <f>SUM(E13:G13)</f>
        <v>104569003210.1199</v>
      </c>
      <c r="I13" s="134">
        <f>H13/D13</f>
        <v>0.67138595536519186</v>
      </c>
      <c r="K13"/>
    </row>
    <row r="14" spans="1:11" ht="52.5" customHeight="1" thickBot="1" x14ac:dyDescent="0.3">
      <c r="B14" s="259"/>
      <c r="C14" s="51" t="s">
        <v>24</v>
      </c>
      <c r="D14" s="47">
        <v>0</v>
      </c>
      <c r="E14" s="45">
        <v>0</v>
      </c>
      <c r="F14" s="46"/>
      <c r="G14" s="52">
        <v>0</v>
      </c>
      <c r="H14" s="47">
        <f>SUM(E14:G14)</f>
        <v>0</v>
      </c>
      <c r="I14" s="135"/>
      <c r="K14"/>
    </row>
    <row r="15" spans="1:11" ht="30.75" thickBot="1" x14ac:dyDescent="0.3">
      <c r="B15" s="259"/>
      <c r="C15" s="49" t="s">
        <v>14</v>
      </c>
      <c r="D15" s="44">
        <v>18595222000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4">
        <f>H15/D15</f>
        <v>0</v>
      </c>
      <c r="K15"/>
    </row>
    <row r="16" spans="1:11" ht="16.5" thickBot="1" x14ac:dyDescent="0.3">
      <c r="B16" s="260"/>
      <c r="C16" s="58" t="s">
        <v>26</v>
      </c>
      <c r="D16" s="61">
        <f>SUM(D13:D15)</f>
        <v>174346176238</v>
      </c>
      <c r="E16" s="59"/>
      <c r="F16" s="60">
        <f>+SUM(F13:F15)</f>
        <v>85119420033.779907</v>
      </c>
      <c r="G16" s="60">
        <f>+SUM(G13:G15)</f>
        <v>19449583176.34</v>
      </c>
      <c r="H16" s="61">
        <f>+SUM(H13:H15)</f>
        <v>104569003210.1199</v>
      </c>
      <c r="I16" s="136">
        <f>H16/D16</f>
        <v>0.59977801329793856</v>
      </c>
      <c r="K16" s="54"/>
    </row>
    <row r="17" spans="2:16" ht="30.75" customHeight="1" thickBot="1" x14ac:dyDescent="0.3">
      <c r="B17" s="262" t="s">
        <v>27</v>
      </c>
      <c r="C17" s="63" t="s">
        <v>12</v>
      </c>
      <c r="D17" s="47">
        <v>9757551453</v>
      </c>
      <c r="E17" s="46">
        <v>0</v>
      </c>
      <c r="F17" s="206">
        <v>3410066459.4299998</v>
      </c>
      <c r="G17" s="64">
        <v>0</v>
      </c>
      <c r="H17" s="47">
        <f>SUM(E17:G17)</f>
        <v>3410066459.4299998</v>
      </c>
      <c r="I17" s="135">
        <f>H17/D17</f>
        <v>0.34947973124769544</v>
      </c>
      <c r="K17" s="54"/>
    </row>
    <row r="18" spans="2:16" ht="45.75" thickBot="1" x14ac:dyDescent="0.3">
      <c r="B18" s="263"/>
      <c r="C18" s="63" t="s">
        <v>24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5"/>
      <c r="J18" s="22"/>
      <c r="K18" s="54"/>
      <c r="P18" s="62"/>
    </row>
    <row r="19" spans="2:16" ht="16.5" customHeight="1" thickBot="1" x14ac:dyDescent="0.3">
      <c r="B19" s="263"/>
      <c r="C19" s="149" t="s">
        <v>14</v>
      </c>
      <c r="D19" s="57"/>
      <c r="E19" s="55">
        <v>0</v>
      </c>
      <c r="F19" s="42">
        <v>0</v>
      </c>
      <c r="G19" s="56">
        <v>0</v>
      </c>
      <c r="H19" s="57">
        <f>SUM(E19:G19)</f>
        <v>0</v>
      </c>
      <c r="I19" s="137"/>
      <c r="K19" s="54"/>
    </row>
    <row r="20" spans="2:16" ht="16.5" thickBot="1" x14ac:dyDescent="0.3">
      <c r="B20" s="264"/>
      <c r="C20" s="67" t="s">
        <v>26</v>
      </c>
      <c r="D20" s="61">
        <f>SUM(D17:D19)</f>
        <v>9757551453</v>
      </c>
      <c r="E20" s="59"/>
      <c r="F20" s="69">
        <f>+F17</f>
        <v>3410066459.4299998</v>
      </c>
      <c r="G20" s="60">
        <f>G19</f>
        <v>0</v>
      </c>
      <c r="H20" s="60">
        <f>+SUM(H17:H19)</f>
        <v>3410066459.4299998</v>
      </c>
      <c r="I20" s="194">
        <f>H20/D20</f>
        <v>0.34947973124769544</v>
      </c>
      <c r="K20" s="54"/>
    </row>
    <row r="21" spans="2:16" ht="16.5" customHeight="1" thickBot="1" x14ac:dyDescent="0.3">
      <c r="B21" s="258" t="s">
        <v>29</v>
      </c>
      <c r="C21" s="75" t="s">
        <v>12</v>
      </c>
      <c r="D21" s="47"/>
      <c r="E21" s="64">
        <v>219797369.97999996</v>
      </c>
      <c r="F21" s="45">
        <v>0</v>
      </c>
      <c r="G21" s="45">
        <v>0</v>
      </c>
      <c r="H21" s="47">
        <f>SUM(E21:G21)</f>
        <v>219797369.97999996</v>
      </c>
      <c r="I21" s="135">
        <v>0</v>
      </c>
      <c r="J21" s="41"/>
      <c r="K21" s="48"/>
      <c r="L21" s="73"/>
    </row>
    <row r="22" spans="2:16" ht="45.75" thickBot="1" x14ac:dyDescent="0.3">
      <c r="B22" s="259"/>
      <c r="C22" s="75" t="s">
        <v>24</v>
      </c>
      <c r="D22" s="47"/>
      <c r="E22" s="64">
        <v>123205939.22999999</v>
      </c>
      <c r="F22" s="46">
        <v>0</v>
      </c>
      <c r="G22" s="45">
        <v>0</v>
      </c>
      <c r="H22" s="47">
        <f>SUM(E22:G22)</f>
        <v>123205939.22999999</v>
      </c>
      <c r="I22" s="135">
        <v>0</v>
      </c>
      <c r="J22" s="41"/>
      <c r="K22" s="48"/>
      <c r="L22" s="73"/>
      <c r="M22" s="65"/>
      <c r="N22" s="65"/>
    </row>
    <row r="23" spans="2:16" ht="30.75" thickBot="1" x14ac:dyDescent="0.3">
      <c r="B23" s="259"/>
      <c r="C23" s="74" t="s">
        <v>14</v>
      </c>
      <c r="D23" s="44"/>
      <c r="E23" s="42">
        <v>8449.15</v>
      </c>
      <c r="F23" s="42">
        <v>0</v>
      </c>
      <c r="G23" s="43">
        <v>0</v>
      </c>
      <c r="H23" s="44">
        <f>SUM(E23:G23)</f>
        <v>8449.15</v>
      </c>
      <c r="I23" s="134">
        <v>0</v>
      </c>
      <c r="K23" s="65"/>
      <c r="L23" s="65"/>
      <c r="M23" s="73"/>
      <c r="N23" s="65"/>
    </row>
    <row r="24" spans="2:16" ht="16.5" thickBot="1" x14ac:dyDescent="0.3">
      <c r="B24" s="260"/>
      <c r="C24" s="76" t="s">
        <v>26</v>
      </c>
      <c r="D24" s="61">
        <f>SUM(D21:D23)</f>
        <v>0</v>
      </c>
      <c r="E24" s="77">
        <f>SUM(E21:E23)</f>
        <v>343011758.3599999</v>
      </c>
      <c r="F24" s="77">
        <f>+F21</f>
        <v>0</v>
      </c>
      <c r="G24" s="77">
        <f>SUM(G21:G23)</f>
        <v>0</v>
      </c>
      <c r="H24" s="78">
        <f>+SUM(H21:H23)</f>
        <v>343011758.3599999</v>
      </c>
      <c r="I24" s="138">
        <v>0</v>
      </c>
      <c r="K24" s="65"/>
      <c r="L24" s="65"/>
      <c r="M24" s="73"/>
      <c r="N24" s="65"/>
    </row>
    <row r="25" spans="2:16" ht="16.5" thickBot="1" x14ac:dyDescent="0.3">
      <c r="B25" s="245" t="s">
        <v>30</v>
      </c>
      <c r="C25" s="79" t="s">
        <v>12</v>
      </c>
      <c r="D25" s="82">
        <f>D13+D17+D21</f>
        <v>165508505691</v>
      </c>
      <c r="E25" s="82">
        <f>E13+E17+E21</f>
        <v>219797369.97999996</v>
      </c>
      <c r="F25" s="82">
        <f>F13+F17+F21</f>
        <v>88529486493.2099</v>
      </c>
      <c r="G25" s="82">
        <f>G13+G17+G21</f>
        <v>19449583176.34</v>
      </c>
      <c r="H25" s="82">
        <f>+SUM(E25:G25)</f>
        <v>108198867039.52989</v>
      </c>
      <c r="I25" s="139">
        <f>H25/D25</f>
        <v>0.65373599131838167</v>
      </c>
      <c r="K25"/>
    </row>
    <row r="26" spans="2:16" ht="45.75" thickBot="1" x14ac:dyDescent="0.3">
      <c r="B26" s="246"/>
      <c r="C26" s="75" t="s">
        <v>24</v>
      </c>
      <c r="D26" s="82">
        <f t="shared" ref="D26:G27" si="0">D14+D18+D22</f>
        <v>0</v>
      </c>
      <c r="E26" s="82">
        <f t="shared" si="0"/>
        <v>123205939.22999999</v>
      </c>
      <c r="F26" s="82">
        <f t="shared" si="0"/>
        <v>0</v>
      </c>
      <c r="G26" s="82">
        <f t="shared" si="0"/>
        <v>0</v>
      </c>
      <c r="H26" s="82">
        <f>+SUM(E26:G26)</f>
        <v>123205939.22999999</v>
      </c>
      <c r="I26" s="139"/>
      <c r="J26" s="22"/>
      <c r="K26"/>
    </row>
    <row r="27" spans="2:16" ht="30.75" thickBot="1" x14ac:dyDescent="0.3">
      <c r="B27" s="261"/>
      <c r="C27" s="75" t="s">
        <v>14</v>
      </c>
      <c r="D27" s="82">
        <f t="shared" si="0"/>
        <v>18595222000</v>
      </c>
      <c r="E27" s="82">
        <f t="shared" si="0"/>
        <v>8449.15</v>
      </c>
      <c r="F27" s="82">
        <f t="shared" si="0"/>
        <v>0</v>
      </c>
      <c r="G27" s="82">
        <f t="shared" si="0"/>
        <v>0</v>
      </c>
      <c r="H27" s="82">
        <f>+SUM(E27:G27)</f>
        <v>8449.15</v>
      </c>
      <c r="I27" s="135">
        <f>H27/D27</f>
        <v>4.5437209622988097E-7</v>
      </c>
      <c r="K27"/>
    </row>
    <row r="28" spans="2:16" x14ac:dyDescent="0.25">
      <c r="B28" s="232" t="s">
        <v>31</v>
      </c>
      <c r="C28" s="233"/>
      <c r="D28" s="84">
        <f>D16+D20+D24</f>
        <v>184103727691</v>
      </c>
      <c r="E28" s="84">
        <f>E16+E20+E24</f>
        <v>343011758.3599999</v>
      </c>
      <c r="F28" s="84">
        <f>F16+F20+F24</f>
        <v>88529486493.2099</v>
      </c>
      <c r="G28" s="84">
        <f>G16+G20+G24</f>
        <v>19449583176.34</v>
      </c>
      <c r="H28" s="84">
        <f>H16+H20+H24</f>
        <v>108322081427.9099</v>
      </c>
      <c r="I28" s="140">
        <f>H28/D28</f>
        <v>0.58837527510424914</v>
      </c>
      <c r="K28"/>
    </row>
    <row r="29" spans="2:16" ht="15" customHeight="1" x14ac:dyDescent="0.25">
      <c r="B29" s="181" t="s">
        <v>16</v>
      </c>
      <c r="C29" s="180"/>
      <c r="D29" s="180"/>
      <c r="E29" s="180"/>
      <c r="F29" s="180"/>
      <c r="G29" s="180"/>
      <c r="H29" s="180"/>
      <c r="I29" s="65"/>
      <c r="K29"/>
    </row>
    <row r="30" spans="2:16" x14ac:dyDescent="0.25">
      <c r="B30" s="88" t="s">
        <v>38</v>
      </c>
      <c r="F30" s="85"/>
      <c r="G30" s="86"/>
      <c r="H30" s="85"/>
      <c r="I30" s="50"/>
      <c r="K30"/>
    </row>
    <row r="31" spans="2:16" x14ac:dyDescent="0.25">
      <c r="B31" s="88" t="s">
        <v>142</v>
      </c>
      <c r="F31" s="85"/>
      <c r="G31" s="86"/>
      <c r="H31" s="90"/>
      <c r="I31" s="50"/>
      <c r="K31"/>
    </row>
    <row r="32" spans="2:16" x14ac:dyDescent="0.25">
      <c r="B32" s="88" t="s">
        <v>143</v>
      </c>
      <c r="I32" s="50"/>
      <c r="K32"/>
    </row>
    <row r="33" spans="1:18" ht="15.75" x14ac:dyDescent="0.25">
      <c r="H33" s="87"/>
      <c r="I33" s="53"/>
      <c r="K33"/>
    </row>
    <row r="34" spans="1:18" x14ac:dyDescent="0.25">
      <c r="J34" s="22"/>
      <c r="K34" s="73"/>
    </row>
    <row r="35" spans="1:18" x14ac:dyDescent="0.25">
      <c r="J35" s="83"/>
      <c r="K35" s="73"/>
    </row>
    <row r="36" spans="1:18" x14ac:dyDescent="0.25">
      <c r="I36" s="48"/>
      <c r="J36" s="22"/>
      <c r="K36"/>
    </row>
    <row r="37" spans="1:18" x14ac:dyDescent="0.25">
      <c r="K37"/>
    </row>
    <row r="38" spans="1:18" x14ac:dyDescent="0.25">
      <c r="K38"/>
    </row>
    <row r="39" spans="1:18" x14ac:dyDescent="0.25">
      <c r="K39"/>
    </row>
    <row r="40" spans="1:18" x14ac:dyDescent="0.25">
      <c r="K40"/>
    </row>
    <row r="41" spans="1:18" x14ac:dyDescent="0.25">
      <c r="J41" s="53"/>
      <c r="L41" s="32"/>
    </row>
    <row r="42" spans="1:18" s="32" customFormat="1" x14ac:dyDescent="0.25">
      <c r="A42"/>
      <c r="B42"/>
      <c r="C42"/>
      <c r="D42"/>
      <c r="E42"/>
      <c r="F42"/>
      <c r="G42"/>
      <c r="H42"/>
      <c r="I42"/>
      <c r="J42" s="48"/>
      <c r="L42"/>
      <c r="M42"/>
      <c r="N42"/>
      <c r="O42"/>
      <c r="P42"/>
      <c r="Q42"/>
      <c r="R42"/>
    </row>
    <row r="43" spans="1:18" s="32" customFormat="1" x14ac:dyDescent="0.25">
      <c r="A43"/>
      <c r="B43"/>
      <c r="C43"/>
      <c r="D43"/>
      <c r="E43"/>
      <c r="F43"/>
      <c r="G43"/>
      <c r="H43"/>
      <c r="I43" s="22"/>
      <c r="J43" s="41"/>
      <c r="L43"/>
      <c r="M43"/>
      <c r="N43"/>
      <c r="O43"/>
      <c r="P43"/>
      <c r="Q43"/>
      <c r="R43"/>
    </row>
    <row r="44" spans="1:18" s="32" customFormat="1" x14ac:dyDescent="0.25">
      <c r="A44"/>
      <c r="B44"/>
      <c r="C44"/>
      <c r="D44"/>
      <c r="E44"/>
      <c r="F44"/>
      <c r="G44"/>
      <c r="H44"/>
      <c r="I44"/>
      <c r="J44" s="53"/>
      <c r="L44"/>
      <c r="M44"/>
      <c r="N44"/>
      <c r="O44"/>
      <c r="P44"/>
      <c r="Q44"/>
      <c r="R44"/>
    </row>
    <row r="45" spans="1:18" s="32" customFormat="1" x14ac:dyDescent="0.25">
      <c r="A45"/>
      <c r="B45"/>
      <c r="C45"/>
      <c r="D45"/>
      <c r="E45"/>
      <c r="F45"/>
      <c r="G45"/>
      <c r="H45"/>
      <c r="I45" s="50"/>
      <c r="J45" s="62"/>
      <c r="L45"/>
      <c r="M45"/>
      <c r="N45"/>
      <c r="O45"/>
      <c r="P45"/>
      <c r="Q45"/>
      <c r="R45"/>
    </row>
    <row r="46" spans="1:18" s="32" customFormat="1" x14ac:dyDescent="0.25">
      <c r="A46"/>
      <c r="B46"/>
      <c r="C46"/>
      <c r="D46"/>
      <c r="E46"/>
      <c r="F46"/>
      <c r="G46"/>
      <c r="H46"/>
      <c r="I46" s="53"/>
      <c r="J46" s="22"/>
      <c r="L46"/>
      <c r="M46"/>
      <c r="N46"/>
      <c r="O46"/>
      <c r="P46"/>
      <c r="Q46"/>
      <c r="R46"/>
    </row>
    <row r="47" spans="1:18" s="32" customFormat="1" ht="15" customHeight="1" x14ac:dyDescent="0.25">
      <c r="A47"/>
      <c r="B47"/>
      <c r="C47"/>
      <c r="D47"/>
      <c r="E47"/>
      <c r="F47"/>
      <c r="G47"/>
      <c r="H47"/>
      <c r="I47" s="41"/>
      <c r="J47"/>
      <c r="L47"/>
      <c r="M47"/>
      <c r="N47"/>
      <c r="O47"/>
      <c r="P47"/>
      <c r="Q47"/>
      <c r="R47"/>
    </row>
    <row r="48" spans="1:18" s="32" customFormat="1" ht="15" customHeight="1" x14ac:dyDescent="0.25">
      <c r="A48"/>
      <c r="B48"/>
      <c r="C48"/>
      <c r="D48"/>
      <c r="E48"/>
      <c r="F48"/>
      <c r="G48"/>
      <c r="H48"/>
      <c r="I48" s="41"/>
      <c r="J48"/>
      <c r="L48"/>
      <c r="M48"/>
      <c r="N48"/>
      <c r="O48"/>
      <c r="P48"/>
      <c r="Q48"/>
      <c r="R48"/>
    </row>
  </sheetData>
  <mergeCells count="18">
    <mergeCell ref="B28:C28"/>
    <mergeCell ref="I10:I11"/>
    <mergeCell ref="E10:G10"/>
    <mergeCell ref="B6:I6"/>
    <mergeCell ref="B7:I7"/>
    <mergeCell ref="B8:I8"/>
    <mergeCell ref="D10:D11"/>
    <mergeCell ref="B21:B24"/>
    <mergeCell ref="B25:B27"/>
    <mergeCell ref="B13:B16"/>
    <mergeCell ref="B17:B20"/>
    <mergeCell ref="B1:I1"/>
    <mergeCell ref="B2:I2"/>
    <mergeCell ref="B4:I4"/>
    <mergeCell ref="B3:I3"/>
    <mergeCell ref="B10:B12"/>
    <mergeCell ref="C10:C12"/>
    <mergeCell ref="H10:H11"/>
  </mergeCells>
  <pageMargins left="0.7" right="0.7" top="0.75" bottom="0.75" header="0.3" footer="0.3"/>
  <pageSetup orientation="portrait" horizontalDpi="4294967295" verticalDpi="4294967295" r:id="rId1"/>
  <ignoredErrors>
    <ignoredError sqref="E24 F16:G16 G24:H24 H21:H23 H17:H19 H13:H15 D16" formulaRange="1"/>
    <ignoredError sqref="H20" formula="1"/>
    <ignoredError sqref="H16 F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topLeftCell="A4" zoomScale="80" zoomScaleNormal="8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22.28515625" style="1" bestFit="1" customWidth="1"/>
    <col min="5" max="5" width="19.140625" style="1" customWidth="1"/>
    <col min="6" max="6" width="22.28515625" style="1" bestFit="1" customWidth="1"/>
    <col min="7" max="7" width="14.42578125" style="1" customWidth="1"/>
    <col min="8" max="8" width="16.85546875" style="1" customWidth="1"/>
    <col min="9" max="9" width="20.140625" style="1" bestFit="1" customWidth="1"/>
    <col min="10" max="10" width="21.5703125" style="1" bestFit="1" customWidth="1"/>
    <col min="11" max="11" width="20.140625" style="1" bestFit="1" customWidth="1"/>
    <col min="12" max="13" width="17.140625" style="1" customWidth="1"/>
    <col min="14" max="14" width="18.85546875" style="1" bestFit="1" customWidth="1"/>
    <col min="15" max="15" width="20.7109375" style="1" bestFit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8" t="s">
        <v>140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</row>
    <row r="2" spans="2:17" ht="20.25" x14ac:dyDescent="0.2">
      <c r="B2" s="270" t="s">
        <v>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2:17" ht="20.25" x14ac:dyDescent="0.2">
      <c r="B3" s="270" t="s">
        <v>2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2:17" ht="15.75" customHeight="1" x14ac:dyDescent="0.2">
      <c r="B4" s="229" t="s">
        <v>3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72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 x14ac:dyDescent="0.3">
      <c r="B6" s="273" t="s">
        <v>39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</row>
    <row r="7" spans="2:17" ht="18.75" x14ac:dyDescent="0.3">
      <c r="B7" s="273" t="s">
        <v>40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2:17" ht="18.75" x14ac:dyDescent="0.3">
      <c r="B8" s="274" t="s">
        <v>141</v>
      </c>
      <c r="C8" s="274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</row>
    <row r="9" spans="2:17" ht="15.75" x14ac:dyDescent="0.25">
      <c r="B9" s="275" t="s">
        <v>18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25">
      <c r="B11" s="276" t="s">
        <v>41</v>
      </c>
      <c r="C11" s="265" t="s">
        <v>12</v>
      </c>
      <c r="D11" s="266"/>
      <c r="E11" s="266"/>
      <c r="F11" s="266"/>
      <c r="G11" s="267"/>
      <c r="H11" s="265" t="s">
        <v>42</v>
      </c>
      <c r="I11" s="266"/>
      <c r="J11" s="266"/>
      <c r="K11" s="266"/>
      <c r="L11" s="267"/>
      <c r="M11" s="265" t="s">
        <v>14</v>
      </c>
      <c r="N11" s="266"/>
      <c r="O11" s="266"/>
      <c r="P11" s="266"/>
      <c r="Q11" s="267"/>
    </row>
    <row r="12" spans="2:17" ht="51" customHeight="1" thickBot="1" x14ac:dyDescent="0.25">
      <c r="B12" s="276"/>
      <c r="C12" s="6" t="s">
        <v>43</v>
      </c>
      <c r="D12" s="6" t="s">
        <v>44</v>
      </c>
      <c r="E12" s="6" t="s">
        <v>45</v>
      </c>
      <c r="F12" s="6" t="s">
        <v>46</v>
      </c>
      <c r="G12" s="6" t="s">
        <v>47</v>
      </c>
      <c r="H12" s="6" t="s">
        <v>43</v>
      </c>
      <c r="I12" s="6" t="s">
        <v>48</v>
      </c>
      <c r="J12" s="6" t="s">
        <v>49</v>
      </c>
      <c r="K12" s="6" t="s">
        <v>50</v>
      </c>
      <c r="L12" s="6" t="s">
        <v>47</v>
      </c>
      <c r="M12" s="6" t="s">
        <v>43</v>
      </c>
      <c r="N12" s="6" t="s">
        <v>48</v>
      </c>
      <c r="O12" s="6" t="s">
        <v>49</v>
      </c>
      <c r="P12" s="6" t="s">
        <v>50</v>
      </c>
      <c r="Q12" s="6" t="s">
        <v>47</v>
      </c>
    </row>
    <row r="13" spans="2:17" ht="15.75" thickBot="1" x14ac:dyDescent="0.25">
      <c r="B13" s="267"/>
      <c r="C13" s="7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5" x14ac:dyDescent="0.25">
      <c r="B14" s="8" t="s">
        <v>57</v>
      </c>
      <c r="C14" s="9">
        <f>SUM(C15:C21)</f>
        <v>1240428372056</v>
      </c>
      <c r="D14" s="9">
        <f>SUM(D15:D21)</f>
        <v>925824864235.27026</v>
      </c>
      <c r="E14" s="10">
        <f>SUM(E15:E21)</f>
        <v>343011758.3599999</v>
      </c>
      <c r="F14" s="10">
        <f>D14-E14</f>
        <v>925481852476.91028</v>
      </c>
      <c r="G14" s="92">
        <f>F14/C14</f>
        <v>0.74609858442929</v>
      </c>
      <c r="H14" s="10">
        <f>SUM(H15:H21)</f>
        <v>42497883549</v>
      </c>
      <c r="I14" s="9">
        <f>SUM(I15:I21)</f>
        <v>104935816656.28</v>
      </c>
      <c r="J14" s="10">
        <f>SUM(J15:J21)</f>
        <v>85119420033.779907</v>
      </c>
      <c r="K14" s="10">
        <f t="shared" ref="K14:K25" si="0">I14-J14</f>
        <v>19816396622.500092</v>
      </c>
      <c r="L14" s="92">
        <f>K14/H14</f>
        <v>0.46629137659647957</v>
      </c>
      <c r="M14" s="10">
        <f>SUM(M15:M21)</f>
        <v>46837205548</v>
      </c>
      <c r="N14" s="9">
        <f>SUM(N15:N21)</f>
        <v>21405882713.27</v>
      </c>
      <c r="O14" s="10">
        <f>SUM(O15:O21)</f>
        <v>19449583176.34</v>
      </c>
      <c r="P14" s="10">
        <f t="shared" ref="P14:P25" si="1">N14-O14</f>
        <v>1956299536.9300003</v>
      </c>
      <c r="Q14" s="10">
        <f>N14-O14</f>
        <v>1956299536.9300003</v>
      </c>
    </row>
    <row r="15" spans="2:17" ht="15" x14ac:dyDescent="0.25">
      <c r="B15" s="11" t="s">
        <v>58</v>
      </c>
      <c r="C15" s="12">
        <v>1159747493169</v>
      </c>
      <c r="D15" s="12">
        <v>864131692515.42029</v>
      </c>
      <c r="E15" s="12">
        <v>343011758.3599999</v>
      </c>
      <c r="F15" s="12">
        <f>D15-E15</f>
        <v>863788680757.0603</v>
      </c>
      <c r="G15" s="93">
        <f t="shared" ref="G15:G26" si="2">F15/C15</f>
        <v>0.74480754288743078</v>
      </c>
      <c r="H15" s="12">
        <v>4296919916</v>
      </c>
      <c r="I15" s="12">
        <v>2674634003.5900002</v>
      </c>
      <c r="J15" s="12"/>
      <c r="K15" s="12">
        <f t="shared" si="0"/>
        <v>2674634003.5900002</v>
      </c>
      <c r="L15" s="93">
        <f t="shared" ref="L15:L26" si="3">K15/H15</f>
        <v>0.62245377057895346</v>
      </c>
      <c r="M15" s="12">
        <v>0</v>
      </c>
      <c r="N15" s="12"/>
      <c r="O15" s="12"/>
      <c r="P15" s="12">
        <f t="shared" si="1"/>
        <v>0</v>
      </c>
      <c r="Q15" s="195">
        <v>0</v>
      </c>
    </row>
    <row r="16" spans="2:17" ht="30" x14ac:dyDescent="0.25">
      <c r="B16" s="11" t="s">
        <v>59</v>
      </c>
      <c r="C16" s="12">
        <v>4445524135</v>
      </c>
      <c r="D16" s="12">
        <v>4884473336.8199997</v>
      </c>
      <c r="E16" s="12">
        <v>0</v>
      </c>
      <c r="F16" s="12">
        <f>D16-E16</f>
        <v>4884473336.8199997</v>
      </c>
      <c r="G16" s="93">
        <f t="shared" si="2"/>
        <v>1.098739583565437</v>
      </c>
      <c r="H16" s="12">
        <v>0</v>
      </c>
      <c r="I16" s="12"/>
      <c r="J16" s="12"/>
      <c r="K16" s="12">
        <f t="shared" si="0"/>
        <v>0</v>
      </c>
      <c r="L16" s="93">
        <v>0</v>
      </c>
      <c r="M16" s="12">
        <v>5436990366</v>
      </c>
      <c r="N16" s="12">
        <v>1385789714.99</v>
      </c>
      <c r="O16" s="12"/>
      <c r="P16" s="12">
        <f t="shared" si="1"/>
        <v>1385789714.99</v>
      </c>
      <c r="Q16" s="93">
        <f t="shared" ref="Q16:Q25" si="4">P16/M16</f>
        <v>0.25488176761466785</v>
      </c>
    </row>
    <row r="17" spans="2:19" ht="15" x14ac:dyDescent="0.25">
      <c r="B17" s="11" t="s">
        <v>60</v>
      </c>
      <c r="C17" s="12">
        <v>42094309583</v>
      </c>
      <c r="D17" s="12">
        <v>32487535729.87001</v>
      </c>
      <c r="E17" s="12">
        <v>0</v>
      </c>
      <c r="F17" s="12">
        <f t="shared" ref="F17:F25" si="5">D17-E17</f>
        <v>32487535729.87001</v>
      </c>
      <c r="G17" s="93">
        <f t="shared" si="2"/>
        <v>0.77177975008266353</v>
      </c>
      <c r="H17" s="12">
        <v>35353033273</v>
      </c>
      <c r="I17" s="12">
        <v>10456545094.639999</v>
      </c>
      <c r="J17" s="12"/>
      <c r="K17" s="12">
        <f t="shared" si="0"/>
        <v>10456545094.639999</v>
      </c>
      <c r="L17" s="93">
        <f t="shared" si="3"/>
        <v>0.29577504747310962</v>
      </c>
      <c r="M17" s="12">
        <v>41338454143</v>
      </c>
      <c r="N17" s="12">
        <v>538889938.62</v>
      </c>
      <c r="O17" s="12"/>
      <c r="P17" s="12">
        <f t="shared" si="1"/>
        <v>538889938.62</v>
      </c>
      <c r="Q17" s="93">
        <f t="shared" si="4"/>
        <v>1.3036044762483028E-2</v>
      </c>
    </row>
    <row r="18" spans="2:19" ht="15" x14ac:dyDescent="0.25">
      <c r="B18" s="11" t="s">
        <v>61</v>
      </c>
      <c r="C18" s="12">
        <v>21158472346</v>
      </c>
      <c r="D18" s="12">
        <v>13680237513.880001</v>
      </c>
      <c r="E18" s="12">
        <v>0</v>
      </c>
      <c r="F18" s="12">
        <f t="shared" si="5"/>
        <v>13680237513.880001</v>
      </c>
      <c r="G18" s="93">
        <f t="shared" si="2"/>
        <v>0.64656073889314813</v>
      </c>
      <c r="H18" s="12">
        <v>1904885145</v>
      </c>
      <c r="I18" s="12">
        <v>126621762.76000001</v>
      </c>
      <c r="J18" s="12"/>
      <c r="K18" s="12">
        <f t="shared" si="0"/>
        <v>126621762.76000001</v>
      </c>
      <c r="L18" s="93">
        <f t="shared" si="3"/>
        <v>6.6472124627755452E-2</v>
      </c>
      <c r="M18" s="12">
        <v>2400000</v>
      </c>
      <c r="N18" s="12">
        <v>0</v>
      </c>
      <c r="O18" s="12"/>
      <c r="P18" s="12">
        <f t="shared" si="1"/>
        <v>0</v>
      </c>
      <c r="Q18" s="93">
        <f t="shared" si="4"/>
        <v>0</v>
      </c>
    </row>
    <row r="19" spans="2:19" ht="30" x14ac:dyDescent="0.25">
      <c r="B19" s="11" t="s">
        <v>62</v>
      </c>
      <c r="C19" s="12">
        <v>1343331371</v>
      </c>
      <c r="D19" s="12">
        <v>331362660.62</v>
      </c>
      <c r="E19" s="12">
        <v>0</v>
      </c>
      <c r="F19" s="12">
        <f t="shared" si="5"/>
        <v>331362660.62</v>
      </c>
      <c r="G19" s="93">
        <f t="shared" si="2"/>
        <v>0.24667231613397644</v>
      </c>
      <c r="H19" s="12">
        <v>0</v>
      </c>
      <c r="I19" s="12">
        <v>91660455067.429993</v>
      </c>
      <c r="J19" s="12">
        <v>85119420033.779907</v>
      </c>
      <c r="K19" s="12">
        <f t="shared" si="0"/>
        <v>6541035033.6500854</v>
      </c>
      <c r="L19" s="93">
        <v>0</v>
      </c>
      <c r="M19" s="12">
        <v>0</v>
      </c>
      <c r="N19" s="12">
        <v>19464157026.759998</v>
      </c>
      <c r="O19" s="12">
        <v>19449583176.34</v>
      </c>
      <c r="P19" s="12">
        <f t="shared" si="1"/>
        <v>14573850.419998169</v>
      </c>
      <c r="Q19" s="195">
        <v>0</v>
      </c>
      <c r="R19" s="13"/>
      <c r="S19" s="13"/>
    </row>
    <row r="20" spans="2:19" ht="18.75" customHeight="1" x14ac:dyDescent="0.25">
      <c r="B20" s="11" t="s">
        <v>63</v>
      </c>
      <c r="C20" s="12">
        <v>358342268</v>
      </c>
      <c r="D20" s="12">
        <v>1174167920.8699999</v>
      </c>
      <c r="E20" s="12">
        <v>0</v>
      </c>
      <c r="F20" s="12">
        <f t="shared" si="5"/>
        <v>1174167920.8699999</v>
      </c>
      <c r="G20" s="93">
        <f t="shared" si="2"/>
        <v>3.2766659859115475</v>
      </c>
      <c r="H20" s="12">
        <v>12000000</v>
      </c>
      <c r="I20" s="12">
        <v>9504912.5</v>
      </c>
      <c r="J20" s="12"/>
      <c r="K20" s="12">
        <f t="shared" si="0"/>
        <v>9504912.5</v>
      </c>
      <c r="L20" s="195">
        <f t="shared" si="3"/>
        <v>0.79207604166666667</v>
      </c>
      <c r="M20" s="12">
        <v>0</v>
      </c>
      <c r="N20" s="12"/>
      <c r="O20" s="12"/>
      <c r="P20" s="12">
        <f t="shared" si="1"/>
        <v>0</v>
      </c>
      <c r="Q20" s="195">
        <v>0</v>
      </c>
      <c r="R20" s="13"/>
      <c r="S20" s="13"/>
    </row>
    <row r="21" spans="2:19" ht="15" x14ac:dyDescent="0.25">
      <c r="B21" s="11" t="s">
        <v>64</v>
      </c>
      <c r="C21" s="12">
        <v>11280899184</v>
      </c>
      <c r="D21" s="12">
        <v>9135394557.7900009</v>
      </c>
      <c r="E21" s="12">
        <v>0</v>
      </c>
      <c r="F21" s="12">
        <f t="shared" si="5"/>
        <v>9135394557.7900009</v>
      </c>
      <c r="G21" s="93">
        <f t="shared" si="2"/>
        <v>0.80981085007363374</v>
      </c>
      <c r="H21" s="12">
        <v>931045215</v>
      </c>
      <c r="I21" s="12">
        <v>8055815.3600000013</v>
      </c>
      <c r="J21" s="12"/>
      <c r="K21" s="12">
        <f t="shared" si="0"/>
        <v>8055815.3600000013</v>
      </c>
      <c r="L21" s="93">
        <f t="shared" si="3"/>
        <v>8.6524426850741083E-3</v>
      </c>
      <c r="M21" s="12">
        <v>59361039</v>
      </c>
      <c r="N21" s="12">
        <v>17046032.900000002</v>
      </c>
      <c r="O21" s="12"/>
      <c r="P21" s="12">
        <f t="shared" si="1"/>
        <v>17046032.900000002</v>
      </c>
      <c r="Q21" s="93">
        <f t="shared" si="4"/>
        <v>0.28715860077853428</v>
      </c>
    </row>
    <row r="22" spans="2:19" ht="15" x14ac:dyDescent="0.25">
      <c r="B22" s="14" t="s">
        <v>65</v>
      </c>
      <c r="C22" s="10">
        <f>SUM(C23:C25)</f>
        <v>936359438</v>
      </c>
      <c r="D22" s="10">
        <f>SUM(D23:D25)</f>
        <v>600160536.69000006</v>
      </c>
      <c r="E22" s="10">
        <f>SUM(E23:E25)</f>
        <v>0</v>
      </c>
      <c r="F22" s="10">
        <f t="shared" si="5"/>
        <v>600160536.69000006</v>
      </c>
      <c r="G22" s="10">
        <f t="shared" si="2"/>
        <v>0.64095101980485414</v>
      </c>
      <c r="H22" s="10">
        <f>SUM(H23:H25)</f>
        <v>0</v>
      </c>
      <c r="I22" s="10">
        <f>SUM(I23:I25)</f>
        <v>6490433747.3000011</v>
      </c>
      <c r="J22" s="10">
        <f>SUM(J23:J25)</f>
        <v>3410066459.4299998</v>
      </c>
      <c r="K22" s="10">
        <f t="shared" si="0"/>
        <v>3080367287.8700013</v>
      </c>
      <c r="L22" s="92">
        <v>0</v>
      </c>
      <c r="M22" s="10">
        <f>SUM(M23:M25)</f>
        <v>37801000</v>
      </c>
      <c r="N22" s="10">
        <f>SUM(N23:N25)</f>
        <v>28185.22</v>
      </c>
      <c r="O22" s="10">
        <f>SUM(O23:O25)</f>
        <v>0</v>
      </c>
      <c r="P22" s="10">
        <f t="shared" si="1"/>
        <v>28185.22</v>
      </c>
      <c r="Q22" s="10">
        <f>N22-O22</f>
        <v>28185.22</v>
      </c>
    </row>
    <row r="23" spans="2:19" ht="30" x14ac:dyDescent="0.25">
      <c r="B23" s="15" t="s">
        <v>66</v>
      </c>
      <c r="C23" s="15">
        <v>0</v>
      </c>
      <c r="D23" s="12">
        <v>95066527.290000007</v>
      </c>
      <c r="E23" s="16">
        <v>0</v>
      </c>
      <c r="F23" s="16">
        <f t="shared" si="5"/>
        <v>95066527.290000007</v>
      </c>
      <c r="G23" s="94">
        <v>0</v>
      </c>
      <c r="H23" s="16">
        <v>0</v>
      </c>
      <c r="I23" s="16">
        <v>0</v>
      </c>
      <c r="J23" s="16">
        <v>0</v>
      </c>
      <c r="K23" s="16">
        <f t="shared" si="0"/>
        <v>0</v>
      </c>
      <c r="L23" s="94">
        <v>0</v>
      </c>
      <c r="M23" s="16">
        <v>37474000</v>
      </c>
      <c r="N23" s="16">
        <v>0</v>
      </c>
      <c r="O23" s="16">
        <v>0</v>
      </c>
      <c r="P23" s="16">
        <f t="shared" si="1"/>
        <v>0</v>
      </c>
      <c r="Q23" s="196">
        <f t="shared" si="4"/>
        <v>0</v>
      </c>
    </row>
    <row r="24" spans="2:19" ht="30" x14ac:dyDescent="0.25">
      <c r="B24" s="15" t="s">
        <v>67</v>
      </c>
      <c r="C24" s="12">
        <v>936359438</v>
      </c>
      <c r="D24" s="12">
        <v>141413665.55000001</v>
      </c>
      <c r="E24" s="16">
        <v>0</v>
      </c>
      <c r="F24" s="16">
        <f t="shared" si="5"/>
        <v>141413665.55000001</v>
      </c>
      <c r="G24" s="94">
        <f t="shared" si="2"/>
        <v>0.15102498016365379</v>
      </c>
      <c r="H24" s="16">
        <v>0</v>
      </c>
      <c r="I24" s="16">
        <v>6490433747.3000011</v>
      </c>
      <c r="J24" s="16">
        <v>3410066459.4299998</v>
      </c>
      <c r="K24" s="16">
        <f t="shared" si="0"/>
        <v>3080367287.8700013</v>
      </c>
      <c r="L24" s="94">
        <v>0</v>
      </c>
      <c r="M24" s="16">
        <v>0</v>
      </c>
      <c r="N24" s="16">
        <v>0</v>
      </c>
      <c r="O24" s="16">
        <v>0</v>
      </c>
      <c r="P24" s="16">
        <f t="shared" si="1"/>
        <v>0</v>
      </c>
      <c r="Q24" s="196">
        <v>0</v>
      </c>
    </row>
    <row r="25" spans="2:19" ht="45" x14ac:dyDescent="0.25">
      <c r="B25" s="15" t="s">
        <v>68</v>
      </c>
      <c r="C25" s="15">
        <v>0</v>
      </c>
      <c r="D25" s="12">
        <v>363680343.85000002</v>
      </c>
      <c r="E25" s="16">
        <v>0</v>
      </c>
      <c r="F25" s="16">
        <f t="shared" si="5"/>
        <v>363680343.85000002</v>
      </c>
      <c r="G25" s="94">
        <v>0</v>
      </c>
      <c r="H25" s="16">
        <v>0</v>
      </c>
      <c r="I25" s="16">
        <v>0</v>
      </c>
      <c r="J25" s="16">
        <v>0</v>
      </c>
      <c r="K25" s="16">
        <f t="shared" si="0"/>
        <v>0</v>
      </c>
      <c r="L25" s="94">
        <v>0</v>
      </c>
      <c r="M25" s="16">
        <v>327000</v>
      </c>
      <c r="N25" s="16">
        <v>28185.22</v>
      </c>
      <c r="O25" s="16">
        <v>0</v>
      </c>
      <c r="P25" s="16">
        <f t="shared" si="1"/>
        <v>28185.22</v>
      </c>
      <c r="Q25" s="196">
        <f t="shared" si="4"/>
        <v>8.619333333333333E-2</v>
      </c>
    </row>
    <row r="26" spans="2:19" ht="15.75" thickBot="1" x14ac:dyDescent="0.3">
      <c r="B26" s="175" t="s">
        <v>69</v>
      </c>
      <c r="C26" s="179">
        <f>C14+C22</f>
        <v>1241364731494</v>
      </c>
      <c r="D26" s="179">
        <f>D14+D22</f>
        <v>926425024771.96021</v>
      </c>
      <c r="E26" s="179">
        <f>E14+E22</f>
        <v>343011758.3599999</v>
      </c>
      <c r="F26" s="179">
        <f>D26-E26</f>
        <v>926082013013.60022</v>
      </c>
      <c r="G26" s="178">
        <f t="shared" si="2"/>
        <v>0.74601927178891847</v>
      </c>
      <c r="H26" s="179">
        <f>H14+H22</f>
        <v>42497883549</v>
      </c>
      <c r="I26" s="179">
        <f>I14+I22</f>
        <v>111426250403.58</v>
      </c>
      <c r="J26" s="179">
        <f>J14+J22</f>
        <v>88529486493.2099</v>
      </c>
      <c r="K26" s="179">
        <f>I26-J26</f>
        <v>22896763910.370102</v>
      </c>
      <c r="L26" s="178">
        <f t="shared" si="3"/>
        <v>0.53877421646116008</v>
      </c>
      <c r="M26" s="179">
        <f>M14+M22</f>
        <v>46875006548</v>
      </c>
      <c r="N26" s="179">
        <f>N14+N22</f>
        <v>21405910898.490002</v>
      </c>
      <c r="O26" s="179">
        <f>O14+O22</f>
        <v>19449583176.34</v>
      </c>
      <c r="P26" s="179">
        <f>N26-O26</f>
        <v>1956327722.1500015</v>
      </c>
      <c r="Q26" s="178">
        <f>P26/M26</f>
        <v>4.1734985575878743E-2</v>
      </c>
    </row>
    <row r="27" spans="2:19" ht="13.15" customHeight="1" x14ac:dyDescent="0.25">
      <c r="B27" s="181" t="s">
        <v>16</v>
      </c>
      <c r="C27" s="147"/>
      <c r="F27" s="185"/>
      <c r="G27" s="191"/>
      <c r="H27" s="185"/>
      <c r="J27" s="185"/>
      <c r="K27" s="185"/>
      <c r="L27" s="191"/>
      <c r="M27" s="185"/>
      <c r="N27" s="185"/>
      <c r="O27" s="185"/>
      <c r="P27" s="185"/>
      <c r="Q27" s="185"/>
    </row>
    <row r="28" spans="2:19" ht="15" x14ac:dyDescent="0.25">
      <c r="B28" s="88" t="s">
        <v>70</v>
      </c>
      <c r="C28" s="193"/>
      <c r="D28" s="22"/>
      <c r="E28" s="22"/>
      <c r="F28" s="22"/>
      <c r="G28" s="22"/>
      <c r="H28" s="22"/>
      <c r="I28" s="22"/>
      <c r="J28" s="22"/>
      <c r="K28" s="192"/>
      <c r="L28" s="22"/>
      <c r="M28" s="22"/>
      <c r="N28" s="22"/>
      <c r="O28" s="22"/>
      <c r="P28" s="22"/>
      <c r="Q28"/>
    </row>
    <row r="29" spans="2:19" ht="15" x14ac:dyDescent="0.25">
      <c r="B29" s="88" t="s">
        <v>142</v>
      </c>
      <c r="C29" s="88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5" x14ac:dyDescent="0.25">
      <c r="B30" s="88" t="s">
        <v>143</v>
      </c>
      <c r="C30" s="88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s="152" customFormat="1" ht="15" x14ac:dyDescent="0.25">
      <c r="B31" s="88" t="s">
        <v>71</v>
      </c>
      <c r="I31"/>
      <c r="J31"/>
      <c r="K31"/>
      <c r="L31"/>
      <c r="M31"/>
      <c r="N31"/>
      <c r="O31"/>
      <c r="P31"/>
      <c r="Q31"/>
    </row>
    <row r="32" spans="2:19" s="152" customFormat="1" ht="15" x14ac:dyDescent="0.25">
      <c r="B32" s="88" t="s">
        <v>72</v>
      </c>
      <c r="I32"/>
      <c r="J32"/>
      <c r="K32"/>
      <c r="L32"/>
      <c r="M32"/>
      <c r="N32"/>
      <c r="O32"/>
      <c r="P32"/>
      <c r="Q32"/>
    </row>
    <row r="33" spans="2:17" ht="15" x14ac:dyDescent="0.25">
      <c r="B33" s="88" t="s">
        <v>73</v>
      </c>
      <c r="C33" s="152"/>
      <c r="D33" s="152"/>
      <c r="E33" s="152"/>
      <c r="F33" s="152"/>
      <c r="G33" s="152"/>
      <c r="I33"/>
      <c r="J33"/>
      <c r="K33"/>
      <c r="L33"/>
      <c r="M33"/>
      <c r="N33"/>
      <c r="O33"/>
      <c r="P33"/>
      <c r="Q33"/>
    </row>
    <row r="34" spans="2:17" ht="15" x14ac:dyDescent="0.25">
      <c r="B34" s="88" t="s">
        <v>74</v>
      </c>
      <c r="C34" s="152"/>
      <c r="D34" s="152"/>
      <c r="E34" s="152"/>
      <c r="F34" s="152"/>
      <c r="G34" s="152"/>
      <c r="I34"/>
      <c r="J34"/>
      <c r="K34"/>
      <c r="L34"/>
      <c r="M34"/>
      <c r="N34"/>
      <c r="O34"/>
      <c r="P34"/>
      <c r="Q34"/>
    </row>
    <row r="35" spans="2:17" x14ac:dyDescent="0.2">
      <c r="B35" s="88" t="s">
        <v>75</v>
      </c>
      <c r="C35" s="152"/>
      <c r="D35" s="152"/>
      <c r="E35" s="152"/>
      <c r="F35" s="152"/>
      <c r="G35" s="152"/>
    </row>
    <row r="38" spans="2:17" ht="15" x14ac:dyDescent="0.25">
      <c r="B38" s="3"/>
      <c r="C38" s="3"/>
      <c r="D38" s="3"/>
      <c r="E38" s="17"/>
      <c r="F38" s="3"/>
      <c r="G38" s="3"/>
      <c r="H38" s="3"/>
    </row>
    <row r="43" spans="2:17" ht="15" x14ac:dyDescent="0.25"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80" zoomScaleNormal="80" workbookViewId="0">
      <selection activeCell="E15" sqref="E15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6" width="16.85546875" style="1" bestFit="1" customWidth="1"/>
    <col min="7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3" width="16" style="1" customWidth="1"/>
    <col min="14" max="14" width="17.5703125" style="1" bestFit="1" customWidth="1"/>
    <col min="15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8" t="s">
        <v>140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</row>
    <row r="2" spans="2:17" ht="20.25" x14ac:dyDescent="0.2">
      <c r="B2" s="270" t="s">
        <v>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2:17" ht="20.25" x14ac:dyDescent="0.2">
      <c r="B3" s="270" t="s">
        <v>2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2:17" ht="15.75" customHeight="1" x14ac:dyDescent="0.2">
      <c r="B4" s="229" t="s">
        <v>3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72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 x14ac:dyDescent="0.3">
      <c r="B6" s="273" t="s">
        <v>76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</row>
    <row r="7" spans="2:17" ht="18.75" x14ac:dyDescent="0.3">
      <c r="B7" s="273" t="s">
        <v>77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2:17" ht="18.75" x14ac:dyDescent="0.3">
      <c r="B8" s="273" t="s">
        <v>141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</row>
    <row r="9" spans="2:17" ht="15.75" x14ac:dyDescent="0.25">
      <c r="B9" s="275" t="s">
        <v>18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25">
      <c r="B11" s="276" t="s">
        <v>41</v>
      </c>
      <c r="C11" s="265" t="s">
        <v>12</v>
      </c>
      <c r="D11" s="266"/>
      <c r="E11" s="266"/>
      <c r="F11" s="266"/>
      <c r="G11" s="267"/>
      <c r="H11" s="265" t="s">
        <v>42</v>
      </c>
      <c r="I11" s="266"/>
      <c r="J11" s="266"/>
      <c r="K11" s="266"/>
      <c r="L11" s="267"/>
      <c r="M11" s="265" t="s">
        <v>14</v>
      </c>
      <c r="N11" s="266"/>
      <c r="O11" s="266"/>
      <c r="P11" s="266"/>
      <c r="Q11" s="267"/>
    </row>
    <row r="12" spans="2:17" ht="51" customHeight="1" thickBot="1" x14ac:dyDescent="0.25">
      <c r="B12" s="276"/>
      <c r="C12" s="6" t="s">
        <v>43</v>
      </c>
      <c r="D12" s="6" t="s">
        <v>78</v>
      </c>
      <c r="E12" s="6" t="s">
        <v>45</v>
      </c>
      <c r="F12" s="6" t="s">
        <v>79</v>
      </c>
      <c r="G12" s="6" t="s">
        <v>47</v>
      </c>
      <c r="H12" s="6" t="s">
        <v>43</v>
      </c>
      <c r="I12" s="6" t="s">
        <v>80</v>
      </c>
      <c r="J12" s="6" t="s">
        <v>49</v>
      </c>
      <c r="K12" s="6" t="s">
        <v>81</v>
      </c>
      <c r="L12" s="6" t="s">
        <v>47</v>
      </c>
      <c r="M12" s="6" t="s">
        <v>43</v>
      </c>
      <c r="N12" s="6" t="s">
        <v>80</v>
      </c>
      <c r="O12" s="6" t="s">
        <v>49</v>
      </c>
      <c r="P12" s="6" t="s">
        <v>81</v>
      </c>
      <c r="Q12" s="6" t="s">
        <v>47</v>
      </c>
    </row>
    <row r="13" spans="2:17" ht="15.75" thickBot="1" x14ac:dyDescent="0.25">
      <c r="B13" s="267"/>
      <c r="C13" s="89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5" x14ac:dyDescent="0.25">
      <c r="B14" s="8" t="s">
        <v>82</v>
      </c>
      <c r="C14" s="9">
        <f>SUM(C15:C20)</f>
        <v>1152445730554</v>
      </c>
      <c r="D14" s="9">
        <f>SUM(D15:D20)</f>
        <v>953368607952.76062</v>
      </c>
      <c r="E14" s="10">
        <f>SUM(E15:E20)</f>
        <v>104788800080.09999</v>
      </c>
      <c r="F14" s="10">
        <f t="shared" ref="F14:F20" si="0">D14-E14</f>
        <v>848579807872.66064</v>
      </c>
      <c r="G14" s="92">
        <f>F14/C14</f>
        <v>0.73632951676148262</v>
      </c>
      <c r="H14" s="9">
        <f>SUM(H15:H20)</f>
        <v>164590324182</v>
      </c>
      <c r="I14" s="9">
        <f>SUM(I15:I20)</f>
        <v>89015066814.42012</v>
      </c>
      <c r="J14" s="10">
        <f>SUM(J15:J20)</f>
        <v>123205939.22999999</v>
      </c>
      <c r="K14" s="10">
        <f>I14-J14</f>
        <v>88891860875.190125</v>
      </c>
      <c r="L14" s="92">
        <f>K14/H14</f>
        <v>0.54007950538389882</v>
      </c>
      <c r="M14" s="9">
        <f>SUM(M15:M20)</f>
        <v>68421075862</v>
      </c>
      <c r="N14" s="9">
        <f>SUM(N15:N20)</f>
        <v>21819410120.029999</v>
      </c>
      <c r="O14" s="10">
        <f>SUM(O15:O20)</f>
        <v>8449.15</v>
      </c>
      <c r="P14" s="10">
        <f>N14-O14</f>
        <v>21819401670.879997</v>
      </c>
      <c r="Q14" s="92">
        <f>P14/M14</f>
        <v>0.31889883922445239</v>
      </c>
    </row>
    <row r="15" spans="2:17" ht="15" x14ac:dyDescent="0.25">
      <c r="B15" s="11" t="s">
        <v>83</v>
      </c>
      <c r="C15" s="12">
        <v>516919627204</v>
      </c>
      <c r="D15" s="12">
        <v>349848971837.16058</v>
      </c>
      <c r="E15" s="16">
        <v>219797369.97999996</v>
      </c>
      <c r="F15" s="12">
        <f t="shared" si="0"/>
        <v>349629174467.1806</v>
      </c>
      <c r="G15" s="93">
        <f t="shared" ref="G15:G29" si="1">F15/C15</f>
        <v>0.67637047631236691</v>
      </c>
      <c r="H15" s="12">
        <v>160515290745</v>
      </c>
      <c r="I15" s="12">
        <v>87880571411.930115</v>
      </c>
      <c r="J15" s="16">
        <v>123205939.22999999</v>
      </c>
      <c r="K15" s="12">
        <f t="shared" ref="K15:K28" si="2">I15-J15</f>
        <v>87757365472.700119</v>
      </c>
      <c r="L15" s="93">
        <f t="shared" ref="L15:L29" si="3">K15/H15</f>
        <v>0.54672277678588532</v>
      </c>
      <c r="M15" s="12">
        <v>65417989655</v>
      </c>
      <c r="N15" s="12">
        <v>2238244155.5100002</v>
      </c>
      <c r="O15" s="12">
        <v>8449.15</v>
      </c>
      <c r="P15" s="12">
        <f t="shared" ref="P15:P29" si="4">N15-O15</f>
        <v>2238235706.3600001</v>
      </c>
      <c r="Q15" s="93">
        <f t="shared" ref="Q15:Q29" si="5">P15/M15</f>
        <v>3.421437617028527E-2</v>
      </c>
    </row>
    <row r="16" spans="2:17" ht="30" x14ac:dyDescent="0.25">
      <c r="B16" s="11" t="s">
        <v>84</v>
      </c>
      <c r="C16" s="12">
        <v>90986168678</v>
      </c>
      <c r="D16" s="12">
        <v>59931852121.769989</v>
      </c>
      <c r="E16" s="16">
        <v>0</v>
      </c>
      <c r="F16" s="12">
        <f t="shared" si="0"/>
        <v>59931852121.769989</v>
      </c>
      <c r="G16" s="93">
        <f t="shared" si="1"/>
        <v>0.65869189781876392</v>
      </c>
      <c r="H16" s="12">
        <v>2392571428</v>
      </c>
      <c r="I16" s="12">
        <v>1184031.6000000001</v>
      </c>
      <c r="J16" s="16">
        <v>0</v>
      </c>
      <c r="K16" s="12">
        <f t="shared" si="2"/>
        <v>1184031.6000000001</v>
      </c>
      <c r="L16" s="93">
        <f t="shared" si="3"/>
        <v>4.9487826617981335E-4</v>
      </c>
      <c r="M16" s="12">
        <v>0</v>
      </c>
      <c r="N16" s="19">
        <v>0</v>
      </c>
      <c r="O16" s="12">
        <v>0</v>
      </c>
      <c r="P16" s="12"/>
      <c r="Q16" s="195">
        <v>0</v>
      </c>
    </row>
    <row r="17" spans="2:17" ht="15" x14ac:dyDescent="0.25">
      <c r="B17" s="11" t="s">
        <v>85</v>
      </c>
      <c r="C17" s="12">
        <v>298486441612</v>
      </c>
      <c r="D17" s="12">
        <v>222367988412.95999</v>
      </c>
      <c r="E17" s="16">
        <v>0</v>
      </c>
      <c r="F17" s="12">
        <f t="shared" si="0"/>
        <v>222367988412.95999</v>
      </c>
      <c r="G17" s="93">
        <f t="shared" si="1"/>
        <v>0.7449852234896962</v>
      </c>
      <c r="H17" s="12">
        <v>120729328</v>
      </c>
      <c r="I17" s="12">
        <v>0</v>
      </c>
      <c r="J17" s="16">
        <v>0</v>
      </c>
      <c r="K17" s="12">
        <f t="shared" si="2"/>
        <v>0</v>
      </c>
      <c r="L17" s="93">
        <f t="shared" si="3"/>
        <v>0</v>
      </c>
      <c r="M17" s="12">
        <v>0</v>
      </c>
      <c r="N17" s="19">
        <v>0</v>
      </c>
      <c r="O17" s="12">
        <v>0</v>
      </c>
      <c r="P17" s="12">
        <f t="shared" si="4"/>
        <v>0</v>
      </c>
      <c r="Q17" s="195">
        <v>0</v>
      </c>
    </row>
    <row r="18" spans="2:17" ht="30" x14ac:dyDescent="0.25">
      <c r="B18" s="11" t="s">
        <v>86</v>
      </c>
      <c r="C18" s="12">
        <v>13500000000</v>
      </c>
      <c r="D18" s="12">
        <v>11307408707.02</v>
      </c>
      <c r="E18" s="16">
        <v>0</v>
      </c>
      <c r="F18" s="12">
        <f t="shared" si="0"/>
        <v>11307408707.02</v>
      </c>
      <c r="G18" s="93">
        <f t="shared" si="1"/>
        <v>0.83758583014962962</v>
      </c>
      <c r="H18" s="12">
        <v>0</v>
      </c>
      <c r="I18" s="12"/>
      <c r="J18" s="16">
        <v>0</v>
      </c>
      <c r="K18" s="12">
        <f t="shared" si="2"/>
        <v>0</v>
      </c>
      <c r="L18" s="93">
        <v>0</v>
      </c>
      <c r="M18" s="12">
        <v>0</v>
      </c>
      <c r="N18" s="19">
        <v>0</v>
      </c>
      <c r="O18" s="12">
        <v>0</v>
      </c>
      <c r="P18" s="12">
        <f t="shared" si="4"/>
        <v>0</v>
      </c>
      <c r="Q18" s="195">
        <v>0</v>
      </c>
    </row>
    <row r="19" spans="2:17" ht="30" x14ac:dyDescent="0.25">
      <c r="B19" s="11" t="s">
        <v>87</v>
      </c>
      <c r="C19" s="12">
        <v>232501086665</v>
      </c>
      <c r="D19" s="12">
        <v>308288924958.01007</v>
      </c>
      <c r="E19" s="12">
        <v>104569002710.12</v>
      </c>
      <c r="F19" s="12">
        <f t="shared" si="0"/>
        <v>203719922247.89008</v>
      </c>
      <c r="G19" s="93">
        <f t="shared" si="1"/>
        <v>0.87621062408805273</v>
      </c>
      <c r="H19" s="12">
        <v>1561732681</v>
      </c>
      <c r="I19" s="12">
        <v>1124516166.01</v>
      </c>
      <c r="J19" s="16">
        <v>0</v>
      </c>
      <c r="K19" s="12">
        <f t="shared" si="2"/>
        <v>1124516166.01</v>
      </c>
      <c r="L19" s="93">
        <f t="shared" si="3"/>
        <v>0.7200439484239749</v>
      </c>
      <c r="M19" s="12">
        <v>3003036207</v>
      </c>
      <c r="N19" s="12">
        <v>19581165964.519997</v>
      </c>
      <c r="O19" s="12">
        <v>0</v>
      </c>
      <c r="P19" s="12">
        <f t="shared" si="4"/>
        <v>19581165964.519997</v>
      </c>
      <c r="Q19" s="93">
        <f t="shared" si="5"/>
        <v>6.5204561699511991</v>
      </c>
    </row>
    <row r="20" spans="2:17" ht="15" x14ac:dyDescent="0.25">
      <c r="B20" s="11" t="s">
        <v>88</v>
      </c>
      <c r="C20" s="12">
        <v>52406395</v>
      </c>
      <c r="D20" s="12">
        <v>1623461915.8399999</v>
      </c>
      <c r="E20" s="12"/>
      <c r="F20" s="12">
        <f t="shared" si="0"/>
        <v>1623461915.8399999</v>
      </c>
      <c r="G20" s="93">
        <f t="shared" si="1"/>
        <v>30.978316975247008</v>
      </c>
      <c r="H20" s="12"/>
      <c r="I20" s="12">
        <v>8795204.8800000008</v>
      </c>
      <c r="J20" s="16">
        <v>0</v>
      </c>
      <c r="K20" s="12">
        <f t="shared" si="2"/>
        <v>8795204.8800000008</v>
      </c>
      <c r="L20" s="93">
        <v>0</v>
      </c>
      <c r="M20" s="12">
        <v>50000</v>
      </c>
      <c r="N20" s="12">
        <v>0</v>
      </c>
      <c r="O20" s="12">
        <v>0</v>
      </c>
      <c r="P20" s="12">
        <f t="shared" si="4"/>
        <v>0</v>
      </c>
      <c r="Q20" s="195">
        <v>0</v>
      </c>
    </row>
    <row r="21" spans="2:17" ht="15" x14ac:dyDescent="0.25">
      <c r="B21" s="14" t="s">
        <v>89</v>
      </c>
      <c r="C21" s="10">
        <f>SUM(C22:C28)</f>
        <v>166280374714</v>
      </c>
      <c r="D21" s="10">
        <f>SUM(D22:D28)</f>
        <v>112205227745.50998</v>
      </c>
      <c r="E21" s="10">
        <f t="shared" ref="E21:J21" si="6">SUM(E22:E28)</f>
        <v>3410066459.4299998</v>
      </c>
      <c r="F21" s="10">
        <f>SUM(F22:F28)</f>
        <v>108795161286.07999</v>
      </c>
      <c r="G21" s="92">
        <f t="shared" si="1"/>
        <v>0.654287443561552</v>
      </c>
      <c r="H21" s="10">
        <f t="shared" si="6"/>
        <v>18779446511</v>
      </c>
      <c r="I21" s="10">
        <f t="shared" si="6"/>
        <v>7635013060.5200024</v>
      </c>
      <c r="J21" s="10">
        <f t="shared" si="6"/>
        <v>0</v>
      </c>
      <c r="K21" s="10">
        <f>SUM(K22:K28)</f>
        <v>7635013060.5200024</v>
      </c>
      <c r="L21" s="92">
        <f t="shared" si="3"/>
        <v>0.40656219852101699</v>
      </c>
      <c r="M21" s="10">
        <f>SUM(M22:M28)</f>
        <v>1049055436</v>
      </c>
      <c r="N21" s="10">
        <f>SUM(N22:N28)</f>
        <v>120012707.48</v>
      </c>
      <c r="O21" s="10">
        <f>SUM(O22:O28)</f>
        <v>0</v>
      </c>
      <c r="P21" s="10">
        <f t="shared" si="4"/>
        <v>120012707.48</v>
      </c>
      <c r="Q21" s="92">
        <f t="shared" si="5"/>
        <v>0.11440072980089873</v>
      </c>
    </row>
    <row r="22" spans="2:17" ht="15" x14ac:dyDescent="0.25">
      <c r="B22" s="15" t="s">
        <v>90</v>
      </c>
      <c r="C22" s="12">
        <v>53087528542</v>
      </c>
      <c r="D22" s="16">
        <v>42775470713.539993</v>
      </c>
      <c r="E22" s="16">
        <v>0</v>
      </c>
      <c r="F22" s="16">
        <f>D22-E22</f>
        <v>42775470713.539993</v>
      </c>
      <c r="G22" s="94">
        <f t="shared" si="1"/>
        <v>0.80575366547151162</v>
      </c>
      <c r="H22" s="16">
        <v>6757564058</v>
      </c>
      <c r="I22" s="16">
        <v>3017254698.3099999</v>
      </c>
      <c r="J22" s="16">
        <v>0</v>
      </c>
      <c r="K22" s="12">
        <f t="shared" si="2"/>
        <v>3017254698.3099999</v>
      </c>
      <c r="L22" s="93">
        <f t="shared" si="3"/>
        <v>0.44650034722763704</v>
      </c>
      <c r="M22" s="16">
        <v>7000000</v>
      </c>
      <c r="N22" s="16">
        <v>0</v>
      </c>
      <c r="O22" s="16">
        <v>0</v>
      </c>
      <c r="P22" s="16">
        <f t="shared" si="4"/>
        <v>0</v>
      </c>
      <c r="Q22" s="196">
        <f t="shared" si="5"/>
        <v>0</v>
      </c>
    </row>
    <row r="23" spans="2:17" ht="30" x14ac:dyDescent="0.25">
      <c r="B23" s="15" t="s">
        <v>91</v>
      </c>
      <c r="C23" s="12">
        <v>60505319620</v>
      </c>
      <c r="D23" s="16">
        <v>24690358041.829994</v>
      </c>
      <c r="E23" s="16">
        <v>0</v>
      </c>
      <c r="F23" s="16">
        <f t="shared" ref="F23:F28" si="7">D23-E23</f>
        <v>24690358041.829994</v>
      </c>
      <c r="G23" s="94">
        <f t="shared" si="1"/>
        <v>0.40806921105278504</v>
      </c>
      <c r="H23" s="16">
        <v>8350735532</v>
      </c>
      <c r="I23" s="16">
        <v>3754237426.110002</v>
      </c>
      <c r="J23" s="16">
        <v>0</v>
      </c>
      <c r="K23" s="12">
        <f t="shared" si="2"/>
        <v>3754237426.110002</v>
      </c>
      <c r="L23" s="93">
        <f t="shared" si="3"/>
        <v>0.44956967104559503</v>
      </c>
      <c r="M23" s="16">
        <v>1039855436</v>
      </c>
      <c r="N23" s="16">
        <v>120012707.48</v>
      </c>
      <c r="O23" s="16">
        <v>0</v>
      </c>
      <c r="P23" s="16">
        <f t="shared" si="4"/>
        <v>120012707.48</v>
      </c>
      <c r="Q23" s="94">
        <f t="shared" si="5"/>
        <v>0.11541287694917624</v>
      </c>
    </row>
    <row r="24" spans="2:17" ht="15" x14ac:dyDescent="0.25">
      <c r="B24" s="15" t="s">
        <v>92</v>
      </c>
      <c r="C24" s="12">
        <v>10094704</v>
      </c>
      <c r="D24" s="16">
        <v>83052931.420000002</v>
      </c>
      <c r="E24" s="16">
        <v>0</v>
      </c>
      <c r="F24" s="16">
        <f t="shared" si="7"/>
        <v>83052931.420000002</v>
      </c>
      <c r="G24" s="94">
        <f t="shared" si="1"/>
        <v>8.2273765946975761</v>
      </c>
      <c r="H24" s="16">
        <v>661637117</v>
      </c>
      <c r="I24" s="16">
        <v>4952415.37</v>
      </c>
      <c r="J24" s="16">
        <v>0</v>
      </c>
      <c r="K24" s="12">
        <f t="shared" si="2"/>
        <v>4952415.37</v>
      </c>
      <c r="L24" s="93">
        <f t="shared" si="3"/>
        <v>7.485093025698557E-3</v>
      </c>
      <c r="M24" s="16">
        <v>0</v>
      </c>
      <c r="N24" s="16">
        <v>0</v>
      </c>
      <c r="O24" s="16">
        <v>0</v>
      </c>
      <c r="P24" s="16">
        <f t="shared" si="4"/>
        <v>0</v>
      </c>
      <c r="Q24" s="196">
        <v>0</v>
      </c>
    </row>
    <row r="25" spans="2:17" ht="15" x14ac:dyDescent="0.25">
      <c r="B25" s="15" t="s">
        <v>93</v>
      </c>
      <c r="C25" s="12">
        <v>1120835769</v>
      </c>
      <c r="D25" s="16">
        <v>1750425885.4400001</v>
      </c>
      <c r="E25" s="16">
        <v>0</v>
      </c>
      <c r="F25" s="16">
        <f t="shared" si="7"/>
        <v>1750425885.4400001</v>
      </c>
      <c r="G25" s="94">
        <f t="shared" si="1"/>
        <v>1.5617148683626638</v>
      </c>
      <c r="H25" s="16">
        <v>154869000</v>
      </c>
      <c r="I25" s="16">
        <v>0</v>
      </c>
      <c r="J25" s="16">
        <v>0</v>
      </c>
      <c r="K25" s="12">
        <f t="shared" si="2"/>
        <v>0</v>
      </c>
      <c r="L25" s="93">
        <f t="shared" si="3"/>
        <v>0</v>
      </c>
      <c r="M25" s="16">
        <v>200000</v>
      </c>
      <c r="N25" s="16">
        <v>0</v>
      </c>
      <c r="O25" s="16">
        <v>0</v>
      </c>
      <c r="P25" s="16">
        <f t="shared" si="4"/>
        <v>0</v>
      </c>
      <c r="Q25" s="196">
        <f t="shared" si="5"/>
        <v>0</v>
      </c>
    </row>
    <row r="26" spans="2:17" ht="30" x14ac:dyDescent="0.25">
      <c r="B26" s="15" t="s">
        <v>94</v>
      </c>
      <c r="C26" s="12">
        <v>50109471804</v>
      </c>
      <c r="D26" s="16">
        <v>42905920173.279999</v>
      </c>
      <c r="E26" s="16">
        <v>3410066459.4299998</v>
      </c>
      <c r="F26" s="16">
        <f t="shared" si="7"/>
        <v>39495853713.849998</v>
      </c>
      <c r="G26" s="94">
        <f t="shared" si="1"/>
        <v>0.78819137963248764</v>
      </c>
      <c r="H26" s="16">
        <v>2854615995</v>
      </c>
      <c r="I26" s="16">
        <v>858568520.73000002</v>
      </c>
      <c r="J26" s="16">
        <v>0</v>
      </c>
      <c r="K26" s="12">
        <f t="shared" si="2"/>
        <v>858568520.73000002</v>
      </c>
      <c r="L26" s="93">
        <f t="shared" si="3"/>
        <v>0.30076497932955776</v>
      </c>
      <c r="M26" s="16">
        <v>2000000</v>
      </c>
      <c r="N26" s="16">
        <v>0</v>
      </c>
      <c r="O26" s="16">
        <v>0</v>
      </c>
      <c r="P26" s="16">
        <f t="shared" si="4"/>
        <v>0</v>
      </c>
      <c r="Q26" s="196">
        <f t="shared" si="5"/>
        <v>0</v>
      </c>
    </row>
    <row r="27" spans="2:17" ht="30" x14ac:dyDescent="0.25">
      <c r="B27" s="18" t="s">
        <v>95</v>
      </c>
      <c r="C27" s="12">
        <v>0</v>
      </c>
      <c r="D27" s="16">
        <v>0</v>
      </c>
      <c r="E27" s="16">
        <v>0</v>
      </c>
      <c r="F27" s="19">
        <f t="shared" si="7"/>
        <v>0</v>
      </c>
      <c r="G27" s="95">
        <v>0</v>
      </c>
      <c r="H27" s="19">
        <v>24809</v>
      </c>
      <c r="I27" s="19">
        <v>0</v>
      </c>
      <c r="J27" s="19">
        <v>0</v>
      </c>
      <c r="K27" s="12">
        <f t="shared" si="2"/>
        <v>0</v>
      </c>
      <c r="L27" s="93">
        <f t="shared" si="3"/>
        <v>0</v>
      </c>
      <c r="M27" s="19">
        <v>0</v>
      </c>
      <c r="N27" s="19">
        <v>0</v>
      </c>
      <c r="O27" s="19">
        <v>0</v>
      </c>
      <c r="P27" s="19">
        <f t="shared" si="4"/>
        <v>0</v>
      </c>
      <c r="Q27" s="197">
        <v>0</v>
      </c>
    </row>
    <row r="28" spans="2:17" ht="30.75" thickBot="1" x14ac:dyDescent="0.3">
      <c r="B28" s="20" t="s">
        <v>96</v>
      </c>
      <c r="C28" s="91">
        <v>1447124275</v>
      </c>
      <c r="D28" s="16">
        <v>0</v>
      </c>
      <c r="E28" s="16">
        <v>0</v>
      </c>
      <c r="F28" s="21">
        <f t="shared" si="7"/>
        <v>0</v>
      </c>
      <c r="G28" s="96">
        <f t="shared" si="1"/>
        <v>0</v>
      </c>
      <c r="H28" s="21">
        <v>0</v>
      </c>
      <c r="I28" s="21"/>
      <c r="J28" s="21">
        <v>0</v>
      </c>
      <c r="K28" s="12">
        <f t="shared" si="2"/>
        <v>0</v>
      </c>
      <c r="L28" s="97">
        <v>0</v>
      </c>
      <c r="M28" s="21">
        <v>0</v>
      </c>
      <c r="N28" s="19">
        <v>0</v>
      </c>
      <c r="O28" s="21">
        <v>0</v>
      </c>
      <c r="P28" s="21">
        <f t="shared" si="4"/>
        <v>0</v>
      </c>
      <c r="Q28" s="198">
        <v>0</v>
      </c>
    </row>
    <row r="29" spans="2:17" ht="15.75" thickBot="1" x14ac:dyDescent="0.3">
      <c r="B29" s="175" t="s">
        <v>97</v>
      </c>
      <c r="C29" s="176">
        <f>C14+C21</f>
        <v>1318726105268</v>
      </c>
      <c r="D29" s="176">
        <f>D14+D21</f>
        <v>1065573835698.2706</v>
      </c>
      <c r="E29" s="186">
        <f>E14+E21</f>
        <v>108198866539.52998</v>
      </c>
      <c r="F29" s="186">
        <f>D29-E29</f>
        <v>957374969158.7406</v>
      </c>
      <c r="G29" s="187">
        <f t="shared" si="1"/>
        <v>0.72598469487655792</v>
      </c>
      <c r="H29" s="186">
        <f>H14+H21</f>
        <v>183369770693</v>
      </c>
      <c r="I29" s="186">
        <f>I14+I21</f>
        <v>96650079874.940125</v>
      </c>
      <c r="J29" s="189">
        <f>J14+J21</f>
        <v>123205939.22999999</v>
      </c>
      <c r="K29" s="189">
        <f>I29-J29</f>
        <v>96526873935.710129</v>
      </c>
      <c r="L29" s="188">
        <f t="shared" si="3"/>
        <v>0.52640559875769621</v>
      </c>
      <c r="M29" s="186">
        <f>M14+M21</f>
        <v>69470131298</v>
      </c>
      <c r="N29" s="186">
        <f>N14+N21</f>
        <v>21939422827.509998</v>
      </c>
      <c r="O29" s="186">
        <f>O14+O21</f>
        <v>8449.15</v>
      </c>
      <c r="P29" s="186">
        <f t="shared" si="4"/>
        <v>21939414378.359997</v>
      </c>
      <c r="Q29" s="177">
        <f t="shared" si="5"/>
        <v>0.31581075159118949</v>
      </c>
    </row>
    <row r="30" spans="2:17" ht="14.45" customHeight="1" x14ac:dyDescent="0.25">
      <c r="B30" s="181" t="s">
        <v>16</v>
      </c>
      <c r="C30" s="147"/>
      <c r="F30"/>
      <c r="G30"/>
      <c r="H30"/>
      <c r="J30"/>
      <c r="K30"/>
      <c r="L30"/>
      <c r="M30"/>
      <c r="N30"/>
      <c r="O30"/>
      <c r="P30"/>
      <c r="Q30"/>
    </row>
    <row r="31" spans="2:17" ht="15" x14ac:dyDescent="0.25">
      <c r="B31" s="88" t="s">
        <v>98</v>
      </c>
      <c r="C31" s="193"/>
      <c r="D31"/>
      <c r="E31"/>
      <c r="F31"/>
      <c r="G31"/>
      <c r="H31" s="193"/>
      <c r="I31"/>
      <c r="J31"/>
      <c r="K31"/>
      <c r="L31"/>
      <c r="M31" s="193"/>
      <c r="N31"/>
      <c r="O31"/>
      <c r="P31"/>
      <c r="Q31"/>
    </row>
    <row r="32" spans="2:17" ht="15" x14ac:dyDescent="0.25">
      <c r="B32" s="88" t="s">
        <v>142</v>
      </c>
      <c r="C32" s="88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 x14ac:dyDescent="0.25">
      <c r="B33" s="88" t="s">
        <v>143</v>
      </c>
      <c r="C33" s="88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s="152" customFormat="1" ht="15" x14ac:dyDescent="0.25">
      <c r="B34" s="88" t="s">
        <v>71</v>
      </c>
      <c r="I34"/>
      <c r="J34"/>
      <c r="K34"/>
      <c r="L34"/>
      <c r="M34"/>
      <c r="N34"/>
      <c r="O34"/>
      <c r="P34"/>
      <c r="Q34"/>
    </row>
    <row r="35" spans="2:17" s="152" customFormat="1" ht="15" x14ac:dyDescent="0.25">
      <c r="B35" s="88" t="s">
        <v>72</v>
      </c>
      <c r="I35"/>
      <c r="J35"/>
      <c r="K35"/>
      <c r="L35"/>
      <c r="M35"/>
      <c r="N35"/>
      <c r="O35"/>
      <c r="P35"/>
      <c r="Q35"/>
    </row>
    <row r="36" spans="2:17" ht="15" x14ac:dyDescent="0.25">
      <c r="B36" s="88" t="s">
        <v>73</v>
      </c>
      <c r="C36" s="152"/>
      <c r="D36" s="152"/>
      <c r="E36" s="152"/>
      <c r="F36" s="152"/>
      <c r="I36"/>
      <c r="J36"/>
      <c r="K36"/>
      <c r="L36"/>
      <c r="M36"/>
      <c r="N36"/>
      <c r="O36"/>
      <c r="P36"/>
      <c r="Q36"/>
    </row>
    <row r="37" spans="2:17" ht="15" x14ac:dyDescent="0.25">
      <c r="B37" s="88" t="s">
        <v>74</v>
      </c>
      <c r="I37"/>
      <c r="J37"/>
      <c r="K37"/>
      <c r="L37"/>
      <c r="M37"/>
      <c r="N37"/>
      <c r="O37"/>
      <c r="P37"/>
      <c r="Q37"/>
    </row>
    <row r="38" spans="2:17" x14ac:dyDescent="0.2">
      <c r="B38" s="88" t="s">
        <v>75</v>
      </c>
    </row>
    <row r="41" spans="2:17" ht="15" x14ac:dyDescent="0.25">
      <c r="B41" s="3"/>
      <c r="C41" s="3"/>
      <c r="D41" s="3"/>
      <c r="E41" s="17"/>
      <c r="F41" s="3"/>
      <c r="G41" s="3"/>
      <c r="H41" s="3"/>
    </row>
    <row r="46" spans="2:17" ht="15" x14ac:dyDescent="0.25">
      <c r="F46" s="17"/>
      <c r="G46" s="17"/>
      <c r="H46" s="17"/>
    </row>
  </sheetData>
  <mergeCells count="12">
    <mergeCell ref="B1:Q1"/>
    <mergeCell ref="B2:Q2"/>
    <mergeCell ref="B4:Q4"/>
    <mergeCell ref="B6:Q6"/>
    <mergeCell ref="B7:Q7"/>
    <mergeCell ref="B3:Q3"/>
    <mergeCell ref="B8:Q8"/>
    <mergeCell ref="B9:Q9"/>
    <mergeCell ref="B11:B13"/>
    <mergeCell ref="M11:Q11"/>
    <mergeCell ref="C11:G11"/>
    <mergeCell ref="H11:L11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0"/>
  <sheetViews>
    <sheetView showGridLines="0" topLeftCell="A15" zoomScale="90" zoomScaleNormal="90" workbookViewId="0">
      <selection activeCell="B12" sqref="B12:B13"/>
    </sheetView>
  </sheetViews>
  <sheetFormatPr baseColWidth="10" defaultColWidth="11.42578125" defaultRowHeight="12.75" x14ac:dyDescent="0.2"/>
  <cols>
    <col min="1" max="1" width="11.42578125" style="152"/>
    <col min="2" max="2" width="55.85546875" style="152" bestFit="1" customWidth="1"/>
    <col min="3" max="3" width="20.28515625" style="152" customWidth="1"/>
    <col min="4" max="4" width="22.140625" style="152" customWidth="1"/>
    <col min="5" max="5" width="17.28515625" style="152" customWidth="1"/>
    <col min="6" max="6" width="20.140625" style="152" customWidth="1"/>
    <col min="7" max="7" width="18.5703125" style="152" customWidth="1"/>
    <col min="8" max="16384" width="11.42578125" style="152"/>
  </cols>
  <sheetData>
    <row r="2" spans="2:16" ht="27.75" x14ac:dyDescent="0.25">
      <c r="B2" s="278" t="s">
        <v>140</v>
      </c>
      <c r="C2" s="279"/>
      <c r="D2" s="279"/>
      <c r="E2" s="279"/>
      <c r="F2" s="279"/>
      <c r="G2" s="153"/>
      <c r="H2" s="153"/>
      <c r="I2" s="153"/>
      <c r="J2" s="153"/>
      <c r="K2" s="153"/>
    </row>
    <row r="3" spans="2:16" ht="20.25" x14ac:dyDescent="0.25">
      <c r="B3" s="280" t="s">
        <v>1</v>
      </c>
      <c r="C3" s="281"/>
      <c r="D3" s="281"/>
      <c r="E3" s="281"/>
      <c r="F3" s="281"/>
      <c r="G3" s="153"/>
      <c r="H3" s="153"/>
      <c r="I3" s="153"/>
      <c r="J3" s="153"/>
      <c r="K3" s="153"/>
    </row>
    <row r="4" spans="2:16" ht="20.25" x14ac:dyDescent="0.25">
      <c r="B4" s="280" t="s">
        <v>2</v>
      </c>
      <c r="C4" s="281"/>
      <c r="D4" s="281"/>
      <c r="E4" s="281"/>
      <c r="F4" s="281"/>
      <c r="G4" s="153"/>
      <c r="H4" s="153"/>
      <c r="I4" s="153"/>
      <c r="J4" s="153"/>
      <c r="K4" s="153"/>
    </row>
    <row r="5" spans="2:16" ht="15.75" customHeight="1" x14ac:dyDescent="0.25">
      <c r="B5" s="229" t="s">
        <v>3</v>
      </c>
      <c r="C5" s="230"/>
      <c r="D5" s="230"/>
      <c r="E5" s="230"/>
      <c r="F5" s="230"/>
      <c r="G5" s="157"/>
      <c r="H5" s="153"/>
      <c r="I5" s="153"/>
      <c r="J5" s="153"/>
      <c r="K5" s="153"/>
    </row>
    <row r="6" spans="2:16" ht="15" x14ac:dyDescent="0.25">
      <c r="B6" s="153"/>
      <c r="C6" s="153"/>
      <c r="D6" s="153"/>
      <c r="E6" s="153"/>
      <c r="F6" s="153"/>
      <c r="G6" s="158"/>
      <c r="H6" s="158"/>
      <c r="I6" s="158"/>
      <c r="J6" s="158"/>
      <c r="K6" s="158"/>
    </row>
    <row r="7" spans="2:16" ht="18.75" x14ac:dyDescent="0.3">
      <c r="B7" s="282" t="s">
        <v>99</v>
      </c>
      <c r="C7" s="282"/>
      <c r="D7" s="282"/>
      <c r="E7" s="282"/>
      <c r="F7" s="282"/>
      <c r="G7" s="158"/>
      <c r="H7" s="158"/>
      <c r="I7" s="158"/>
      <c r="J7" s="158"/>
      <c r="K7" s="158"/>
    </row>
    <row r="8" spans="2:16" ht="18.75" x14ac:dyDescent="0.3">
      <c r="B8" s="282" t="s">
        <v>100</v>
      </c>
      <c r="C8" s="282"/>
      <c r="D8" s="282"/>
      <c r="E8" s="282"/>
      <c r="F8" s="282"/>
      <c r="G8" s="158"/>
      <c r="H8" s="158"/>
      <c r="I8" s="158"/>
      <c r="J8" s="158"/>
      <c r="K8" s="158"/>
    </row>
    <row r="9" spans="2:16" ht="18.75" x14ac:dyDescent="0.3">
      <c r="B9" s="282" t="s">
        <v>141</v>
      </c>
      <c r="C9" s="282"/>
      <c r="D9" s="282"/>
      <c r="E9" s="282"/>
      <c r="F9" s="282"/>
      <c r="G9" s="158"/>
      <c r="H9" s="158"/>
      <c r="I9" s="158"/>
      <c r="J9" s="158"/>
      <c r="K9" s="158"/>
    </row>
    <row r="10" spans="2:16" ht="18.75" x14ac:dyDescent="0.3">
      <c r="B10" s="277" t="s">
        <v>18</v>
      </c>
      <c r="C10" s="277"/>
      <c r="D10" s="277"/>
      <c r="E10" s="277"/>
      <c r="F10" s="277"/>
      <c r="G10"/>
      <c r="H10"/>
      <c r="I10" s="158"/>
      <c r="J10" s="158"/>
      <c r="K10" s="158"/>
    </row>
    <row r="11" spans="2:16" ht="15.75" x14ac:dyDescent="0.25">
      <c r="B11" s="154"/>
      <c r="C11" s="154"/>
      <c r="D11" s="154"/>
      <c r="E11" s="154"/>
      <c r="F11" s="154"/>
      <c r="G11"/>
      <c r="H11"/>
      <c r="I11" s="158"/>
      <c r="J11" s="158"/>
      <c r="K11" s="158"/>
    </row>
    <row r="12" spans="2:16" ht="60.75" thickBot="1" x14ac:dyDescent="0.3">
      <c r="B12" s="276" t="s">
        <v>101</v>
      </c>
      <c r="C12" s="6" t="s">
        <v>102</v>
      </c>
      <c r="D12" s="6" t="s">
        <v>42</v>
      </c>
      <c r="E12" s="6" t="s">
        <v>14</v>
      </c>
      <c r="F12" s="150" t="s">
        <v>103</v>
      </c>
      <c r="G12"/>
      <c r="H12"/>
      <c r="J12" s="153"/>
      <c r="K12" s="153"/>
    </row>
    <row r="13" spans="2:16" ht="15" x14ac:dyDescent="0.25">
      <c r="B13" s="276"/>
      <c r="C13" s="155">
        <v>1</v>
      </c>
      <c r="D13" s="155">
        <v>2</v>
      </c>
      <c r="E13" s="155">
        <v>3</v>
      </c>
      <c r="F13" s="156">
        <v>4</v>
      </c>
      <c r="G13"/>
      <c r="H13"/>
      <c r="J13" s="153"/>
      <c r="K13" s="153"/>
    </row>
    <row r="14" spans="2:16" ht="15" x14ac:dyDescent="0.25">
      <c r="B14" s="160" t="s">
        <v>104</v>
      </c>
      <c r="C14" s="162">
        <f>+C15+C16+C17+C18</f>
        <v>160013822534.94989</v>
      </c>
      <c r="D14" s="162">
        <f t="shared" ref="D14:F14" si="0">+D15+D16+D17+D18</f>
        <v>4461475351.1600027</v>
      </c>
      <c r="E14" s="162">
        <f t="shared" si="0"/>
        <v>0</v>
      </c>
      <c r="F14" s="162">
        <f t="shared" si="0"/>
        <v>164475297886.10989</v>
      </c>
      <c r="G14"/>
      <c r="H14"/>
      <c r="J14" s="153"/>
      <c r="K14" s="153"/>
      <c r="M14" s="183"/>
      <c r="N14" s="183"/>
      <c r="O14" s="183"/>
      <c r="P14" s="183"/>
    </row>
    <row r="15" spans="2:16" ht="15" x14ac:dyDescent="0.25">
      <c r="B15" s="159" t="s">
        <v>105</v>
      </c>
      <c r="C15" s="163">
        <v>60492468974.429871</v>
      </c>
      <c r="D15" s="163">
        <v>4460653298.9700031</v>
      </c>
      <c r="E15" s="172"/>
      <c r="F15" s="163">
        <f t="shared" ref="F15:F41" si="1">SUM(C15:E15)</f>
        <v>64953122273.399872</v>
      </c>
      <c r="G15"/>
      <c r="H15"/>
      <c r="J15" s="153"/>
      <c r="K15" s="153"/>
      <c r="M15" s="183"/>
      <c r="N15" s="183"/>
      <c r="O15" s="183"/>
      <c r="P15" s="183"/>
    </row>
    <row r="16" spans="2:16" ht="15" x14ac:dyDescent="0.25">
      <c r="B16" s="159" t="s">
        <v>106</v>
      </c>
      <c r="C16" s="163">
        <v>9913033185.4900055</v>
      </c>
      <c r="D16" s="163">
        <v>822052.19</v>
      </c>
      <c r="E16" s="172"/>
      <c r="F16" s="163">
        <f t="shared" si="1"/>
        <v>9913855237.680006</v>
      </c>
      <c r="G16"/>
      <c r="H16"/>
      <c r="J16" s="153"/>
      <c r="K16" s="153"/>
      <c r="M16" s="183"/>
      <c r="N16" s="183"/>
      <c r="O16" s="183"/>
      <c r="P16" s="183"/>
    </row>
    <row r="17" spans="2:16" ht="15" x14ac:dyDescent="0.25">
      <c r="B17" s="159" t="s">
        <v>107</v>
      </c>
      <c r="C17" s="163">
        <v>36095324143.77005</v>
      </c>
      <c r="D17" s="172">
        <v>0</v>
      </c>
      <c r="E17" s="172"/>
      <c r="F17" s="163">
        <f t="shared" si="1"/>
        <v>36095324143.77005</v>
      </c>
      <c r="G17"/>
      <c r="H17"/>
      <c r="J17" s="153"/>
      <c r="K17" s="153"/>
      <c r="M17" s="183"/>
      <c r="N17" s="183"/>
      <c r="O17" s="183"/>
      <c r="P17" s="183"/>
    </row>
    <row r="18" spans="2:16" ht="15" x14ac:dyDescent="0.25">
      <c r="B18" s="159" t="s">
        <v>108</v>
      </c>
      <c r="C18" s="163">
        <v>53512996231.259956</v>
      </c>
      <c r="D18" s="172">
        <v>0</v>
      </c>
      <c r="E18" s="172"/>
      <c r="F18" s="163">
        <f t="shared" si="1"/>
        <v>53512996231.259956</v>
      </c>
      <c r="G18"/>
      <c r="H18"/>
      <c r="J18" s="153"/>
      <c r="K18" s="153"/>
      <c r="M18" s="183"/>
      <c r="N18" s="183"/>
      <c r="O18" s="183"/>
      <c r="P18" s="183"/>
    </row>
    <row r="19" spans="2:16" ht="15" x14ac:dyDescent="0.25">
      <c r="B19" s="160" t="s">
        <v>109</v>
      </c>
      <c r="C19" s="162">
        <f>SUM(C20:C28)</f>
        <v>159757117142.61002</v>
      </c>
      <c r="D19" s="162">
        <f t="shared" ref="D19:F19" si="2">SUM(D20:D28)</f>
        <v>18567342096.290001</v>
      </c>
      <c r="E19" s="162">
        <f t="shared" si="2"/>
        <v>0</v>
      </c>
      <c r="F19" s="162">
        <f t="shared" si="2"/>
        <v>178324459238.89999</v>
      </c>
      <c r="G19"/>
      <c r="H19"/>
      <c r="M19" s="183"/>
      <c r="N19" s="183"/>
      <c r="O19" s="183"/>
      <c r="P19" s="183"/>
    </row>
    <row r="20" spans="2:16" ht="15" x14ac:dyDescent="0.25">
      <c r="B20" s="168" t="s">
        <v>110</v>
      </c>
      <c r="C20" s="201">
        <v>15285347639.659996</v>
      </c>
      <c r="D20" s="201">
        <v>1933838090.6200006</v>
      </c>
      <c r="E20" s="184"/>
      <c r="F20" s="163">
        <f t="shared" si="1"/>
        <v>17219185730.279995</v>
      </c>
      <c r="G20"/>
      <c r="H20"/>
      <c r="M20" s="183"/>
      <c r="N20" s="183"/>
      <c r="O20" s="183"/>
      <c r="P20" s="183"/>
    </row>
    <row r="21" spans="2:16" ht="15" x14ac:dyDescent="0.25">
      <c r="B21" s="168" t="s">
        <v>111</v>
      </c>
      <c r="C21" s="163">
        <v>7598856275.7200031</v>
      </c>
      <c r="D21" s="163">
        <v>2915264070.9800029</v>
      </c>
      <c r="E21" s="172"/>
      <c r="F21" s="163">
        <f t="shared" si="1"/>
        <v>10514120346.700006</v>
      </c>
      <c r="G21"/>
      <c r="H21"/>
      <c r="M21" s="183"/>
      <c r="N21" s="183"/>
      <c r="O21" s="183"/>
      <c r="P21" s="183"/>
    </row>
    <row r="22" spans="2:16" ht="15" x14ac:dyDescent="0.25">
      <c r="B22" s="168" t="s">
        <v>112</v>
      </c>
      <c r="C22" s="163">
        <v>365464170.73000002</v>
      </c>
      <c r="D22" s="163">
        <v>4480651332.3699999</v>
      </c>
      <c r="E22" s="172"/>
      <c r="F22" s="165">
        <f t="shared" si="1"/>
        <v>4846115503.1000004</v>
      </c>
      <c r="G22"/>
      <c r="H22"/>
      <c r="M22" s="183"/>
      <c r="N22" s="183"/>
      <c r="O22" s="183"/>
      <c r="P22" s="183"/>
    </row>
    <row r="23" spans="2:16" ht="15" x14ac:dyDescent="0.25">
      <c r="B23" s="168" t="s">
        <v>113</v>
      </c>
      <c r="C23" s="163">
        <v>75324121762.590012</v>
      </c>
      <c r="D23" s="163">
        <v>594371835.4200002</v>
      </c>
      <c r="E23" s="172"/>
      <c r="F23" s="165">
        <f t="shared" si="1"/>
        <v>75918493598.01001</v>
      </c>
      <c r="G23"/>
      <c r="H23"/>
      <c r="M23" s="183"/>
      <c r="N23" s="183"/>
      <c r="O23" s="183"/>
      <c r="P23" s="183"/>
    </row>
    <row r="24" spans="2:16" ht="15" x14ac:dyDescent="0.25">
      <c r="B24" s="168" t="s">
        <v>114</v>
      </c>
      <c r="C24" s="163">
        <v>525130224.90999997</v>
      </c>
      <c r="D24" s="163"/>
      <c r="E24" s="172"/>
      <c r="F24" s="165">
        <f t="shared" si="1"/>
        <v>525130224.90999997</v>
      </c>
      <c r="G24"/>
      <c r="H24"/>
      <c r="M24" s="183"/>
      <c r="N24" s="183"/>
      <c r="O24" s="183"/>
      <c r="P24" s="183"/>
    </row>
    <row r="25" spans="2:16" ht="15" x14ac:dyDescent="0.25">
      <c r="B25" s="168" t="s">
        <v>115</v>
      </c>
      <c r="C25" s="163">
        <v>55546812400.589981</v>
      </c>
      <c r="D25" s="163">
        <v>5541123523.0899982</v>
      </c>
      <c r="E25" s="172"/>
      <c r="F25" s="165">
        <f t="shared" si="1"/>
        <v>61087935923.679977</v>
      </c>
      <c r="G25"/>
      <c r="H25"/>
      <c r="M25" s="183"/>
      <c r="N25" s="183"/>
      <c r="O25" s="183"/>
      <c r="P25" s="183"/>
    </row>
    <row r="26" spans="2:16" ht="15" x14ac:dyDescent="0.25">
      <c r="B26" s="168" t="s">
        <v>116</v>
      </c>
      <c r="C26" s="202">
        <v>1490859094.5400002</v>
      </c>
      <c r="D26" s="202">
        <v>2530734329.4900002</v>
      </c>
      <c r="E26" s="171"/>
      <c r="F26" s="173">
        <f t="shared" si="1"/>
        <v>4021593424.0300007</v>
      </c>
      <c r="M26" s="183"/>
      <c r="N26" s="183"/>
      <c r="O26" s="183"/>
      <c r="P26" s="183"/>
    </row>
    <row r="27" spans="2:16" ht="15" x14ac:dyDescent="0.25">
      <c r="B27" s="168" t="s">
        <v>117</v>
      </c>
      <c r="C27" s="202">
        <v>56138632.469999999</v>
      </c>
      <c r="D27" s="202">
        <v>437323638.69000006</v>
      </c>
      <c r="E27" s="171"/>
      <c r="F27" s="165">
        <f t="shared" si="1"/>
        <v>493462271.16000009</v>
      </c>
      <c r="M27" s="183"/>
      <c r="N27" s="183"/>
      <c r="O27" s="183"/>
      <c r="P27" s="183"/>
    </row>
    <row r="28" spans="2:16" ht="15" x14ac:dyDescent="0.25">
      <c r="B28" s="168" t="s">
        <v>118</v>
      </c>
      <c r="C28" s="202">
        <v>3564386941.4000001</v>
      </c>
      <c r="D28" s="202">
        <v>134035275.63000001</v>
      </c>
      <c r="E28" s="171"/>
      <c r="F28" s="165">
        <f t="shared" si="1"/>
        <v>3698422217.0300002</v>
      </c>
      <c r="M28" s="183"/>
      <c r="N28" s="183"/>
      <c r="O28" s="183"/>
      <c r="P28" s="183"/>
    </row>
    <row r="29" spans="2:16" ht="15" x14ac:dyDescent="0.25">
      <c r="B29" s="161" t="s">
        <v>119</v>
      </c>
      <c r="C29" s="164">
        <f>+C30+C31+C32</f>
        <v>6954154938.0300055</v>
      </c>
      <c r="D29" s="164">
        <f t="shared" ref="D29:F29" si="3">+D30+D31+D32</f>
        <v>743511435.81999981</v>
      </c>
      <c r="E29" s="164">
        <f t="shared" si="3"/>
        <v>0</v>
      </c>
      <c r="F29" s="164">
        <f t="shared" si="3"/>
        <v>7697666373.8500051</v>
      </c>
      <c r="M29" s="183"/>
      <c r="N29" s="183"/>
      <c r="O29" s="183"/>
      <c r="P29" s="183"/>
    </row>
    <row r="30" spans="2:16" ht="15" x14ac:dyDescent="0.25">
      <c r="B30" s="168" t="s">
        <v>120</v>
      </c>
      <c r="C30" s="202">
        <v>348001907.06</v>
      </c>
      <c r="D30" s="202">
        <v>32845088.18999999</v>
      </c>
      <c r="E30" s="172"/>
      <c r="F30" s="165">
        <f t="shared" si="1"/>
        <v>380846995.25</v>
      </c>
      <c r="M30" s="183"/>
      <c r="N30" s="183"/>
      <c r="O30" s="183"/>
      <c r="P30" s="183"/>
    </row>
    <row r="31" spans="2:16" ht="15" x14ac:dyDescent="0.25">
      <c r="B31" s="168" t="s">
        <v>121</v>
      </c>
      <c r="C31" s="202">
        <v>4363131035.7700043</v>
      </c>
      <c r="D31" s="202">
        <v>383672587.71999985</v>
      </c>
      <c r="E31" s="172"/>
      <c r="F31" s="165">
        <f t="shared" si="1"/>
        <v>4746803623.4900045</v>
      </c>
      <c r="M31" s="183"/>
      <c r="N31" s="183"/>
      <c r="O31" s="183"/>
      <c r="P31" s="183"/>
    </row>
    <row r="32" spans="2:16" ht="15" x14ac:dyDescent="0.25">
      <c r="B32" s="168" t="s">
        <v>122</v>
      </c>
      <c r="C32" s="202">
        <v>2243021995.2000008</v>
      </c>
      <c r="D32" s="202">
        <v>326993759.90999997</v>
      </c>
      <c r="E32" s="172"/>
      <c r="F32" s="165">
        <f t="shared" si="1"/>
        <v>2570015755.1100006</v>
      </c>
      <c r="M32" s="183"/>
      <c r="N32" s="183"/>
      <c r="O32" s="183"/>
      <c r="P32" s="183"/>
    </row>
    <row r="33" spans="2:16" ht="15" x14ac:dyDescent="0.25">
      <c r="B33" s="169" t="s">
        <v>123</v>
      </c>
      <c r="C33" s="166">
        <f>SUM(C34:C39)</f>
        <v>373274080630.19</v>
      </c>
      <c r="D33" s="166">
        <f t="shared" ref="D33:F33" si="4">SUM(D34:D39)</f>
        <v>72754545052.440018</v>
      </c>
      <c r="E33" s="166">
        <f t="shared" si="4"/>
        <v>21939414378.359993</v>
      </c>
      <c r="F33" s="166">
        <f t="shared" si="4"/>
        <v>467968040060.99005</v>
      </c>
      <c r="M33" s="183"/>
      <c r="N33" s="183"/>
      <c r="O33" s="183"/>
      <c r="P33" s="183"/>
    </row>
    <row r="34" spans="2:16" ht="15" x14ac:dyDescent="0.25">
      <c r="B34" s="168" t="s">
        <v>124</v>
      </c>
      <c r="C34" s="202">
        <v>21968605962.059998</v>
      </c>
      <c r="D34" s="202">
        <v>128698094.8</v>
      </c>
      <c r="E34" s="203"/>
      <c r="F34" s="165">
        <f t="shared" si="1"/>
        <v>22097304056.859997</v>
      </c>
      <c r="M34" s="183"/>
      <c r="N34" s="183"/>
      <c r="O34" s="183"/>
      <c r="P34" s="183"/>
    </row>
    <row r="35" spans="2:16" ht="15" x14ac:dyDescent="0.25">
      <c r="B35" s="168" t="s">
        <v>125</v>
      </c>
      <c r="C35" s="202">
        <v>29684103536.07999</v>
      </c>
      <c r="D35" s="202">
        <v>63680537539.150017</v>
      </c>
      <c r="E35" s="202">
        <v>9377844</v>
      </c>
      <c r="F35" s="165">
        <f t="shared" si="1"/>
        <v>93374018919.230011</v>
      </c>
      <c r="M35" s="183"/>
      <c r="N35" s="183"/>
      <c r="O35" s="183"/>
      <c r="P35" s="183"/>
    </row>
    <row r="36" spans="2:16" ht="30" x14ac:dyDescent="0.25">
      <c r="B36" s="190" t="s">
        <v>126</v>
      </c>
      <c r="C36" s="204">
        <v>8957042298.2000008</v>
      </c>
      <c r="D36" s="204">
        <v>430974302.52999997</v>
      </c>
      <c r="E36" s="205"/>
      <c r="F36" s="165">
        <f t="shared" si="1"/>
        <v>9388016600.7300014</v>
      </c>
      <c r="M36" s="183"/>
      <c r="N36" s="183"/>
      <c r="O36" s="183"/>
      <c r="P36" s="183"/>
    </row>
    <row r="37" spans="2:16" ht="15" x14ac:dyDescent="0.25">
      <c r="B37" s="168" t="s">
        <v>127</v>
      </c>
      <c r="C37" s="202">
        <v>203985239252.01001</v>
      </c>
      <c r="D37" s="202">
        <v>3801969870.2600007</v>
      </c>
      <c r="E37" s="172"/>
      <c r="F37" s="165">
        <f t="shared" si="1"/>
        <v>207787209122.27002</v>
      </c>
      <c r="M37" s="183"/>
      <c r="N37" s="183"/>
      <c r="O37" s="183"/>
      <c r="P37" s="183"/>
    </row>
    <row r="38" spans="2:16" ht="15" x14ac:dyDescent="0.25">
      <c r="B38" s="168" t="s">
        <v>128</v>
      </c>
      <c r="C38" s="202">
        <v>108121614176.50002</v>
      </c>
      <c r="D38" s="202">
        <v>1574268244.3600004</v>
      </c>
      <c r="E38" s="202">
        <v>21930036534.359993</v>
      </c>
      <c r="F38" s="165">
        <f t="shared" si="1"/>
        <v>131625918955.22</v>
      </c>
      <c r="M38" s="183"/>
      <c r="N38" s="183"/>
      <c r="O38" s="183"/>
      <c r="P38" s="183"/>
    </row>
    <row r="39" spans="2:16" ht="15" x14ac:dyDescent="0.25">
      <c r="B39" s="168" t="s">
        <v>129</v>
      </c>
      <c r="C39" s="202">
        <v>557475405.33999979</v>
      </c>
      <c r="D39" s="202">
        <v>3138097001.3400021</v>
      </c>
      <c r="E39" s="172"/>
      <c r="F39" s="165">
        <f t="shared" si="1"/>
        <v>3695572406.6800017</v>
      </c>
      <c r="M39" s="183"/>
      <c r="N39" s="183"/>
      <c r="O39" s="183"/>
      <c r="P39" s="183"/>
    </row>
    <row r="40" spans="2:16" ht="15" x14ac:dyDescent="0.25">
      <c r="B40" s="169" t="s">
        <v>130</v>
      </c>
      <c r="C40" s="166">
        <f>+C41</f>
        <v>257375793912.95999</v>
      </c>
      <c r="D40" s="170">
        <v>0</v>
      </c>
      <c r="E40" s="170">
        <v>0</v>
      </c>
      <c r="F40" s="166">
        <f t="shared" si="1"/>
        <v>257375793912.95999</v>
      </c>
      <c r="M40" s="183"/>
      <c r="N40" s="183"/>
      <c r="O40" s="183"/>
      <c r="P40" s="183"/>
    </row>
    <row r="41" spans="2:16" ht="15" x14ac:dyDescent="0.25">
      <c r="B41" s="168" t="s">
        <v>131</v>
      </c>
      <c r="C41" s="202">
        <v>257375793912.95999</v>
      </c>
      <c r="D41" s="171">
        <v>0</v>
      </c>
      <c r="E41" s="171"/>
      <c r="F41" s="165">
        <f t="shared" si="1"/>
        <v>257375793912.95999</v>
      </c>
      <c r="M41" s="183"/>
      <c r="N41" s="183"/>
      <c r="O41" s="183"/>
      <c r="P41" s="183"/>
    </row>
    <row r="42" spans="2:16" ht="15" x14ac:dyDescent="0.25">
      <c r="B42" s="174" t="s">
        <v>132</v>
      </c>
      <c r="C42" s="167">
        <f>+C14+C19+C29+C33+C40</f>
        <v>957374969158.73999</v>
      </c>
      <c r="D42" s="167">
        <f t="shared" ref="D42:F42" si="5">+D14+D19+D29+D33+D40</f>
        <v>96526873935.710022</v>
      </c>
      <c r="E42" s="167">
        <f t="shared" si="5"/>
        <v>21939414378.359993</v>
      </c>
      <c r="F42" s="167">
        <f t="shared" si="5"/>
        <v>1075841257472.8098</v>
      </c>
      <c r="M42" s="183"/>
      <c r="N42" s="183"/>
      <c r="O42" s="183"/>
      <c r="P42" s="183"/>
    </row>
    <row r="43" spans="2:16" x14ac:dyDescent="0.2">
      <c r="B43" s="181" t="s">
        <v>16</v>
      </c>
    </row>
    <row r="44" spans="2:16" x14ac:dyDescent="0.2">
      <c r="B44" s="88" t="s">
        <v>98</v>
      </c>
      <c r="C44" s="183"/>
      <c r="D44" s="183"/>
      <c r="E44" s="183"/>
      <c r="F44" s="183"/>
    </row>
    <row r="45" spans="2:16" x14ac:dyDescent="0.2">
      <c r="B45" s="88" t="s">
        <v>142</v>
      </c>
    </row>
    <row r="46" spans="2:16" x14ac:dyDescent="0.2">
      <c r="B46" s="88" t="s">
        <v>143</v>
      </c>
    </row>
    <row r="47" spans="2:16" x14ac:dyDescent="0.2">
      <c r="B47" s="88" t="s">
        <v>71</v>
      </c>
    </row>
    <row r="48" spans="2:16" x14ac:dyDescent="0.2">
      <c r="B48" s="88" t="s">
        <v>72</v>
      </c>
    </row>
    <row r="49" spans="2:2" x14ac:dyDescent="0.2">
      <c r="B49" s="88" t="s">
        <v>73</v>
      </c>
    </row>
    <row r="50" spans="2:2" x14ac:dyDescent="0.2">
      <c r="B50" s="88" t="s">
        <v>74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pageSetup orientation="portrait" r:id="rId1"/>
  <ignoredErrors>
    <ignoredError sqref="C19:E19 C33:E33" formulaRange="1"/>
    <ignoredError sqref="F19 F33" formula="1" formulaRange="1"/>
    <ignoredError sqref="F2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zoomScale="80" zoomScaleNormal="80" workbookViewId="0">
      <selection activeCell="B6" sqref="B6"/>
    </sheetView>
  </sheetViews>
  <sheetFormatPr baseColWidth="10" defaultColWidth="11.42578125" defaultRowHeight="15" x14ac:dyDescent="0.2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  <col min="8" max="9" width="13.140625" bestFit="1" customWidth="1"/>
  </cols>
  <sheetData>
    <row r="1" spans="2:17" ht="27.75" x14ac:dyDescent="0.25">
      <c r="B1" s="283" t="s">
        <v>140</v>
      </c>
      <c r="C1" s="284"/>
      <c r="D1" s="284"/>
      <c r="E1" s="284"/>
      <c r="F1" s="284"/>
      <c r="G1" s="142"/>
      <c r="H1" s="143"/>
      <c r="I1" s="143"/>
      <c r="J1" s="143"/>
      <c r="K1" s="143"/>
      <c r="L1" s="142"/>
      <c r="M1" s="143"/>
      <c r="N1" s="143"/>
      <c r="O1" s="143"/>
      <c r="P1" s="143"/>
      <c r="Q1" s="141"/>
    </row>
    <row r="2" spans="2:17" ht="20.25" x14ac:dyDescent="0.25">
      <c r="B2" s="270" t="s">
        <v>1</v>
      </c>
      <c r="C2" s="271"/>
      <c r="D2" s="271"/>
      <c r="E2" s="271"/>
      <c r="F2" s="271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2:17" ht="20.25" x14ac:dyDescent="0.25">
      <c r="B3" s="270" t="s">
        <v>2</v>
      </c>
      <c r="C3" s="271"/>
      <c r="D3" s="271"/>
      <c r="E3" s="271"/>
      <c r="F3" s="271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2:17" ht="20.25" x14ac:dyDescent="0.25">
      <c r="B4" s="285" t="s">
        <v>3</v>
      </c>
      <c r="C4" s="286"/>
      <c r="D4" s="286"/>
      <c r="E4" s="286"/>
      <c r="F4" s="286"/>
      <c r="G4" s="142"/>
      <c r="H4" s="143"/>
      <c r="I4" s="143"/>
      <c r="J4" s="143"/>
      <c r="K4" s="143"/>
      <c r="L4" s="142"/>
      <c r="M4" s="143"/>
      <c r="N4" s="143"/>
      <c r="O4" s="143"/>
      <c r="P4" s="143"/>
      <c r="Q4" s="141"/>
    </row>
    <row r="6" spans="2:17" x14ac:dyDescent="0.25">
      <c r="B6" s="23" t="s">
        <v>101</v>
      </c>
      <c r="C6" s="24" t="s">
        <v>133</v>
      </c>
      <c r="D6" s="24" t="s">
        <v>49</v>
      </c>
      <c r="E6" s="25" t="s">
        <v>134</v>
      </c>
    </row>
    <row r="7" spans="2:17" x14ac:dyDescent="0.25">
      <c r="B7" s="26" t="s">
        <v>135</v>
      </c>
      <c r="C7" s="27">
        <v>1059257186074.0303</v>
      </c>
      <c r="D7" s="27">
        <v>108322081427.91</v>
      </c>
      <c r="E7" s="27">
        <f>+C7-D7</f>
        <v>950935104646.12024</v>
      </c>
    </row>
    <row r="8" spans="2:17" x14ac:dyDescent="0.25">
      <c r="B8" s="26" t="s">
        <v>136</v>
      </c>
      <c r="C8" s="199">
        <v>1184163338400.7207</v>
      </c>
      <c r="D8" s="199">
        <v>108322080927.91</v>
      </c>
      <c r="E8" s="28">
        <f>+C8-D8</f>
        <v>1075841257472.8107</v>
      </c>
    </row>
    <row r="9" spans="2:17" ht="30" x14ac:dyDescent="0.25">
      <c r="B9" s="29" t="s">
        <v>137</v>
      </c>
      <c r="C9" s="200">
        <f>C7-C8</f>
        <v>-124906152326.69043</v>
      </c>
      <c r="D9" s="200">
        <f>D7-D8</f>
        <v>500</v>
      </c>
      <c r="E9" s="30">
        <f>+C9-D9</f>
        <v>-124906152826.69043</v>
      </c>
    </row>
    <row r="38" spans="2:5" ht="15" customHeight="1" x14ac:dyDescent="0.25">
      <c r="B38" s="181" t="s">
        <v>16</v>
      </c>
      <c r="C38" s="148"/>
      <c r="D38" s="148"/>
      <c r="E38" s="148"/>
    </row>
    <row r="39" spans="2:5" x14ac:dyDescent="0.25">
      <c r="B39" s="88" t="s">
        <v>98</v>
      </c>
    </row>
    <row r="40" spans="2:5" x14ac:dyDescent="0.25">
      <c r="B40" s="88" t="s">
        <v>142</v>
      </c>
    </row>
    <row r="41" spans="2:5" x14ac:dyDescent="0.25">
      <c r="B41" s="88" t="s">
        <v>143</v>
      </c>
    </row>
    <row r="42" spans="2:5" x14ac:dyDescent="0.25">
      <c r="B42" s="88" t="s">
        <v>138</v>
      </c>
    </row>
    <row r="43" spans="2:5" x14ac:dyDescent="0.25">
      <c r="B43" s="88" t="s">
        <v>139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Rodriguez Gutierrez</dc:creator>
  <cp:keywords/>
  <dc:description/>
  <cp:lastModifiedBy>Luis Antonio Rodriguez Gutierrez</cp:lastModifiedBy>
  <cp:revision/>
  <dcterms:created xsi:type="dcterms:W3CDTF">2023-10-17T15:07:10Z</dcterms:created>
  <dcterms:modified xsi:type="dcterms:W3CDTF">2025-12-08T15:24:34Z</dcterms:modified>
  <cp:category/>
  <cp:contentStatus/>
</cp:coreProperties>
</file>