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4.158\Dir. EESF\Formulación\Formulación 2022\"/>
    </mc:Choice>
  </mc:AlternateContent>
  <xr:revisionPtr revIDLastSave="0" documentId="8_{87B6082E-4DAA-4B05-97E8-86DD320068B1}" xr6:coauthVersionLast="47" xr6:coauthVersionMax="47" xr10:uidLastSave="{00000000-0000-0000-0000-000000000000}"/>
  <bookViews>
    <workbookView xWindow="28680" yWindow="-120" windowWidth="29040" windowHeight="15840" xr2:uid="{0E16D325-AFC9-4674-B286-9BC0489848EB}"/>
  </bookViews>
  <sheets>
    <sheet name="PROYECTOS CON REC. EXT 2022 apl" sheetId="1" r:id="rId1"/>
  </sheets>
  <externalReferences>
    <externalReference r:id="rId2"/>
  </externalReferences>
  <definedNames>
    <definedName name="_xlnm._FilterDatabase" localSheetId="0" hidden="1">'PROYECTOS CON REC. EXT 2022 apl'!$B$8:$E$61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F51" i="1"/>
  <c r="E51" i="1"/>
  <c r="D51" i="1"/>
  <c r="G50" i="1"/>
  <c r="F50" i="1" s="1"/>
  <c r="F49" i="1"/>
  <c r="E49" i="1"/>
  <c r="G48" i="1"/>
  <c r="F48" i="1" s="1"/>
  <c r="F47" i="1"/>
  <c r="G46" i="1"/>
  <c r="F46" i="1" s="1"/>
  <c r="F45" i="1"/>
  <c r="F44" i="1"/>
  <c r="F43" i="1"/>
  <c r="E43" i="1"/>
  <c r="G42" i="1"/>
  <c r="F42" i="1" s="1"/>
  <c r="F41" i="1"/>
  <c r="F40" i="1"/>
  <c r="E40" i="1"/>
  <c r="D40" i="1"/>
  <c r="G39" i="1"/>
  <c r="F39" i="1" s="1"/>
  <c r="F38" i="1"/>
  <c r="E38" i="1"/>
  <c r="D38" i="1"/>
  <c r="G37" i="1"/>
  <c r="F37" i="1" s="1"/>
  <c r="G36" i="1"/>
  <c r="F36" i="1" s="1"/>
  <c r="F35" i="1"/>
  <c r="E35" i="1"/>
  <c r="D35" i="1"/>
  <c r="F34" i="1"/>
  <c r="E34" i="1"/>
  <c r="D34" i="1"/>
  <c r="F33" i="1"/>
  <c r="E33" i="1"/>
  <c r="F32" i="1"/>
  <c r="E32" i="1"/>
  <c r="D32" i="1"/>
  <c r="F31" i="1"/>
  <c r="F29" i="1"/>
  <c r="E29" i="1"/>
  <c r="D29" i="1"/>
  <c r="F28" i="1"/>
  <c r="B28" i="1"/>
  <c r="G27" i="1"/>
  <c r="F27" i="1" s="1"/>
  <c r="F26" i="1"/>
  <c r="G25" i="1"/>
  <c r="F25" i="1" s="1"/>
  <c r="F24" i="1"/>
  <c r="F23" i="1"/>
  <c r="F22" i="1"/>
  <c r="F21" i="1"/>
  <c r="E21" i="1"/>
  <c r="D21" i="1"/>
  <c r="F20" i="1"/>
  <c r="E20" i="1"/>
  <c r="D20" i="1"/>
  <c r="G19" i="1"/>
  <c r="F19" i="1" s="1"/>
  <c r="F18" i="1"/>
  <c r="B18" i="1"/>
  <c r="G17" i="1"/>
  <c r="F17" i="1" s="1"/>
  <c r="F16" i="1"/>
  <c r="E16" i="1"/>
  <c r="D16" i="1"/>
  <c r="F15" i="1"/>
  <c r="E15" i="1"/>
  <c r="G14" i="1"/>
  <c r="F14" i="1" s="1"/>
  <c r="F13" i="1"/>
  <c r="F12" i="1"/>
  <c r="E12" i="1"/>
  <c r="D12" i="1"/>
  <c r="F11" i="1"/>
  <c r="E11" i="1"/>
  <c r="D11" i="1"/>
  <c r="F10" i="1"/>
  <c r="G9" i="1"/>
  <c r="F9" i="1" s="1"/>
  <c r="G30" i="1" l="1"/>
  <c r="F30" i="1" s="1"/>
  <c r="F61" i="1" s="1"/>
  <c r="G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</author>
  </authors>
  <commentList>
    <comment ref="C60" authorId="0" shapeId="0" xr:uid="{974AB5B8-BEBE-41D2-9980-4E83DE3769DA}">
      <text>
        <r>
          <rPr>
            <b/>
            <sz val="9"/>
            <color indexed="81"/>
            <rFont val="Tahoma"/>
            <family val="2"/>
          </rPr>
          <t>CP:</t>
        </r>
        <r>
          <rPr>
            <sz val="9"/>
            <color indexed="81"/>
            <rFont val="Tahoma"/>
            <family val="2"/>
          </rPr>
          <t xml:space="preserve">
Financiamiento posiblemente no se contrate</t>
        </r>
      </text>
    </comment>
  </commentList>
</comments>
</file>

<file path=xl/sharedStrings.xml><?xml version="1.0" encoding="utf-8"?>
<sst xmlns="http://schemas.openxmlformats.org/spreadsheetml/2006/main" count="137" uniqueCount="115">
  <si>
    <t>SIGADE</t>
  </si>
  <si>
    <t>Unidad Ejecutora</t>
  </si>
  <si>
    <t>Acreedor</t>
  </si>
  <si>
    <t>TOTAL DESEMBOLSOS ESTIMADOS US$</t>
  </si>
  <si>
    <t>TOTAL DESEMBOLSOS ESTIMADOS RD$</t>
  </si>
  <si>
    <t>0201 - PRESIDENCIA DE LA REPUBLICA</t>
  </si>
  <si>
    <t>CPHP-00014</t>
  </si>
  <si>
    <t xml:space="preserve">Proyecto de Apoyo al Programa Nacional de Viviendas Feliz </t>
  </si>
  <si>
    <t>MINPRE</t>
  </si>
  <si>
    <t>BIRF</t>
  </si>
  <si>
    <t>2015-21-0007</t>
  </si>
  <si>
    <t>Proyecto para la Promoción y Protección Social</t>
  </si>
  <si>
    <t>2018-21-0006</t>
  </si>
  <si>
    <t>Ciudad Mujer - OCI</t>
  </si>
  <si>
    <t>CPHP-0007</t>
  </si>
  <si>
    <t>Proyecto de Apoyo a la Consolidación de un Sistema de Protección Social Inclusivo en República Dominicana</t>
  </si>
  <si>
    <t>SUPERATE</t>
  </si>
  <si>
    <t>BID</t>
  </si>
  <si>
    <t>0205 - MINISTERIO DE HACIENDA</t>
  </si>
  <si>
    <t>2018-21-0002</t>
  </si>
  <si>
    <t>Mejora de la Eficacia de la Adm. Tributaria y del Control del Gasto Público</t>
  </si>
  <si>
    <t>MH</t>
  </si>
  <si>
    <t>0206 - MINISTERIO DE EDUCACIÓN</t>
  </si>
  <si>
    <t>Proyecto de Formación Técnico Profesional</t>
  </si>
  <si>
    <t>MINERD</t>
  </si>
  <si>
    <t>0207 - MINISTERIO DE SALUD PÚBLICA Y ASISTENCIA SOCIAL</t>
  </si>
  <si>
    <t>2015-21-0008</t>
  </si>
  <si>
    <t>Apoyo al Fortalecimiento de la Gestión del Sector Salud</t>
  </si>
  <si>
    <t>2011-21-0002</t>
  </si>
  <si>
    <t>Descentralización y Modernización del INAPA</t>
  </si>
  <si>
    <t>CPHP-0008</t>
  </si>
  <si>
    <t xml:space="preserve">Proyecto Mejoramiento Agua Potable Moca y Gaspar Hernández </t>
  </si>
  <si>
    <t>INAPA</t>
  </si>
  <si>
    <t>2021-22-0004</t>
  </si>
  <si>
    <t>Proyecto Cañada de Guajimía</t>
  </si>
  <si>
    <t>CAASD</t>
  </si>
  <si>
    <t>JP MORGAN</t>
  </si>
  <si>
    <t>CPHP-0001</t>
  </si>
  <si>
    <t xml:space="preserve"> Ampliación Acueducto Oriental, Barrera de Salinidad</t>
  </si>
  <si>
    <t>CAF</t>
  </si>
  <si>
    <t>0209 - MINISTERIO DE TRABAJO</t>
  </si>
  <si>
    <t>Programa Sistema Flexible de Empleo (RD - TRABAJA)</t>
  </si>
  <si>
    <t>0210 - MINISTERIO DE AGRICULTURA</t>
  </si>
  <si>
    <t>Modernización y el Desarrollo de la Sanidad e Inocuidad Agroalimentaria III</t>
  </si>
  <si>
    <t>MA</t>
  </si>
  <si>
    <t>2021-22-0001</t>
  </si>
  <si>
    <t>Gestión de la parte Alta y Media de la Cuenca del Río Yaque Del Norte en la Vertiente
Norte de la Cordillera Central - Plan Sierra III</t>
  </si>
  <si>
    <t>0211 - MINISTERIO DE OBRAS PUBLICAS Y COMUNICACIONES</t>
  </si>
  <si>
    <t>CPHP-0002</t>
  </si>
  <si>
    <t xml:space="preserve">Ampliación y Rehabilitación Puerto de Manzanillo, Fase I </t>
  </si>
  <si>
    <t>MOPC</t>
  </si>
  <si>
    <t>2019-21-0005</t>
  </si>
  <si>
    <t>Proyecto de Mejoramiento de Obras Públicas para Red. Riesgo Desastres</t>
  </si>
  <si>
    <t>2018-21-0007</t>
  </si>
  <si>
    <t>Programa de Desarrollo Agroforestal Sostenible</t>
  </si>
  <si>
    <t>2019-22-0001</t>
  </si>
  <si>
    <t>Ampliación Metro de Santo Domingo - $100M</t>
  </si>
  <si>
    <t>2021-22-0002</t>
  </si>
  <si>
    <t>Ampliación Metro de Santo Domingo - $50M</t>
  </si>
  <si>
    <t>CPHP-00015</t>
  </si>
  <si>
    <t>Programa de Transformación Digital en la República Dominicana</t>
  </si>
  <si>
    <t>INDOTEL</t>
  </si>
  <si>
    <t>0213 - MINISTERIO DE TURISMO</t>
  </si>
  <si>
    <t>2019-21-0003</t>
  </si>
  <si>
    <t>Proyecto de Desarrollo Turistico Integral de la Ciudad Colonial, Fase II</t>
  </si>
  <si>
    <t>0218 - MINISTERIO DE MEDIO AMBIENTE Y RECURSOS NATURALES</t>
  </si>
  <si>
    <t>2018-21-0003</t>
  </si>
  <si>
    <t>Proy. Múltiple Monte Grande</t>
  </si>
  <si>
    <t>CPHP-00010</t>
  </si>
  <si>
    <t xml:space="preserve">Proyecto de Agricultura Resiliente y Gestión Integrada de Recursos Hídricos en Cuencas Hidrográficas Yaque del Norte y Ozama-Isabela en República Dominicana </t>
  </si>
  <si>
    <t>INDRHI</t>
  </si>
  <si>
    <t>0220 - MINISTERIO DE ECONOMIA, PLANIFICACION Y DESARROLLO</t>
  </si>
  <si>
    <t>2019-21-0001</t>
  </si>
  <si>
    <t>Proyecto de Inclusión Productiva y Resiliciencia de Familias Rurales Pobres, Pro-Rural Inclusivo</t>
  </si>
  <si>
    <t>MEPYD</t>
  </si>
  <si>
    <t>CPHP-00011</t>
  </si>
  <si>
    <t xml:space="preserve">Proyecto de Apoyo al Desarrollo Económico Rural de la Juventud (Pro-Rural Joven) </t>
  </si>
  <si>
    <t>FIDA</t>
  </si>
  <si>
    <t>CPHP-00012</t>
  </si>
  <si>
    <t>AECID</t>
  </si>
  <si>
    <t>0221 - MINISTERIO DE ADMINISTRACION PUBLICA</t>
  </si>
  <si>
    <t>CPHP-00017</t>
  </si>
  <si>
    <t>Proyecto de Fotalecimiento del Servicio Civil de la República Dominicana</t>
  </si>
  <si>
    <t>MAP</t>
  </si>
  <si>
    <t>0223 - MINISTERIO DE LA VIVIENDA, HABITAT Y EDIFICACIONES (MIVHED)</t>
  </si>
  <si>
    <t>Proyecto de Mejoramiento de Obras Públicas para Reducir el Riesgo de Desastres</t>
  </si>
  <si>
    <t>MIVEH</t>
  </si>
  <si>
    <t>0999 - ADMINISTRACION DE OBLIGACIONES DEL TESORO NACIONAL</t>
  </si>
  <si>
    <t>2016-21-0002</t>
  </si>
  <si>
    <t>Programa de Reducción de Pérdidas y Rehabilitación de Sistemas de Distribución Eléctrica-A</t>
  </si>
  <si>
    <t>Programa de Reducción de Pérdidas y Rehabilitación de Sistemas de Distribución Eléctrica</t>
  </si>
  <si>
    <t>SIE</t>
  </si>
  <si>
    <t>2018-21-0001</t>
  </si>
  <si>
    <t>2017-22-0001</t>
  </si>
  <si>
    <t>Construcción Subestación Guerra 345/138 Kv</t>
  </si>
  <si>
    <t>2019-21-0004</t>
  </si>
  <si>
    <t>Programa de Apoyo a la Mejora de las Redes de Distribución Electrica-OFID</t>
  </si>
  <si>
    <t>2021-21-0001</t>
  </si>
  <si>
    <t>Programa de Expansión de Redes y Reducción de Pérdidas Técnicas Eléctricas en Distribución</t>
  </si>
  <si>
    <t>CPHP-0003</t>
  </si>
  <si>
    <t>Programa de Apoyo a la Mejora de las Redes de Distribución Electrica.</t>
  </si>
  <si>
    <t>CDEEE</t>
  </si>
  <si>
    <t>CPHP-0004</t>
  </si>
  <si>
    <t>Programa de Eficiencia Energética</t>
  </si>
  <si>
    <t>CPHP-0005</t>
  </si>
  <si>
    <t>Programa de Eficiencia Energética.</t>
  </si>
  <si>
    <t>JICA</t>
  </si>
  <si>
    <t>CPHP-0006</t>
  </si>
  <si>
    <t xml:space="preserve">Proyecto de Mejoramiento de Redes de Media y Baja Tensión (China) </t>
  </si>
  <si>
    <t>CEXIM BANK</t>
  </si>
  <si>
    <t xml:space="preserve">TOTAL PROYECTOS DE INVERSIÓN </t>
  </si>
  <si>
    <t xml:space="preserve">DIRECCIÓN GENERAL DE CRÉDITO PÚBLICO </t>
  </si>
  <si>
    <t>MINISTERIO DE HACIENDA</t>
  </si>
  <si>
    <t>Proyecto de Inversión</t>
  </si>
  <si>
    <t>PROGRAMACIÓN DE DESEMBOLSOS PROYECTOS DE INVERSION CON RECURSOS EXTERNOS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</si>
</sst>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Book Antiqua"/>
      <family val="1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4" fillId="0" borderId="0" xfId="0" applyFont="1"/>
    <xf numFmtId="43" fontId="4" fillId="0" borderId="0" xfId="1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indent="1"/>
    </xf>
    <xf numFmtId="0" fontId="8" fillId="3" borderId="0" xfId="0" applyFont="1" applyFill="1" applyAlignment="1">
      <alignment horizontal="center" vertical="center"/>
    </xf>
    <xf numFmtId="44" fontId="8" fillId="3" borderId="0" xfId="0" applyNumberFormat="1" applyFont="1" applyFill="1" applyAlignment="1">
      <alignment horizontal="center" vertical="center" wrapText="1"/>
    </xf>
    <xf numFmtId="164" fontId="10" fillId="3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 vertical="center"/>
    </xf>
    <xf numFmtId="164" fontId="11" fillId="0" borderId="0" xfId="1" applyNumberFormat="1" applyFont="1" applyFill="1" applyBorder="1"/>
    <xf numFmtId="43" fontId="4" fillId="0" borderId="0" xfId="0" applyNumberFormat="1" applyFont="1"/>
    <xf numFmtId="164" fontId="4" fillId="0" borderId="0" xfId="1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44" fontId="4" fillId="4" borderId="0" xfId="0" applyNumberFormat="1" applyFont="1" applyFill="1" applyAlignment="1">
      <alignment horizontal="center" vertical="center"/>
    </xf>
    <xf numFmtId="164" fontId="3" fillId="0" borderId="0" xfId="1" applyNumberFormat="1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center" vertical="center"/>
    </xf>
    <xf numFmtId="43" fontId="4" fillId="4" borderId="0" xfId="0" applyNumberFormat="1" applyFont="1" applyFill="1"/>
    <xf numFmtId="43" fontId="11" fillId="0" borderId="0" xfId="1" applyFont="1" applyFill="1" applyBorder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 wrapText="1"/>
    </xf>
    <xf numFmtId="164" fontId="4" fillId="0" borderId="0" xfId="1" applyNumberFormat="1" applyFont="1" applyFill="1" applyBorder="1" applyAlignment="1">
      <alignment vertical="center"/>
    </xf>
    <xf numFmtId="0" fontId="11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43" fontId="4" fillId="0" borderId="0" xfId="1" applyFont="1" applyFill="1"/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12" fillId="3" borderId="1" xfId="0" applyFont="1" applyFill="1" applyBorder="1" applyAlignment="1">
      <alignment vertical="center"/>
    </xf>
    <xf numFmtId="44" fontId="13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164" fontId="12" fillId="3" borderId="1" xfId="1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4" fontId="13" fillId="0" borderId="0" xfId="0" applyNumberFormat="1" applyFont="1" applyAlignment="1">
      <alignment vertical="center"/>
    </xf>
    <xf numFmtId="43" fontId="12" fillId="0" borderId="0" xfId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0" fontId="16" fillId="4" borderId="0" xfId="0" applyFont="1" applyFill="1" applyAlignment="1"/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hidalgo\AppData\Roaming\Microsoft\Excel\08.20210917_Programacio&#769;n%20Presupuesto%202022%20%20v380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GENERAL"/>
      <sheetName val="DATA"/>
      <sheetName val="TRAMO"/>
      <sheetName val="Financiamientos BO380MM (DO (2)"/>
      <sheetName val="Financiamientos BO380MM (USD)"/>
      <sheetName val="Financiamientos BO ORG"/>
      <sheetName val="Financiamientos BO380MM (DOP)"/>
      <sheetName val="AJUSTES PROPUESTOS"/>
    </sheetNames>
    <sheetDataSet>
      <sheetData sheetId="0" refreshError="1"/>
      <sheetData sheetId="1" refreshError="1"/>
      <sheetData sheetId="2" refreshError="1">
        <row r="1">
          <cell r="A1" t="str">
            <v>NO_PRESTAMOS</v>
          </cell>
          <cell r="B1" t="str">
            <v>FECHA_DE_FIRMA</v>
          </cell>
          <cell r="C1" t="str">
            <v>PROMULGACION</v>
          </cell>
          <cell r="D1" t="str">
            <v>OTRA_REFERENCIA</v>
          </cell>
          <cell r="E1" t="str">
            <v>FECHA_LIMITE_DESEMBOLSO</v>
          </cell>
          <cell r="F1" t="str">
            <v>NOMBRE_BENEFICIARIO</v>
          </cell>
          <cell r="G1" t="str">
            <v>NOMBRE</v>
          </cell>
          <cell r="H1" t="str">
            <v>TIPO_DEUDA</v>
          </cell>
          <cell r="I1" t="str">
            <v>NOMBRE_DEL_ACREEDOR</v>
          </cell>
          <cell r="J1" t="str">
            <v>REFERENCIA_DEL_ACREEDOR</v>
          </cell>
          <cell r="K1" t="str">
            <v>MONEDA_DE_BASE_PREST</v>
          </cell>
          <cell r="L1" t="str">
            <v>MONTO_DEL_PRESTAMO</v>
          </cell>
          <cell r="M1" t="str">
            <v>MONTO_DEL_TRAMO</v>
          </cell>
          <cell r="N1" t="str">
            <v>EJECUTADO</v>
          </cell>
          <cell r="O1" t="str">
            <v>SITUACION</v>
          </cell>
        </row>
        <row r="2">
          <cell r="A2" t="str">
            <v>1183</v>
          </cell>
          <cell r="B2" t="str">
            <v>25-SEP-03</v>
          </cell>
          <cell r="C2" t="str">
            <v>20-FEB-04</v>
          </cell>
          <cell r="D2" t="str">
            <v>GACETA OFIC. #10260</v>
          </cell>
          <cell r="E2" t="str">
            <v>31-DEC-11</v>
          </cell>
          <cell r="F2" t="str">
            <v>CDEEE</v>
          </cell>
          <cell r="G2" t="str">
            <v>LINEAS TRANSM SUBESTS 345KV d</v>
          </cell>
          <cell r="H2" t="str">
            <v>DESPUES FECHA CORTE (30/06/84)</v>
          </cell>
          <cell r="I2" t="str">
            <v>AKA</v>
          </cell>
          <cell r="J2" t="str">
            <v>6/00301/08626 00</v>
          </cell>
          <cell r="K2" t="str">
            <v>EUR</v>
          </cell>
          <cell r="L2">
            <v>39104865.770000003</v>
          </cell>
          <cell r="M2">
            <v>37462.36</v>
          </cell>
          <cell r="N2">
            <v>39067403.409999996</v>
          </cell>
          <cell r="O2" t="str">
            <v>ACTIVO</v>
          </cell>
        </row>
        <row r="3">
          <cell r="A3" t="str">
            <v>2009-22-0006</v>
          </cell>
          <cell r="B3" t="str">
            <v>21-OCT-09</v>
          </cell>
          <cell r="C3" t="str">
            <v>25-NOV-09</v>
          </cell>
          <cell r="D3" t="str">
            <v>GACETA OFIC. #10547</v>
          </cell>
          <cell r="E3" t="str">
            <v>15-JUN-13</v>
          </cell>
          <cell r="F3" t="str">
            <v>CDEEE</v>
          </cell>
          <cell r="G3" t="str">
            <v>PROY HIDROELEC LAS PLACETAS</v>
          </cell>
          <cell r="H3" t="str">
            <v>DESPUES FECHA CORTE (30/06/84)</v>
          </cell>
          <cell r="I3" t="str">
            <v>EKSPORTFINANS</v>
          </cell>
          <cell r="J3" t="str">
            <v>08184</v>
          </cell>
          <cell r="K3" t="str">
            <v>USD</v>
          </cell>
          <cell r="L3">
            <v>78731302</v>
          </cell>
          <cell r="M3">
            <v>78731302</v>
          </cell>
          <cell r="N3">
            <v>0</v>
          </cell>
          <cell r="O3" t="str">
            <v>ACTIVO</v>
          </cell>
        </row>
        <row r="4">
          <cell r="A4" t="str">
            <v>2010-21-0006</v>
          </cell>
          <cell r="B4" t="str">
            <v>18-FEB-10</v>
          </cell>
          <cell r="C4" t="str">
            <v>16-DEC-10</v>
          </cell>
          <cell r="D4" t="str">
            <v>GACETA OFIC. #10598</v>
          </cell>
          <cell r="E4" t="str">
            <v>02-APR-24</v>
          </cell>
          <cell r="F4" t="str">
            <v>MH</v>
          </cell>
          <cell r="G4" t="str">
            <v>EMERGENCIA DESASTRES NATURALES</v>
          </cell>
          <cell r="H4" t="str">
            <v>ORGANISMOS MULTILATERALES</v>
          </cell>
          <cell r="I4" t="str">
            <v>BID</v>
          </cell>
          <cell r="J4" t="str">
            <v>4331/OC-DR</v>
          </cell>
          <cell r="K4" t="str">
            <v>USD</v>
          </cell>
          <cell r="L4">
            <v>300000000</v>
          </cell>
          <cell r="M4">
            <v>255538176.5</v>
          </cell>
          <cell r="N4">
            <v>44461823.5</v>
          </cell>
          <cell r="O4" t="str">
            <v>ACTIVO</v>
          </cell>
        </row>
        <row r="5">
          <cell r="A5" t="str">
            <v>2010-22-0002</v>
          </cell>
          <cell r="B5" t="str">
            <v>11-JAN-10</v>
          </cell>
          <cell r="C5" t="str">
            <v>21-JUN-10</v>
          </cell>
          <cell r="D5" t="str">
            <v>GACETA OFIC. #10576</v>
          </cell>
          <cell r="E5" t="str">
            <v>23-MAY-14</v>
          </cell>
          <cell r="F5" t="str">
            <v>INDRHI</v>
          </cell>
          <cell r="G5" t="str">
            <v>CONSTR. PRESA RIO GUAIGUI</v>
          </cell>
          <cell r="H5" t="str">
            <v>DESPUES FECHA CORTE (30/06/84)</v>
          </cell>
          <cell r="I5" t="str">
            <v>DEUTSCHE, LONDON</v>
          </cell>
          <cell r="J5" t="str">
            <v>SN. 78.1</v>
          </cell>
          <cell r="K5" t="str">
            <v>USD</v>
          </cell>
          <cell r="L5">
            <v>78168621</v>
          </cell>
          <cell r="M5">
            <v>62814695.460000001</v>
          </cell>
          <cell r="N5">
            <v>15353925.539999999</v>
          </cell>
          <cell r="O5" t="str">
            <v>ACTIVO</v>
          </cell>
        </row>
        <row r="6">
          <cell r="A6" t="str">
            <v>2011-21-0002</v>
          </cell>
          <cell r="B6" t="str">
            <v>08-NOV-10</v>
          </cell>
          <cell r="C6" t="str">
            <v>06-MAY-11</v>
          </cell>
          <cell r="D6" t="str">
            <v>GACETA OFIC. #10616</v>
          </cell>
          <cell r="E6" t="str">
            <v>08-MAY-22</v>
          </cell>
          <cell r="F6" t="str">
            <v>INAPA</v>
          </cell>
          <cell r="G6" t="str">
            <v>PROG.INV.AGUA Y SANEAMIENTO</v>
          </cell>
          <cell r="H6" t="str">
            <v>ORGANISMOS MULTILATERALES</v>
          </cell>
          <cell r="I6" t="str">
            <v>BID</v>
          </cell>
          <cell r="J6" t="str">
            <v>2430/OC-DR</v>
          </cell>
          <cell r="K6" t="str">
            <v>USD</v>
          </cell>
          <cell r="L6">
            <v>35000000</v>
          </cell>
          <cell r="M6">
            <v>1678856.31</v>
          </cell>
          <cell r="N6">
            <v>33321143.690000001</v>
          </cell>
          <cell r="O6" t="str">
            <v>ACTIVO</v>
          </cell>
        </row>
        <row r="7">
          <cell r="A7" t="str">
            <v>2011-22-0002</v>
          </cell>
          <cell r="B7" t="str">
            <v>05-APR-11</v>
          </cell>
          <cell r="C7" t="str">
            <v>29-JUN-11</v>
          </cell>
          <cell r="D7" t="str">
            <v>GACETA OFIC. #10624</v>
          </cell>
          <cell r="E7" t="str">
            <v>07-FEB-15</v>
          </cell>
          <cell r="F7" t="str">
            <v>OPRET</v>
          </cell>
          <cell r="G7" t="str">
            <v>LINEA 2 METRO STO DGO II</v>
          </cell>
          <cell r="H7" t="str">
            <v>DESPUES FECHA CORTE (30/06/84)</v>
          </cell>
          <cell r="I7" t="str">
            <v>BNP FORTIS, BELGICA</v>
          </cell>
          <cell r="J7" t="str">
            <v>291SF-JMBLF950.14011</v>
          </cell>
          <cell r="K7" t="str">
            <v>EUR</v>
          </cell>
          <cell r="L7">
            <v>109171606.97</v>
          </cell>
          <cell r="M7">
            <v>5653031.1799999997</v>
          </cell>
          <cell r="N7">
            <v>103518575.79000001</v>
          </cell>
          <cell r="O7" t="str">
            <v>ACTIVO</v>
          </cell>
        </row>
        <row r="8">
          <cell r="A8" t="str">
            <v>2011-22-0004</v>
          </cell>
          <cell r="B8" t="str">
            <v>05-APR-11</v>
          </cell>
          <cell r="C8" t="str">
            <v>29-JUN-11</v>
          </cell>
          <cell r="D8" t="str">
            <v>GACETA OFIC. #10624</v>
          </cell>
          <cell r="E8" t="str">
            <v>03-OCT-16</v>
          </cell>
          <cell r="F8" t="str">
            <v>OPRET</v>
          </cell>
          <cell r="G8" t="str">
            <v>LINEA 2 METRO STO DGO IV</v>
          </cell>
          <cell r="H8" t="str">
            <v>DESPUES FECHA CORTE (30/06/84)</v>
          </cell>
          <cell r="I8" t="str">
            <v>DEUTSCHE BANK, SAE</v>
          </cell>
          <cell r="J8" t="str">
            <v>CTO COMPRADOR EUR49M</v>
          </cell>
          <cell r="K8" t="str">
            <v>EUR</v>
          </cell>
          <cell r="L8">
            <v>49922847.240000002</v>
          </cell>
          <cell r="M8">
            <v>147410.1</v>
          </cell>
          <cell r="N8">
            <v>49775437.140000001</v>
          </cell>
          <cell r="O8" t="str">
            <v>ACTIVO</v>
          </cell>
        </row>
        <row r="9">
          <cell r="A9" t="str">
            <v>2011-22-0009</v>
          </cell>
          <cell r="B9" t="str">
            <v>25-JUL-11</v>
          </cell>
          <cell r="C9" t="str">
            <v>22-DEC-11</v>
          </cell>
          <cell r="D9" t="str">
            <v>GACETA OFIC. #10653</v>
          </cell>
          <cell r="E9" t="str">
            <v>30-JUN-18</v>
          </cell>
          <cell r="F9" t="str">
            <v>INAPA</v>
          </cell>
          <cell r="G9" t="str">
            <v>PROY SANEAMIENTO DE 5 CIUDADES</v>
          </cell>
          <cell r="H9" t="str">
            <v>DESPUES FECHA CORTE (30/06/84)</v>
          </cell>
          <cell r="I9" t="str">
            <v>NATIXIS</v>
          </cell>
          <cell r="J9" t="str">
            <v xml:space="preserve">B89 0A1 </v>
          </cell>
          <cell r="K9" t="str">
            <v>EUR</v>
          </cell>
          <cell r="L9">
            <v>57140172</v>
          </cell>
          <cell r="M9">
            <v>2669862.29</v>
          </cell>
          <cell r="N9">
            <v>54470309.710000001</v>
          </cell>
          <cell r="O9" t="str">
            <v>ACTIVO</v>
          </cell>
        </row>
        <row r="10">
          <cell r="A10" t="str">
            <v>2011-25-0001</v>
          </cell>
          <cell r="B10" t="str">
            <v>01-JAN-11</v>
          </cell>
          <cell r="C10" t="str">
            <v>01-JAN-11</v>
          </cell>
          <cell r="E10" t="str">
            <v>01-JUL-16</v>
          </cell>
          <cell r="F10" t="str">
            <v>MH</v>
          </cell>
          <cell r="G10" t="str">
            <v>GASTOS CALIFICADORA RIESGO S&amp;P</v>
          </cell>
          <cell r="H10" t="str">
            <v>BONOS</v>
          </cell>
          <cell r="I10" t="str">
            <v>S &amp; P</v>
          </cell>
          <cell r="J10" t="str">
            <v>GASTOS CONEXOS.</v>
          </cell>
          <cell r="K10" t="str">
            <v>USD</v>
          </cell>
          <cell r="L10">
            <v>360000</v>
          </cell>
          <cell r="M10">
            <v>160000</v>
          </cell>
          <cell r="N10">
            <v>200000</v>
          </cell>
          <cell r="O10" t="str">
            <v>ACTIVO</v>
          </cell>
        </row>
        <row r="11">
          <cell r="A11" t="str">
            <v>2011-25-0002</v>
          </cell>
          <cell r="B11" t="str">
            <v>01-JAN-11</v>
          </cell>
          <cell r="C11" t="str">
            <v>01-JAN-11</v>
          </cell>
          <cell r="E11" t="str">
            <v>01-JUL-16</v>
          </cell>
          <cell r="F11" t="str">
            <v>MH</v>
          </cell>
          <cell r="G11" t="str">
            <v>GASTOS CALIF. RIESGO MOODYS</v>
          </cell>
          <cell r="H11" t="str">
            <v>BONOS</v>
          </cell>
          <cell r="I11" t="str">
            <v>MOODYS</v>
          </cell>
          <cell r="J11" t="str">
            <v>GASTOS CONEXOS</v>
          </cell>
          <cell r="K11" t="str">
            <v>USD</v>
          </cell>
          <cell r="L11">
            <v>560000</v>
          </cell>
          <cell r="M11">
            <v>160000</v>
          </cell>
          <cell r="N11">
            <v>400000</v>
          </cell>
          <cell r="O11" t="str">
            <v>ACTIVO</v>
          </cell>
        </row>
        <row r="12">
          <cell r="A12" t="str">
            <v>2011-25-0003</v>
          </cell>
          <cell r="B12" t="str">
            <v>01-JAN-11</v>
          </cell>
          <cell r="C12" t="str">
            <v>01-JAN-11</v>
          </cell>
          <cell r="E12" t="str">
            <v>01-JUL-16</v>
          </cell>
          <cell r="F12" t="str">
            <v>MH</v>
          </cell>
          <cell r="G12" t="str">
            <v>GASTO CALIF. RIESGO FITCH</v>
          </cell>
          <cell r="H12" t="str">
            <v>BONOS</v>
          </cell>
          <cell r="I12" t="str">
            <v>FITCH</v>
          </cell>
          <cell r="J12" t="str">
            <v>GASTOS CONEXOS</v>
          </cell>
          <cell r="K12" t="str">
            <v>USD</v>
          </cell>
          <cell r="L12">
            <v>5000000</v>
          </cell>
          <cell r="M12">
            <v>260000</v>
          </cell>
          <cell r="N12">
            <v>4740000</v>
          </cell>
          <cell r="O12" t="str">
            <v>ACTIVO</v>
          </cell>
        </row>
        <row r="13">
          <cell r="A13" t="str">
            <v>2011-25-0004</v>
          </cell>
          <cell r="B13" t="str">
            <v>01-JAN-11</v>
          </cell>
          <cell r="C13" t="str">
            <v>01-JAN-11</v>
          </cell>
          <cell r="D13" t="str">
            <v>Acc. 1000037734</v>
          </cell>
          <cell r="E13" t="str">
            <v>01-DEC-12</v>
          </cell>
          <cell r="F13" t="str">
            <v>MH</v>
          </cell>
          <cell r="G13" t="str">
            <v>GASTOS SISTEMA BLOOMBERG</v>
          </cell>
          <cell r="H13" t="str">
            <v>BONOS</v>
          </cell>
          <cell r="I13" t="str">
            <v>BLOOMBERG</v>
          </cell>
          <cell r="J13" t="str">
            <v>GASTOS CONEXOS</v>
          </cell>
          <cell r="K13" t="str">
            <v>USD</v>
          </cell>
          <cell r="L13">
            <v>550000</v>
          </cell>
          <cell r="M13">
            <v>39960</v>
          </cell>
          <cell r="N13">
            <v>510040</v>
          </cell>
          <cell r="O13" t="str">
            <v>ACTIVO</v>
          </cell>
        </row>
        <row r="14">
          <cell r="A14" t="str">
            <v>2013-21-0004</v>
          </cell>
          <cell r="B14" t="str">
            <v>03-DEC-13</v>
          </cell>
          <cell r="C14" t="str">
            <v>23-DEC-13</v>
          </cell>
          <cell r="D14" t="str">
            <v>GACETA OFIC. #10740</v>
          </cell>
          <cell r="E14" t="str">
            <v>25-DEC-20</v>
          </cell>
          <cell r="F14" t="str">
            <v>MISPAS</v>
          </cell>
          <cell r="G14" t="str">
            <v>PROY FORT. GEST. RESULT  SALUD</v>
          </cell>
          <cell r="H14" t="str">
            <v>ORGANISMOS MULTILATERALES</v>
          </cell>
          <cell r="I14" t="str">
            <v>BID</v>
          </cell>
          <cell r="J14" t="str">
            <v>2973/OC-DR</v>
          </cell>
          <cell r="K14" t="str">
            <v>USD</v>
          </cell>
          <cell r="L14">
            <v>143622589.21000001</v>
          </cell>
          <cell r="M14">
            <v>298341.15000000002</v>
          </cell>
          <cell r="N14">
            <v>143324248.06</v>
          </cell>
          <cell r="O14" t="str">
            <v>ACTIVO</v>
          </cell>
        </row>
        <row r="15">
          <cell r="A15" t="str">
            <v>2015-21-0002</v>
          </cell>
          <cell r="B15" t="str">
            <v>08-APR-14</v>
          </cell>
          <cell r="C15" t="str">
            <v>19-JAN-15</v>
          </cell>
          <cell r="D15" t="str">
            <v>GACETA OFIC. #10790</v>
          </cell>
          <cell r="E15" t="str">
            <v>21-AUG-21</v>
          </cell>
          <cell r="F15" t="str">
            <v>MA</v>
          </cell>
          <cell r="G15" t="str">
            <v>PROGRAMA DE DESARROLLO PRODUCT</v>
          </cell>
          <cell r="H15" t="str">
            <v>ORGANISMOS MULTILATERALES</v>
          </cell>
          <cell r="I15" t="str">
            <v>BID</v>
          </cell>
          <cell r="J15" t="str">
            <v>3107/OC-DR</v>
          </cell>
          <cell r="K15" t="str">
            <v>USD</v>
          </cell>
          <cell r="L15">
            <v>35000000</v>
          </cell>
          <cell r="M15">
            <v>1327185.6399999999</v>
          </cell>
          <cell r="N15">
            <v>33672814.359999999</v>
          </cell>
          <cell r="O15" t="str">
            <v>ACTIVO</v>
          </cell>
        </row>
        <row r="16">
          <cell r="A16" t="str">
            <v>2015-21-0007</v>
          </cell>
          <cell r="B16" t="str">
            <v>23-MAR-15</v>
          </cell>
          <cell r="C16" t="str">
            <v>20-AUG-15</v>
          </cell>
          <cell r="D16" t="str">
            <v>GACETA OFIC. #10810</v>
          </cell>
          <cell r="E16" t="str">
            <v>20-MAR-22</v>
          </cell>
          <cell r="F16" t="str">
            <v>GCPS</v>
          </cell>
          <cell r="G16" t="str">
            <v>PROYECTO INTEGRADO DE PROMOCIO</v>
          </cell>
          <cell r="H16" t="str">
            <v>ORGANISMOS MULTILATERALES</v>
          </cell>
          <cell r="I16" t="str">
            <v>BIRF</v>
          </cell>
          <cell r="J16" t="str">
            <v>8479-DO</v>
          </cell>
          <cell r="K16" t="str">
            <v>USD</v>
          </cell>
          <cell r="L16">
            <v>75000000</v>
          </cell>
          <cell r="M16">
            <v>14312414.91</v>
          </cell>
          <cell r="N16">
            <v>60687585.090000004</v>
          </cell>
          <cell r="O16" t="str">
            <v>ACTIVO</v>
          </cell>
        </row>
        <row r="17">
          <cell r="A17" t="str">
            <v>2015-21-0008</v>
          </cell>
          <cell r="B17" t="str">
            <v>16-DEC-14</v>
          </cell>
          <cell r="C17" t="str">
            <v>20-NOV-15</v>
          </cell>
          <cell r="D17" t="str">
            <v>GACETA OFIC. #10819</v>
          </cell>
          <cell r="E17" t="str">
            <v>22-NOV-22</v>
          </cell>
          <cell r="F17" t="str">
            <v>MISPAS</v>
          </cell>
          <cell r="G17" t="str">
            <v>PROY FORT SECTOR SALUD</v>
          </cell>
          <cell r="H17" t="str">
            <v>ORGANISMOS MULTILATERALES</v>
          </cell>
          <cell r="I17" t="str">
            <v>BID</v>
          </cell>
          <cell r="J17" t="str">
            <v>3207/OC-DR</v>
          </cell>
          <cell r="K17" t="str">
            <v>USD</v>
          </cell>
          <cell r="L17">
            <v>100000000</v>
          </cell>
          <cell r="M17">
            <v>11997913</v>
          </cell>
          <cell r="N17">
            <v>88002087</v>
          </cell>
          <cell r="O17" t="str">
            <v>ACTIVO</v>
          </cell>
        </row>
        <row r="18">
          <cell r="A18" t="str">
            <v>2016-21-0001</v>
          </cell>
          <cell r="B18" t="str">
            <v>08-OCT-15</v>
          </cell>
          <cell r="C18" t="str">
            <v>27-OCT-16</v>
          </cell>
          <cell r="D18" t="str">
            <v>GACETA OFIC. #10861</v>
          </cell>
          <cell r="E18" t="str">
            <v>30-SEP-22</v>
          </cell>
          <cell r="F18" t="str">
            <v>ME</v>
          </cell>
          <cell r="G18" t="str">
            <v>AP PROY PACTO PARA EDUCACION</v>
          </cell>
          <cell r="H18" t="str">
            <v>ORGANISMOS MULTILATERALES</v>
          </cell>
          <cell r="I18" t="str">
            <v>BIRF</v>
          </cell>
          <cell r="J18" t="str">
            <v>8540-DO</v>
          </cell>
          <cell r="K18" t="str">
            <v>USD</v>
          </cell>
          <cell r="L18">
            <v>50000000</v>
          </cell>
          <cell r="M18">
            <v>13875000</v>
          </cell>
          <cell r="N18">
            <v>36125000</v>
          </cell>
          <cell r="O18" t="str">
            <v>ACTIVO</v>
          </cell>
        </row>
        <row r="19">
          <cell r="A19" t="str">
            <v>2016-21-0002</v>
          </cell>
          <cell r="B19" t="str">
            <v>29-DEC-15</v>
          </cell>
          <cell r="C19" t="str">
            <v>27-OCT-16</v>
          </cell>
          <cell r="D19" t="str">
            <v>GACETA OFIC. #10861</v>
          </cell>
          <cell r="E19" t="str">
            <v>31-AUG-22</v>
          </cell>
          <cell r="F19" t="str">
            <v>CDEEE</v>
          </cell>
          <cell r="G19" t="str">
            <v>PROY MODERN RED DE DISTRIB</v>
          </cell>
          <cell r="H19" t="str">
            <v>ORGANISMOS MULTILATERALES</v>
          </cell>
          <cell r="I19" t="str">
            <v>BIRF</v>
          </cell>
          <cell r="J19" t="str">
            <v>8563-DO</v>
          </cell>
          <cell r="K19" t="str">
            <v>USD</v>
          </cell>
          <cell r="L19">
            <v>120000000</v>
          </cell>
          <cell r="M19">
            <v>27888805.140000001</v>
          </cell>
          <cell r="N19">
            <v>92111194.859999999</v>
          </cell>
          <cell r="O19" t="str">
            <v>ACTIVO</v>
          </cell>
        </row>
        <row r="20">
          <cell r="A20" t="str">
            <v>2017-22-0001</v>
          </cell>
          <cell r="B20" t="str">
            <v>03-JUN-16</v>
          </cell>
          <cell r="C20" t="str">
            <v>03-APR-17</v>
          </cell>
          <cell r="D20" t="str">
            <v>GACETA OFIC. #10877</v>
          </cell>
          <cell r="E20" t="str">
            <v>31-JAN-22</v>
          </cell>
          <cell r="F20" t="str">
            <v>ETED</v>
          </cell>
          <cell r="G20" t="str">
            <v>SUB-ESTACION GUERRA 345/138 KV</v>
          </cell>
          <cell r="H20" t="str">
            <v>DESPUES FECHA CORTE (30/06/84)</v>
          </cell>
          <cell r="I20" t="str">
            <v>KFW</v>
          </cell>
          <cell r="J20" t="str">
            <v>2009.6706.7</v>
          </cell>
          <cell r="K20" t="str">
            <v>EUR</v>
          </cell>
          <cell r="L20">
            <v>17669378.219999999</v>
          </cell>
          <cell r="M20">
            <v>3120791.0610000002</v>
          </cell>
          <cell r="N20">
            <v>14548587.159</v>
          </cell>
          <cell r="O20" t="str">
            <v>ACTIVO</v>
          </cell>
        </row>
        <row r="21">
          <cell r="A21" t="str">
            <v>2018-21-0001</v>
          </cell>
          <cell r="B21" t="str">
            <v>25-MAY-16</v>
          </cell>
          <cell r="C21" t="str">
            <v>19-FEB-18</v>
          </cell>
          <cell r="D21" t="str">
            <v>GACETA OFIC. #10904</v>
          </cell>
          <cell r="E21" t="str">
            <v>23-JAN-21</v>
          </cell>
          <cell r="F21" t="str">
            <v>CDEEE</v>
          </cell>
          <cell r="G21" t="str">
            <v>REDUCCION DE PERDIDAS</v>
          </cell>
          <cell r="H21" t="str">
            <v>ORGANISMOS MULTILATERALES</v>
          </cell>
          <cell r="I21" t="str">
            <v>BEI</v>
          </cell>
          <cell r="J21" t="str">
            <v>84483</v>
          </cell>
          <cell r="K21" t="str">
            <v>USD</v>
          </cell>
          <cell r="L21">
            <v>100000000</v>
          </cell>
          <cell r="M21">
            <v>77600000</v>
          </cell>
          <cell r="N21">
            <v>22400000</v>
          </cell>
          <cell r="O21" t="str">
            <v>ACTIVO</v>
          </cell>
        </row>
        <row r="22">
          <cell r="A22" t="str">
            <v>2018-21-0002</v>
          </cell>
          <cell r="B22" t="str">
            <v>02-OCT-17</v>
          </cell>
          <cell r="C22" t="str">
            <v>02-JUL-18</v>
          </cell>
          <cell r="D22" t="str">
            <v>GACETA OFIC. #10912</v>
          </cell>
          <cell r="E22" t="str">
            <v>04-JUL-23</v>
          </cell>
          <cell r="F22" t="str">
            <v>DGII</v>
          </cell>
          <cell r="G22" t="str">
            <v xml:space="preserve">PROG MEJ EFIC ADM TRIB Y GP </v>
          </cell>
          <cell r="H22" t="str">
            <v>ORGANISMOS MULTILATERALES</v>
          </cell>
          <cell r="I22" t="str">
            <v>BID</v>
          </cell>
          <cell r="J22" t="str">
            <v>4114/OC-DR</v>
          </cell>
          <cell r="K22" t="str">
            <v>USD</v>
          </cell>
          <cell r="L22">
            <v>50000000</v>
          </cell>
          <cell r="M22">
            <v>35965231.299999997</v>
          </cell>
          <cell r="N22">
            <v>14034768.699999999</v>
          </cell>
          <cell r="O22" t="str">
            <v>ACTIVO</v>
          </cell>
        </row>
        <row r="23">
          <cell r="A23" t="str">
            <v>2018-21-0003</v>
          </cell>
          <cell r="B23" t="str">
            <v>09-APR-18</v>
          </cell>
          <cell r="C23" t="str">
            <v>02-JUL-18</v>
          </cell>
          <cell r="D23" t="str">
            <v>GACETA OFIC. # 10912</v>
          </cell>
          <cell r="E23" t="str">
            <v>29-MAY-22</v>
          </cell>
          <cell r="F23" t="str">
            <v>INDRHI</v>
          </cell>
          <cell r="G23" t="str">
            <v>PROY PRESA MONTEGRANDE FAS III</v>
          </cell>
          <cell r="H23" t="str">
            <v>ORGANISMOS MULTILATERALES</v>
          </cell>
          <cell r="I23" t="str">
            <v>BCIE</v>
          </cell>
          <cell r="J23" t="str">
            <v>2209</v>
          </cell>
          <cell r="K23" t="str">
            <v>USD</v>
          </cell>
          <cell r="L23">
            <v>249600000</v>
          </cell>
          <cell r="M23">
            <v>68912893.409999996</v>
          </cell>
          <cell r="N23">
            <v>180687106.59</v>
          </cell>
          <cell r="O23" t="str">
            <v>ACTIVO</v>
          </cell>
        </row>
        <row r="24">
          <cell r="A24" t="str">
            <v>2018-21-0006</v>
          </cell>
          <cell r="B24" t="str">
            <v>31-JUL-18</v>
          </cell>
          <cell r="C24" t="str">
            <v>11-DEC-18</v>
          </cell>
          <cell r="D24" t="str">
            <v>GACETA OFIC. #10924</v>
          </cell>
          <cell r="E24" t="str">
            <v>13-DEC-23</v>
          </cell>
          <cell r="F24" t="str">
            <v>GCPS</v>
          </cell>
          <cell r="G24" t="str">
            <v>PROY CIUDAD MUJER</v>
          </cell>
          <cell r="H24" t="str">
            <v>ORGANISMOS MULTILATERALES</v>
          </cell>
          <cell r="I24" t="str">
            <v>BID</v>
          </cell>
          <cell r="J24" t="str">
            <v>4551/OC-DR</v>
          </cell>
          <cell r="K24" t="str">
            <v>USD</v>
          </cell>
          <cell r="L24">
            <v>20000000</v>
          </cell>
          <cell r="M24">
            <v>19870153.16</v>
          </cell>
          <cell r="N24">
            <v>129846.84</v>
          </cell>
          <cell r="O24" t="str">
            <v>ACTIVO</v>
          </cell>
        </row>
        <row r="25">
          <cell r="A25" t="str">
            <v>2018-21-0007</v>
          </cell>
          <cell r="B25" t="str">
            <v>17-JUL-18</v>
          </cell>
          <cell r="C25" t="str">
            <v>30-NOV-18</v>
          </cell>
          <cell r="D25" t="str">
            <v>GACETA OFIC. #10923</v>
          </cell>
          <cell r="E25" t="str">
            <v>02-DEC-23</v>
          </cell>
          <cell r="F25" t="str">
            <v>MAPRE</v>
          </cell>
          <cell r="G25" t="str">
            <v>PROG DESARROLLO AGROFORESTAL</v>
          </cell>
          <cell r="H25" t="str">
            <v>ORGANISMOS MULTILATERALES</v>
          </cell>
          <cell r="I25" t="str">
            <v>BID</v>
          </cell>
          <cell r="J25" t="str">
            <v>4553/OC-DR</v>
          </cell>
          <cell r="K25" t="str">
            <v>USD</v>
          </cell>
          <cell r="L25">
            <v>150000000</v>
          </cell>
          <cell r="M25">
            <v>103626578.62</v>
          </cell>
          <cell r="N25">
            <v>46373421.380000003</v>
          </cell>
          <cell r="O25" t="str">
            <v>ACTIVO</v>
          </cell>
        </row>
        <row r="26">
          <cell r="A26" t="str">
            <v>2019-21-0001</v>
          </cell>
          <cell r="B26" t="str">
            <v>05-SEP-19</v>
          </cell>
          <cell r="C26" t="str">
            <v>05-SEP-19</v>
          </cell>
          <cell r="D26" t="str">
            <v>GACETA OFIC. #10952</v>
          </cell>
          <cell r="E26" t="str">
            <v>30-SEP-25</v>
          </cell>
          <cell r="F26" t="str">
            <v>DIGECOOM</v>
          </cell>
          <cell r="G26" t="str">
            <v>PRORURAL INCLUSIVO RESILIENTE</v>
          </cell>
          <cell r="H26" t="str">
            <v>ORGANISMOS MULTILATERALES</v>
          </cell>
          <cell r="I26" t="str">
            <v>FIDA</v>
          </cell>
          <cell r="J26" t="str">
            <v>2000002106</v>
          </cell>
          <cell r="K26" t="str">
            <v>USD</v>
          </cell>
          <cell r="L26">
            <v>11680000</v>
          </cell>
          <cell r="M26">
            <v>10930000</v>
          </cell>
          <cell r="N26">
            <v>750000</v>
          </cell>
          <cell r="O26" t="str">
            <v>ACTIVO</v>
          </cell>
        </row>
        <row r="27">
          <cell r="A27" t="str">
            <v>2019-21-0003</v>
          </cell>
          <cell r="B27" t="str">
            <v>30-APR-19</v>
          </cell>
          <cell r="C27" t="str">
            <v>02-DEC-19</v>
          </cell>
          <cell r="D27" t="str">
            <v>GACETA OFIC. #10961</v>
          </cell>
          <cell r="E27" t="str">
            <v>04-DEC-25</v>
          </cell>
          <cell r="F27" t="str">
            <v>MITUR</v>
          </cell>
          <cell r="G27" t="str">
            <v xml:space="preserve">PROG. INTEG.DESAR.TUR. Y URB  </v>
          </cell>
          <cell r="H27" t="str">
            <v>ORGANISMOS MULTILATERALES</v>
          </cell>
          <cell r="I27" t="str">
            <v>BID</v>
          </cell>
          <cell r="J27" t="str">
            <v>3879/OC-DR</v>
          </cell>
          <cell r="K27" t="str">
            <v>USD</v>
          </cell>
          <cell r="L27">
            <v>90000000</v>
          </cell>
          <cell r="M27">
            <v>89213587.299999997</v>
          </cell>
          <cell r="N27">
            <v>786412.7</v>
          </cell>
          <cell r="O27" t="str">
            <v>ACTIVO</v>
          </cell>
        </row>
        <row r="28">
          <cell r="A28" t="str">
            <v>2019-21-0004</v>
          </cell>
          <cell r="B28" t="str">
            <v>30-DEC-19</v>
          </cell>
          <cell r="C28" t="str">
            <v>30-DEC-19</v>
          </cell>
          <cell r="D28" t="str">
            <v>GACETA OFIC. #10966</v>
          </cell>
          <cell r="E28" t="str">
            <v>30-SEP-23</v>
          </cell>
          <cell r="F28" t="str">
            <v>CDEEE</v>
          </cell>
          <cell r="G28" t="str">
            <v>PROG RED. PERDIDAS REHAB ELECT</v>
          </cell>
          <cell r="H28" t="str">
            <v>ORGANISMOS MULTILATERALES</v>
          </cell>
          <cell r="I28" t="str">
            <v>OFID</v>
          </cell>
          <cell r="J28" t="str">
            <v>13274P</v>
          </cell>
          <cell r="K28" t="str">
            <v>USD</v>
          </cell>
          <cell r="L28">
            <v>75000000</v>
          </cell>
          <cell r="M28">
            <v>73000000</v>
          </cell>
          <cell r="N28">
            <v>2000000</v>
          </cell>
          <cell r="O28" t="str">
            <v>ACTIVO</v>
          </cell>
        </row>
        <row r="29">
          <cell r="A29" t="str">
            <v>2019-21-0005</v>
          </cell>
          <cell r="B29" t="str">
            <v>09-JUL-19</v>
          </cell>
          <cell r="C29" t="str">
            <v>30-DEC-19</v>
          </cell>
          <cell r="D29" t="str">
            <v>GACETA OFIC #10966</v>
          </cell>
          <cell r="E29" t="str">
            <v>30-DEC-24</v>
          </cell>
          <cell r="F29" t="str">
            <v>MOPC</v>
          </cell>
          <cell r="G29" t="str">
            <v>PROG REDUCIR RIESGO  DESASTRE</v>
          </cell>
          <cell r="H29" t="str">
            <v>ORGANISMOS MULTILATERALES</v>
          </cell>
          <cell r="I29" t="str">
            <v>BEI</v>
          </cell>
          <cell r="J29" t="str">
            <v>87487</v>
          </cell>
          <cell r="K29" t="str">
            <v>USD</v>
          </cell>
          <cell r="L29">
            <v>50000000</v>
          </cell>
          <cell r="M29">
            <v>50000000</v>
          </cell>
          <cell r="N29">
            <v>0</v>
          </cell>
          <cell r="O29" t="str">
            <v>ACTIVO</v>
          </cell>
        </row>
        <row r="30">
          <cell r="A30" t="str">
            <v>2019-22-0001</v>
          </cell>
          <cell r="B30" t="str">
            <v>31-DEC-18</v>
          </cell>
          <cell r="C30" t="str">
            <v>30-DEC-19</v>
          </cell>
          <cell r="D30" t="str">
            <v>GACETA OFIC. #10966</v>
          </cell>
          <cell r="E30" t="str">
            <v>30-JUN-22</v>
          </cell>
          <cell r="F30" t="str">
            <v>OPRET</v>
          </cell>
          <cell r="G30" t="str">
            <v>PROY. AUMENTO CAPACIDAD TRANSP</v>
          </cell>
          <cell r="H30" t="str">
            <v>DESPUES FECHA CORTE (30/06/84)</v>
          </cell>
          <cell r="I30" t="str">
            <v>AFD</v>
          </cell>
          <cell r="J30" t="str">
            <v>CDO-1062-01K</v>
          </cell>
          <cell r="K30" t="str">
            <v>EUR</v>
          </cell>
          <cell r="L30">
            <v>88136788.299999997</v>
          </cell>
          <cell r="M30">
            <v>31436788.300000001</v>
          </cell>
          <cell r="N30">
            <v>56700000</v>
          </cell>
          <cell r="O30" t="str">
            <v>ACTIVO</v>
          </cell>
        </row>
        <row r="31">
          <cell r="A31" t="str">
            <v>2021-21-0001</v>
          </cell>
          <cell r="B31" t="str">
            <v>21-OCT-19</v>
          </cell>
          <cell r="C31" t="str">
            <v>15-MAR-21</v>
          </cell>
          <cell r="D31" t="str">
            <v>GACETA OFIC. #11012</v>
          </cell>
          <cell r="E31" t="str">
            <v>17-MAR-25</v>
          </cell>
          <cell r="F31" t="str">
            <v>CDEEE</v>
          </cell>
          <cell r="G31" t="str">
            <v>PROY.EXP.REDES RED PERD TEC EL</v>
          </cell>
          <cell r="H31" t="str">
            <v>ORGANISMOS MULTILATERALES</v>
          </cell>
          <cell r="I31" t="str">
            <v>BID</v>
          </cell>
          <cell r="J31" t="str">
            <v>4711/OC-DR</v>
          </cell>
          <cell r="K31" t="str">
            <v>USD</v>
          </cell>
          <cell r="L31">
            <v>155000000</v>
          </cell>
          <cell r="M31">
            <v>155000000</v>
          </cell>
          <cell r="N31">
            <v>0</v>
          </cell>
          <cell r="O31" t="str">
            <v>ACTIVO</v>
          </cell>
        </row>
        <row r="32">
          <cell r="A32" t="str">
            <v>2021-21-0002</v>
          </cell>
          <cell r="B32" t="str">
            <v>24-JAN-20</v>
          </cell>
          <cell r="C32" t="str">
            <v>15-JUL-21</v>
          </cell>
          <cell r="D32" t="str">
            <v>GACETA OFIC. #11025</v>
          </cell>
          <cell r="E32" t="str">
            <v>17-JUL-24</v>
          </cell>
          <cell r="F32" t="str">
            <v>ME</v>
          </cell>
          <cell r="G32" t="str">
            <v>MEJ EDUCACION Y FORM TEC PROFS</v>
          </cell>
          <cell r="H32" t="str">
            <v>ORGANISMOS MULTILATERALES</v>
          </cell>
          <cell r="I32" t="str">
            <v>BID</v>
          </cell>
          <cell r="J32" t="str">
            <v>4692/OC-DR</v>
          </cell>
          <cell r="K32" t="str">
            <v>USD</v>
          </cell>
          <cell r="L32">
            <v>70000000</v>
          </cell>
          <cell r="M32">
            <v>70000000</v>
          </cell>
          <cell r="N32">
            <v>0</v>
          </cell>
          <cell r="O32" t="str">
            <v>ACTIVO</v>
          </cell>
        </row>
        <row r="33">
          <cell r="A33" t="str">
            <v>2021-21-0003</v>
          </cell>
          <cell r="B33" t="str">
            <v>18-MAR-20</v>
          </cell>
          <cell r="C33" t="str">
            <v>10-AUG-21</v>
          </cell>
          <cell r="D33" t="str">
            <v>GACETA OFIC. #11029</v>
          </cell>
          <cell r="E33" t="str">
            <v>12-AUG-26</v>
          </cell>
          <cell r="F33" t="str">
            <v>MA</v>
          </cell>
          <cell r="G33" t="str">
            <v>PROY SANIDAD E INNOVA AGRO</v>
          </cell>
          <cell r="H33" t="str">
            <v>ORGANISMOS MULTILATERALES</v>
          </cell>
          <cell r="I33" t="str">
            <v>BID</v>
          </cell>
          <cell r="J33" t="str">
            <v>4909/OC-DR</v>
          </cell>
          <cell r="K33" t="str">
            <v>USD</v>
          </cell>
          <cell r="L33">
            <v>50000000</v>
          </cell>
          <cell r="M33">
            <v>50000000</v>
          </cell>
          <cell r="N33">
            <v>0</v>
          </cell>
          <cell r="O33" t="str">
            <v>ACTIVO</v>
          </cell>
        </row>
        <row r="34">
          <cell r="A34" t="str">
            <v>2021-22-0001</v>
          </cell>
          <cell r="B34" t="str">
            <v>18-MAY-20</v>
          </cell>
          <cell r="C34" t="str">
            <v>13-JAN-21</v>
          </cell>
          <cell r="D34" t="str">
            <v>GACETA OFIC. #11005</v>
          </cell>
          <cell r="E34" t="str">
            <v>31-DEC-25</v>
          </cell>
          <cell r="F34" t="str">
            <v>PLANSIERRA</v>
          </cell>
          <cell r="G34" t="str">
            <v>PLAN SIERRA III</v>
          </cell>
          <cell r="H34" t="str">
            <v>DESPUES FECHA CORTE (30/06/84)</v>
          </cell>
          <cell r="I34" t="str">
            <v>AFD</v>
          </cell>
          <cell r="J34" t="str">
            <v>CDO-1068-01 S</v>
          </cell>
          <cell r="K34" t="str">
            <v>EUR</v>
          </cell>
          <cell r="L34">
            <v>20000000</v>
          </cell>
          <cell r="M34">
            <v>16757846.640000001</v>
          </cell>
          <cell r="N34">
            <v>3242153.36</v>
          </cell>
          <cell r="O34" t="str">
            <v>ACTIVO</v>
          </cell>
        </row>
        <row r="35">
          <cell r="A35" t="str">
            <v>2021-22-0002</v>
          </cell>
          <cell r="B35" t="str">
            <v>30-DEC-19</v>
          </cell>
          <cell r="C35" t="str">
            <v>15-JAN-21</v>
          </cell>
          <cell r="D35" t="str">
            <v>GACETA OFIC. #11006</v>
          </cell>
          <cell r="E35" t="str">
            <v>15-DEC-24</v>
          </cell>
          <cell r="F35" t="str">
            <v>OPRET</v>
          </cell>
          <cell r="G35" t="str">
            <v>AUM CAP TRANS LINEA I METRO SD</v>
          </cell>
          <cell r="H35" t="str">
            <v>DESPUES FECHA CORTE (30/06/84)</v>
          </cell>
          <cell r="I35" t="str">
            <v>AFD</v>
          </cell>
          <cell r="J35" t="str">
            <v>CDO-1062-03 M</v>
          </cell>
          <cell r="K35" t="str">
            <v>EUR</v>
          </cell>
          <cell r="L35">
            <v>44976162.630000003</v>
          </cell>
          <cell r="M35">
            <v>44976162.630000003</v>
          </cell>
          <cell r="N35">
            <v>0</v>
          </cell>
          <cell r="O35" t="str">
            <v>ACTIVO</v>
          </cell>
        </row>
        <row r="36">
          <cell r="A36" t="str">
            <v>2021-22-0004</v>
          </cell>
          <cell r="B36" t="str">
            <v>04-DEC-20</v>
          </cell>
          <cell r="C36" t="str">
            <v>07-JUN-21</v>
          </cell>
          <cell r="D36" t="str">
            <v>GACETA OFIC. #11022</v>
          </cell>
          <cell r="E36" t="str">
            <v>04-DEC-23</v>
          </cell>
          <cell r="F36" t="str">
            <v>CAASD</v>
          </cell>
          <cell r="G36" t="str">
            <v>GUAJIMIA FASE II</v>
          </cell>
          <cell r="H36" t="str">
            <v>DESPUES FECHA CORTE (30/06/84)</v>
          </cell>
          <cell r="I36" t="str">
            <v>JPMORGAN LONDON</v>
          </cell>
          <cell r="J36" t="str">
            <v>No.8360D202 V15</v>
          </cell>
          <cell r="K36" t="str">
            <v>USD</v>
          </cell>
          <cell r="L36">
            <v>54100000</v>
          </cell>
          <cell r="M36">
            <v>54100000</v>
          </cell>
          <cell r="N36">
            <v>0</v>
          </cell>
          <cell r="O36" t="str">
            <v>ACTIVO</v>
          </cell>
        </row>
        <row r="37">
          <cell r="A37" t="str">
            <v>2144</v>
          </cell>
          <cell r="B37" t="str">
            <v>28-NOV-01</v>
          </cell>
          <cell r="C37" t="str">
            <v>29-NOV-02</v>
          </cell>
          <cell r="D37" t="str">
            <v>GACETA OFIC. #10185</v>
          </cell>
          <cell r="E37" t="str">
            <v>24-DEC-04</v>
          </cell>
          <cell r="F37" t="str">
            <v>CDEEE</v>
          </cell>
          <cell r="G37" t="str">
            <v>ELECTRIF RURAL ZONA ESTE a</v>
          </cell>
          <cell r="H37" t="str">
            <v>DESPUES FECHA CORTE (30/06/84)</v>
          </cell>
          <cell r="I37" t="str">
            <v>SANTANDER</v>
          </cell>
          <cell r="J37" t="str">
            <v>N./D.</v>
          </cell>
          <cell r="K37" t="str">
            <v>USD</v>
          </cell>
          <cell r="L37">
            <v>6926438</v>
          </cell>
          <cell r="M37">
            <v>6926438</v>
          </cell>
          <cell r="N37">
            <v>0</v>
          </cell>
          <cell r="O37" t="str">
            <v>ACTIVO</v>
          </cell>
        </row>
      </sheetData>
      <sheetData sheetId="3" refreshError="1"/>
      <sheetData sheetId="4" refreshError="1">
        <row r="36">
          <cell r="B36" t="str">
            <v>2021-21-0002</v>
          </cell>
        </row>
        <row r="37">
          <cell r="B37" t="str">
            <v>2021-21-0003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6916-D0BD-4F6E-BCAD-9C6F002EE37F}">
  <dimension ref="B1:X62"/>
  <sheetViews>
    <sheetView showGridLines="0" tabSelected="1" zoomScale="90" zoomScaleNormal="90" workbookViewId="0">
      <selection activeCell="D14" sqref="D14"/>
    </sheetView>
  </sheetViews>
  <sheetFormatPr baseColWidth="10" defaultColWidth="9.109375" defaultRowHeight="12" x14ac:dyDescent="0.25"/>
  <cols>
    <col min="1" max="1" width="5.33203125" style="3" customWidth="1"/>
    <col min="2" max="2" width="18.44140625" style="3" customWidth="1"/>
    <col min="3" max="3" width="69.88671875" style="3" customWidth="1"/>
    <col min="4" max="4" width="20.33203125" style="48" customWidth="1"/>
    <col min="5" max="5" width="13.33203125" style="17" customWidth="1"/>
    <col min="6" max="6" width="21" style="3" customWidth="1"/>
    <col min="7" max="7" width="21" style="4" customWidth="1"/>
    <col min="8" max="8" width="13.44140625" style="3" bestFit="1" customWidth="1"/>
    <col min="9" max="16384" width="9.109375" style="3"/>
  </cols>
  <sheetData>
    <row r="1" spans="2:17" ht="12.75" customHeight="1" x14ac:dyDescent="0.25">
      <c r="B1" s="1"/>
      <c r="C1" s="1"/>
      <c r="D1" s="2"/>
      <c r="E1" s="1"/>
    </row>
    <row r="2" spans="2:17" ht="12.75" customHeight="1" x14ac:dyDescent="0.25">
      <c r="B2" s="1"/>
      <c r="C2" s="1"/>
      <c r="D2" s="2"/>
      <c r="E2" s="1"/>
    </row>
    <row r="3" spans="2:17" ht="24.75" customHeight="1" x14ac:dyDescent="0.5">
      <c r="B3" s="52" t="s">
        <v>112</v>
      </c>
      <c r="C3" s="52"/>
      <c r="D3" s="52"/>
      <c r="E3" s="52"/>
      <c r="F3" s="52"/>
      <c r="G3" s="52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2:17" ht="27" customHeight="1" x14ac:dyDescent="0.4">
      <c r="B4" s="53" t="s">
        <v>111</v>
      </c>
      <c r="C4" s="53"/>
      <c r="D4" s="53"/>
      <c r="E4" s="53"/>
      <c r="F4" s="53"/>
      <c r="G4" s="53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2:17" ht="30" customHeight="1" x14ac:dyDescent="0.3">
      <c r="B5" s="50" t="s">
        <v>114</v>
      </c>
      <c r="C5" s="50"/>
      <c r="D5" s="50"/>
      <c r="E5" s="50"/>
      <c r="F5" s="50"/>
      <c r="G5" s="50"/>
    </row>
    <row r="6" spans="2:17" ht="14.25" customHeight="1" x14ac:dyDescent="0.35">
      <c r="B6" s="5"/>
      <c r="C6" s="5"/>
      <c r="D6" s="5"/>
      <c r="E6" s="5"/>
      <c r="F6" s="5"/>
      <c r="G6" s="6"/>
    </row>
    <row r="7" spans="2:17" ht="14.25" customHeight="1" x14ac:dyDescent="0.3">
      <c r="B7" s="51"/>
      <c r="C7" s="51"/>
      <c r="D7" s="51"/>
      <c r="E7" s="51"/>
      <c r="F7" s="51"/>
      <c r="G7" s="51"/>
    </row>
    <row r="8" spans="2:17" s="11" customFormat="1" ht="48.75" customHeight="1" x14ac:dyDescent="0.3">
      <c r="B8" s="7" t="s">
        <v>0</v>
      </c>
      <c r="C8" s="7" t="s">
        <v>113</v>
      </c>
      <c r="D8" s="8" t="s">
        <v>1</v>
      </c>
      <c r="E8" s="9" t="s">
        <v>2</v>
      </c>
      <c r="F8" s="10" t="s">
        <v>3</v>
      </c>
      <c r="G8" s="10" t="s">
        <v>4</v>
      </c>
    </row>
    <row r="9" spans="2:17" s="11" customFormat="1" ht="21.75" customHeight="1" x14ac:dyDescent="0.3">
      <c r="B9" s="12" t="s">
        <v>5</v>
      </c>
      <c r="C9" s="13"/>
      <c r="D9" s="14"/>
      <c r="E9" s="13"/>
      <c r="F9" s="15">
        <f>+G9/60.43</f>
        <v>18782027</v>
      </c>
      <c r="G9" s="15">
        <f>SUM(G10:G13)</f>
        <v>1134997891.6099999</v>
      </c>
    </row>
    <row r="10" spans="2:17" ht="21.75" hidden="1" customHeight="1" x14ac:dyDescent="0.25">
      <c r="B10" s="3" t="s">
        <v>6</v>
      </c>
      <c r="C10" s="16" t="s">
        <v>7</v>
      </c>
      <c r="D10" s="17" t="s">
        <v>8</v>
      </c>
      <c r="E10" s="18" t="s">
        <v>9</v>
      </c>
      <c r="F10" s="19">
        <f t="shared" ref="F10:F60" si="0">+G10/60.43</f>
        <v>0</v>
      </c>
      <c r="G10" s="19"/>
      <c r="H10" s="20"/>
    </row>
    <row r="11" spans="2:17" ht="21.75" customHeight="1" x14ac:dyDescent="0.25">
      <c r="B11" s="3" t="s">
        <v>10</v>
      </c>
      <c r="C11" s="16" t="s">
        <v>11</v>
      </c>
      <c r="D11" s="11" t="str">
        <f>+VLOOKUP(B11,[1]TRAMO!$A$1:$O$37,6,FALSE)</f>
        <v>GCPS</v>
      </c>
      <c r="E11" s="17" t="str">
        <f>+VLOOKUP(B11,[1]TRAMO!$A$1:$O$37,9,FALSE)</f>
        <v>BIRF</v>
      </c>
      <c r="F11" s="21">
        <f t="shared" si="0"/>
        <v>11196914</v>
      </c>
      <c r="G11" s="21">
        <v>676629513.01999998</v>
      </c>
    </row>
    <row r="12" spans="2:17" ht="21.75" customHeight="1" x14ac:dyDescent="0.25">
      <c r="B12" s="3" t="s">
        <v>12</v>
      </c>
      <c r="C12" s="16" t="s">
        <v>13</v>
      </c>
      <c r="D12" s="11" t="str">
        <f>+VLOOKUP(B12,[1]TRAMO!$A$1:$O$37,6,FALSE)</f>
        <v>GCPS</v>
      </c>
      <c r="E12" s="17" t="str">
        <f>+VLOOKUP(B12,[1]TRAMO!$A$1:$O$37,9,FALSE)</f>
        <v>BID</v>
      </c>
      <c r="F12" s="21">
        <f t="shared" si="0"/>
        <v>7585113</v>
      </c>
      <c r="G12" s="21">
        <v>458368378.58999997</v>
      </c>
    </row>
    <row r="13" spans="2:17" s="26" customFormat="1" ht="21.75" hidden="1" customHeight="1" x14ac:dyDescent="0.25">
      <c r="B13" s="3" t="s">
        <v>14</v>
      </c>
      <c r="C13" s="22" t="s">
        <v>15</v>
      </c>
      <c r="D13" s="23" t="s">
        <v>16</v>
      </c>
      <c r="E13" s="24" t="s">
        <v>17</v>
      </c>
      <c r="F13" s="25">
        <f t="shared" si="0"/>
        <v>0</v>
      </c>
      <c r="G13" s="25"/>
    </row>
    <row r="14" spans="2:17" ht="21.75" customHeight="1" x14ac:dyDescent="0.3">
      <c r="B14" s="12" t="s">
        <v>18</v>
      </c>
      <c r="C14" s="13"/>
      <c r="D14" s="14"/>
      <c r="E14" s="13"/>
      <c r="F14" s="15">
        <f t="shared" si="0"/>
        <v>8417361.3599999994</v>
      </c>
      <c r="G14" s="15">
        <f>SUM(G15:G16)</f>
        <v>508661146.98479998</v>
      </c>
    </row>
    <row r="15" spans="2:17" s="26" customFormat="1" ht="21.75" customHeight="1" x14ac:dyDescent="0.25">
      <c r="B15" s="26" t="s">
        <v>19</v>
      </c>
      <c r="C15" s="22" t="s">
        <v>20</v>
      </c>
      <c r="D15" s="27" t="s">
        <v>21</v>
      </c>
      <c r="E15" s="23" t="str">
        <f>+VLOOKUP(B15,[1]TRAMO!$A$1:$O$37,9,FALSE)</f>
        <v>BID</v>
      </c>
      <c r="F15" s="21">
        <f t="shared" si="0"/>
        <v>1917361.36</v>
      </c>
      <c r="G15" s="21">
        <v>115866146.98480001</v>
      </c>
    </row>
    <row r="16" spans="2:17" s="26" customFormat="1" ht="21.75" customHeight="1" x14ac:dyDescent="0.25">
      <c r="B16" s="26" t="s">
        <v>19</v>
      </c>
      <c r="C16" s="22" t="s">
        <v>20</v>
      </c>
      <c r="D16" s="27" t="str">
        <f>+VLOOKUP(B16,[1]TRAMO!$A$1:$O$37,6,FALSE)</f>
        <v>DGII</v>
      </c>
      <c r="E16" s="23" t="str">
        <f>+VLOOKUP(B16,[1]TRAMO!$A$1:$O$37,9,FALSE)</f>
        <v>BID</v>
      </c>
      <c r="F16" s="21">
        <f t="shared" si="0"/>
        <v>6500000</v>
      </c>
      <c r="G16" s="21">
        <v>392795000</v>
      </c>
    </row>
    <row r="17" spans="2:8" s="26" customFormat="1" ht="21.75" customHeight="1" x14ac:dyDescent="0.3">
      <c r="B17" s="12" t="s">
        <v>22</v>
      </c>
      <c r="C17" s="13"/>
      <c r="D17" s="14"/>
      <c r="E17" s="13"/>
      <c r="F17" s="15">
        <f t="shared" si="0"/>
        <v>27520459</v>
      </c>
      <c r="G17" s="15">
        <f>+G18</f>
        <v>1663061337.3699999</v>
      </c>
    </row>
    <row r="18" spans="2:8" ht="21.75" customHeight="1" x14ac:dyDescent="0.25">
      <c r="B18" s="3" t="str">
        <f>+'[1]Financiamientos BO380MM (USD)'!B36</f>
        <v>2021-21-0002</v>
      </c>
      <c r="C18" s="16" t="s">
        <v>23</v>
      </c>
      <c r="D18" s="18" t="s">
        <v>24</v>
      </c>
      <c r="E18" s="11" t="s">
        <v>17</v>
      </c>
      <c r="F18" s="19">
        <f t="shared" si="0"/>
        <v>27520459</v>
      </c>
      <c r="G18" s="19">
        <v>1663061337.3699999</v>
      </c>
    </row>
    <row r="19" spans="2:8" s="26" customFormat="1" ht="21.75" customHeight="1" x14ac:dyDescent="0.3">
      <c r="B19" s="12" t="s">
        <v>25</v>
      </c>
      <c r="C19" s="13"/>
      <c r="D19" s="14"/>
      <c r="E19" s="13"/>
      <c r="F19" s="15">
        <f t="shared" si="0"/>
        <v>43178434.987999998</v>
      </c>
      <c r="G19" s="15">
        <f>SUM(G20:G24)</f>
        <v>2609272826.3248401</v>
      </c>
    </row>
    <row r="20" spans="2:8" s="26" customFormat="1" ht="21.75" customHeight="1" x14ac:dyDescent="0.25">
      <c r="B20" s="26" t="s">
        <v>26</v>
      </c>
      <c r="C20" s="22" t="s">
        <v>27</v>
      </c>
      <c r="D20" s="27" t="str">
        <f>+VLOOKUP(B20,[1]TRAMO!$A$1:$O$37,6,FALSE)</f>
        <v>MISPAS</v>
      </c>
      <c r="E20" s="23" t="str">
        <f>+VLOOKUP(B20,[1]TRAMO!$A$1:$O$37,9,FALSE)</f>
        <v>BID</v>
      </c>
      <c r="F20" s="21">
        <f t="shared" si="0"/>
        <v>8236868</v>
      </c>
      <c r="G20" s="21">
        <v>497753933.24000001</v>
      </c>
    </row>
    <row r="21" spans="2:8" s="26" customFormat="1" ht="21.75" customHeight="1" x14ac:dyDescent="0.25">
      <c r="B21" s="26" t="s">
        <v>28</v>
      </c>
      <c r="C21" s="22" t="s">
        <v>29</v>
      </c>
      <c r="D21" s="27" t="str">
        <f>+VLOOKUP(B21,[1]TRAMO!$A$1:$O$37,6,FALSE)</f>
        <v>INAPA</v>
      </c>
      <c r="E21" s="23" t="str">
        <f>+VLOOKUP(B21,[1]TRAMO!$A$1:$O$37,9,FALSE)</f>
        <v>BID</v>
      </c>
      <c r="F21" s="21">
        <f t="shared" si="0"/>
        <v>1434580.4080000001</v>
      </c>
      <c r="G21" s="21">
        <v>86691694.055440009</v>
      </c>
    </row>
    <row r="22" spans="2:8" s="26" customFormat="1" ht="21.75" customHeight="1" x14ac:dyDescent="0.25">
      <c r="B22" s="26" t="s">
        <v>30</v>
      </c>
      <c r="C22" s="22" t="s">
        <v>31</v>
      </c>
      <c r="D22" s="23" t="s">
        <v>32</v>
      </c>
      <c r="E22" s="24" t="s">
        <v>9</v>
      </c>
      <c r="F22" s="19">
        <f t="shared" si="0"/>
        <v>4088047.7</v>
      </c>
      <c r="G22" s="19">
        <v>247040722.51100001</v>
      </c>
    </row>
    <row r="23" spans="2:8" s="26" customFormat="1" ht="21.75" customHeight="1" x14ac:dyDescent="0.25">
      <c r="B23" s="26" t="s">
        <v>33</v>
      </c>
      <c r="C23" s="22" t="s">
        <v>34</v>
      </c>
      <c r="D23" s="24" t="s">
        <v>35</v>
      </c>
      <c r="E23" s="23" t="s">
        <v>36</v>
      </c>
      <c r="F23" s="21">
        <f t="shared" si="0"/>
        <v>18472350</v>
      </c>
      <c r="G23" s="21">
        <v>1116284110.5</v>
      </c>
    </row>
    <row r="24" spans="2:8" ht="21.75" customHeight="1" x14ac:dyDescent="0.25">
      <c r="B24" s="3" t="s">
        <v>37</v>
      </c>
      <c r="C24" s="16" t="s">
        <v>38</v>
      </c>
      <c r="D24" s="18" t="s">
        <v>35</v>
      </c>
      <c r="E24" s="17" t="s">
        <v>39</v>
      </c>
      <c r="F24" s="21">
        <f t="shared" si="0"/>
        <v>10946588.880000001</v>
      </c>
      <c r="G24" s="21">
        <v>661502366.01840007</v>
      </c>
    </row>
    <row r="25" spans="2:8" s="26" customFormat="1" ht="21.75" customHeight="1" x14ac:dyDescent="0.3">
      <c r="B25" s="12" t="s">
        <v>40</v>
      </c>
      <c r="C25" s="13"/>
      <c r="D25" s="14"/>
      <c r="E25" s="13"/>
      <c r="F25" s="15">
        <f t="shared" si="0"/>
        <v>15462443.119999999</v>
      </c>
      <c r="G25" s="15">
        <f>+G26</f>
        <v>934395437.74159992</v>
      </c>
    </row>
    <row r="26" spans="2:8" ht="21.75" customHeight="1" x14ac:dyDescent="0.25">
      <c r="C26" s="29" t="s">
        <v>41</v>
      </c>
      <c r="D26" s="17"/>
      <c r="E26" s="18"/>
      <c r="F26" s="21">
        <f t="shared" si="0"/>
        <v>15462443.119999999</v>
      </c>
      <c r="G26" s="21">
        <v>934395437.74159992</v>
      </c>
      <c r="H26" s="20"/>
    </row>
    <row r="27" spans="2:8" ht="21.75" customHeight="1" x14ac:dyDescent="0.3">
      <c r="B27" s="12" t="s">
        <v>42</v>
      </c>
      <c r="C27" s="13"/>
      <c r="D27" s="14"/>
      <c r="E27" s="13"/>
      <c r="F27" s="15">
        <f t="shared" si="0"/>
        <v>26300000</v>
      </c>
      <c r="G27" s="15">
        <f>SUM(G28:G29)</f>
        <v>1589309000</v>
      </c>
      <c r="H27" s="20"/>
    </row>
    <row r="28" spans="2:8" ht="28.5" customHeight="1" x14ac:dyDescent="0.25">
      <c r="B28" s="3" t="str">
        <f>+'[1]Financiamientos BO380MM (USD)'!B37</f>
        <v>2021-21-0003</v>
      </c>
      <c r="C28" s="16" t="s">
        <v>43</v>
      </c>
      <c r="D28" s="18" t="s">
        <v>44</v>
      </c>
      <c r="E28" s="17" t="s">
        <v>17</v>
      </c>
      <c r="F28" s="19">
        <f t="shared" si="0"/>
        <v>22800000</v>
      </c>
      <c r="G28" s="19">
        <v>1377804000</v>
      </c>
    </row>
    <row r="29" spans="2:8" s="30" customFormat="1" ht="45.75" customHeight="1" x14ac:dyDescent="0.3">
      <c r="B29" s="30" t="s">
        <v>45</v>
      </c>
      <c r="C29" s="31" t="s">
        <v>46</v>
      </c>
      <c r="D29" s="27" t="str">
        <f>+VLOOKUP(B29,[1]TRAMO!$A$1:$O$37,6,FALSE)</f>
        <v>PLANSIERRA</v>
      </c>
      <c r="E29" s="27" t="str">
        <f>+VLOOKUP(B29,[1]TRAMO!$A$1:$O$37,9,FALSE)</f>
        <v>AFD</v>
      </c>
      <c r="F29" s="32">
        <f t="shared" si="0"/>
        <v>3500000</v>
      </c>
      <c r="G29" s="32">
        <v>211505000</v>
      </c>
    </row>
    <row r="30" spans="2:8" s="30" customFormat="1" ht="21.75" customHeight="1" x14ac:dyDescent="0.3">
      <c r="B30" s="12" t="s">
        <v>47</v>
      </c>
      <c r="C30" s="13"/>
      <c r="D30" s="14"/>
      <c r="E30" s="13"/>
      <c r="F30" s="15">
        <f t="shared" si="0"/>
        <v>90209205.361999989</v>
      </c>
      <c r="G30" s="15">
        <f>SUM(G31:G36)</f>
        <v>5451342280.0256596</v>
      </c>
    </row>
    <row r="31" spans="2:8" s="26" customFormat="1" ht="21.75" customHeight="1" x14ac:dyDescent="0.25">
      <c r="B31" s="26" t="s">
        <v>48</v>
      </c>
      <c r="C31" s="22" t="s">
        <v>49</v>
      </c>
      <c r="D31" s="24" t="s">
        <v>50</v>
      </c>
      <c r="E31" s="23" t="s">
        <v>17</v>
      </c>
      <c r="F31" s="21">
        <f t="shared" si="0"/>
        <v>4000000</v>
      </c>
      <c r="G31" s="21">
        <v>241720000</v>
      </c>
    </row>
    <row r="32" spans="2:8" s="26" customFormat="1" ht="21.75" customHeight="1" x14ac:dyDescent="0.25">
      <c r="B32" s="26" t="s">
        <v>51</v>
      </c>
      <c r="C32" s="22" t="s">
        <v>52</v>
      </c>
      <c r="D32" s="27" t="str">
        <f>+VLOOKUP(B32,[1]TRAMO!$A$1:$O$37,6,FALSE)</f>
        <v>MOPC</v>
      </c>
      <c r="E32" s="23" t="str">
        <f>+VLOOKUP(B32,[1]TRAMO!$A$1:$O$37,9,FALSE)</f>
        <v>BEI</v>
      </c>
      <c r="F32" s="21">
        <f t="shared" si="0"/>
        <v>3000000</v>
      </c>
      <c r="G32" s="21">
        <v>181290000</v>
      </c>
    </row>
    <row r="33" spans="2:24" s="33" customFormat="1" ht="21.75" customHeight="1" x14ac:dyDescent="0.25">
      <c r="B33" s="33" t="s">
        <v>53</v>
      </c>
      <c r="C33" s="34" t="s">
        <v>54</v>
      </c>
      <c r="D33" s="35" t="s">
        <v>50</v>
      </c>
      <c r="E33" s="36" t="str">
        <f>+VLOOKUP(B33,[1]TRAMO!$A$1:$O$37,9,FALSE)</f>
        <v>BID</v>
      </c>
      <c r="F33" s="21">
        <f t="shared" si="0"/>
        <v>18300377</v>
      </c>
      <c r="G33" s="21">
        <v>1105891782.1099999</v>
      </c>
    </row>
    <row r="34" spans="2:24" s="26" customFormat="1" ht="21.75" customHeight="1" x14ac:dyDescent="0.25">
      <c r="B34" s="33" t="s">
        <v>55</v>
      </c>
      <c r="C34" s="22" t="s">
        <v>56</v>
      </c>
      <c r="D34" s="27" t="str">
        <f>+VLOOKUP(B34,[1]TRAMO!$A$1:$O$37,6,FALSE)</f>
        <v>OPRET</v>
      </c>
      <c r="E34" s="23" t="str">
        <f>+VLOOKUP(B34,[1]TRAMO!$A$1:$O$37,9,FALSE)</f>
        <v>AFD</v>
      </c>
      <c r="F34" s="21">
        <f t="shared" si="0"/>
        <v>9730033.4700000007</v>
      </c>
      <c r="G34" s="21">
        <v>587985922.59210002</v>
      </c>
    </row>
    <row r="35" spans="2:24" s="26" customFormat="1" ht="21.75" customHeight="1" x14ac:dyDescent="0.25">
      <c r="B35" s="26" t="s">
        <v>57</v>
      </c>
      <c r="C35" s="22" t="s">
        <v>58</v>
      </c>
      <c r="D35" s="27" t="str">
        <f>+VLOOKUP(B35,[1]TRAMO!$A$1:$O$37,6,FALSE)</f>
        <v>OPRET</v>
      </c>
      <c r="E35" s="23" t="str">
        <f>+VLOOKUP(B35,[1]TRAMO!$A$1:$O$37,9,FALSE)</f>
        <v>AFD</v>
      </c>
      <c r="F35" s="21">
        <f t="shared" si="0"/>
        <v>12500000</v>
      </c>
      <c r="G35" s="21">
        <v>755375000</v>
      </c>
    </row>
    <row r="36" spans="2:24" ht="21.75" customHeight="1" x14ac:dyDescent="0.25">
      <c r="B36" s="3" t="s">
        <v>59</v>
      </c>
      <c r="C36" s="16" t="s">
        <v>60</v>
      </c>
      <c r="D36" s="17" t="s">
        <v>61</v>
      </c>
      <c r="E36" s="18" t="s">
        <v>17</v>
      </c>
      <c r="F36" s="21">
        <f t="shared" si="0"/>
        <v>42678794.892000005</v>
      </c>
      <c r="G36" s="21">
        <f>2156069575.32356+423010000</f>
        <v>2579079575.3235602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29"/>
    </row>
    <row r="37" spans="2:24" s="26" customFormat="1" ht="21.75" customHeight="1" x14ac:dyDescent="0.3">
      <c r="B37" s="12" t="s">
        <v>62</v>
      </c>
      <c r="C37" s="13"/>
      <c r="D37" s="14"/>
      <c r="E37" s="13"/>
      <c r="F37" s="15">
        <f t="shared" si="0"/>
        <v>7500000</v>
      </c>
      <c r="G37" s="15">
        <f>+G38</f>
        <v>453225000</v>
      </c>
    </row>
    <row r="38" spans="2:24" ht="21.75" customHeight="1" x14ac:dyDescent="0.25">
      <c r="B38" s="3" t="s">
        <v>63</v>
      </c>
      <c r="C38" s="16" t="s">
        <v>64</v>
      </c>
      <c r="D38" s="11" t="str">
        <f>+VLOOKUP(B38,[1]TRAMO!$A$1:$O$37,6,FALSE)</f>
        <v>MITUR</v>
      </c>
      <c r="E38" s="17" t="str">
        <f>+VLOOKUP(B38,[1]TRAMO!$A$1:$O$37,9,FALSE)</f>
        <v>BID</v>
      </c>
      <c r="F38" s="21">
        <f t="shared" si="0"/>
        <v>7500000</v>
      </c>
      <c r="G38" s="21">
        <v>453225000</v>
      </c>
    </row>
    <row r="39" spans="2:24" ht="21.75" customHeight="1" x14ac:dyDescent="0.3">
      <c r="B39" s="12" t="s">
        <v>65</v>
      </c>
      <c r="C39" s="13"/>
      <c r="D39" s="14"/>
      <c r="E39" s="13"/>
      <c r="F39" s="15">
        <f t="shared" si="0"/>
        <v>28094385.639999997</v>
      </c>
      <c r="G39" s="15">
        <f>+G40+G41</f>
        <v>1697743724.2251997</v>
      </c>
    </row>
    <row r="40" spans="2:24" s="26" customFormat="1" ht="21.75" customHeight="1" x14ac:dyDescent="0.25">
      <c r="B40" s="26" t="s">
        <v>66</v>
      </c>
      <c r="C40" s="22" t="s">
        <v>67</v>
      </c>
      <c r="D40" s="27" t="str">
        <f>+VLOOKUP(B40,[1]TRAMO!$A$1:$O$37,6,FALSE)</f>
        <v>INDRHI</v>
      </c>
      <c r="E40" s="23" t="str">
        <f>+VLOOKUP(B40,[1]TRAMO!$A$1:$O$37,9,FALSE)</f>
        <v>BCIE</v>
      </c>
      <c r="F40" s="21">
        <f t="shared" si="0"/>
        <v>19112893.409999996</v>
      </c>
      <c r="G40" s="21">
        <v>1154992148.7662997</v>
      </c>
    </row>
    <row r="41" spans="2:24" ht="21.75" customHeight="1" x14ac:dyDescent="0.25">
      <c r="B41" s="3" t="s">
        <v>68</v>
      </c>
      <c r="C41" s="16" t="s">
        <v>69</v>
      </c>
      <c r="D41" s="17" t="s">
        <v>70</v>
      </c>
      <c r="E41" s="18" t="s">
        <v>9</v>
      </c>
      <c r="F41" s="19">
        <f t="shared" si="0"/>
        <v>8981492.2300000004</v>
      </c>
      <c r="G41" s="19">
        <v>542751575.45889997</v>
      </c>
    </row>
    <row r="42" spans="2:24" s="26" customFormat="1" ht="21.75" customHeight="1" x14ac:dyDescent="0.3">
      <c r="B42" s="12" t="s">
        <v>71</v>
      </c>
      <c r="C42" s="13"/>
      <c r="D42" s="14"/>
      <c r="E42" s="13"/>
      <c r="F42" s="15">
        <f t="shared" si="0"/>
        <v>3544251.9999999995</v>
      </c>
      <c r="G42" s="15">
        <f>SUM(G43:G45)</f>
        <v>214179148.35999998</v>
      </c>
    </row>
    <row r="43" spans="2:24" s="26" customFormat="1" ht="21.75" customHeight="1" x14ac:dyDescent="0.25">
      <c r="B43" s="26" t="s">
        <v>72</v>
      </c>
      <c r="C43" s="22" t="s">
        <v>73</v>
      </c>
      <c r="D43" s="27" t="s">
        <v>74</v>
      </c>
      <c r="E43" s="23" t="str">
        <f>+VLOOKUP(B43,[1]TRAMO!$A$1:$O$37,9,FALSE)</f>
        <v>FIDA</v>
      </c>
      <c r="F43" s="21">
        <f t="shared" si="0"/>
        <v>3544251.9999999995</v>
      </c>
      <c r="G43" s="21">
        <v>214179148.35999998</v>
      </c>
    </row>
    <row r="44" spans="2:24" ht="21.75" hidden="1" customHeight="1" x14ac:dyDescent="0.25">
      <c r="B44" s="3" t="s">
        <v>75</v>
      </c>
      <c r="C44" s="16" t="s">
        <v>76</v>
      </c>
      <c r="D44" s="17" t="s">
        <v>74</v>
      </c>
      <c r="E44" s="18" t="s">
        <v>77</v>
      </c>
      <c r="F44" s="19">
        <f t="shared" si="0"/>
        <v>0</v>
      </c>
      <c r="G44" s="19"/>
    </row>
    <row r="45" spans="2:24" ht="21.75" hidden="1" customHeight="1" x14ac:dyDescent="0.25">
      <c r="B45" s="3" t="s">
        <v>78</v>
      </c>
      <c r="C45" s="16" t="s">
        <v>73</v>
      </c>
      <c r="D45" s="17" t="s">
        <v>74</v>
      </c>
      <c r="E45" s="18" t="s">
        <v>79</v>
      </c>
      <c r="F45" s="19">
        <f t="shared" si="0"/>
        <v>0</v>
      </c>
      <c r="G45" s="19"/>
      <c r="H45" s="20"/>
    </row>
    <row r="46" spans="2:24" ht="21.75" customHeight="1" x14ac:dyDescent="0.3">
      <c r="B46" s="12" t="s">
        <v>80</v>
      </c>
      <c r="C46" s="13"/>
      <c r="D46" s="14"/>
      <c r="E46" s="13"/>
      <c r="F46" s="15">
        <f t="shared" si="0"/>
        <v>1100000</v>
      </c>
      <c r="G46" s="15">
        <f>+G47</f>
        <v>66473000</v>
      </c>
    </row>
    <row r="47" spans="2:24" s="26" customFormat="1" ht="21.75" customHeight="1" x14ac:dyDescent="0.25">
      <c r="B47" s="3" t="s">
        <v>81</v>
      </c>
      <c r="C47" s="22" t="s">
        <v>82</v>
      </c>
      <c r="D47" s="23" t="s">
        <v>83</v>
      </c>
      <c r="E47" s="24" t="s">
        <v>17</v>
      </c>
      <c r="F47" s="19">
        <f t="shared" si="0"/>
        <v>1100000</v>
      </c>
      <c r="G47" s="19">
        <v>66473000</v>
      </c>
      <c r="H47" s="28"/>
    </row>
    <row r="48" spans="2:24" s="26" customFormat="1" ht="21.75" customHeight="1" x14ac:dyDescent="0.3">
      <c r="B48" s="12" t="s">
        <v>84</v>
      </c>
      <c r="C48" s="13"/>
      <c r="D48" s="14"/>
      <c r="E48" s="13"/>
      <c r="F48" s="15">
        <f t="shared" si="0"/>
        <v>2000000</v>
      </c>
      <c r="G48" s="15">
        <f>+G49</f>
        <v>120860000</v>
      </c>
      <c r="H48" s="28"/>
    </row>
    <row r="49" spans="2:7" s="26" customFormat="1" ht="21.75" customHeight="1" x14ac:dyDescent="0.25">
      <c r="B49" s="26" t="s">
        <v>51</v>
      </c>
      <c r="C49" s="22" t="s">
        <v>85</v>
      </c>
      <c r="D49" s="27" t="s">
        <v>86</v>
      </c>
      <c r="E49" s="23" t="str">
        <f>+VLOOKUP(B49,[1]TRAMO!$A$1:$O$37,9,FALSE)</f>
        <v>BEI</v>
      </c>
      <c r="F49" s="21">
        <f t="shared" si="0"/>
        <v>2000000</v>
      </c>
      <c r="G49" s="21">
        <v>120860000</v>
      </c>
    </row>
    <row r="50" spans="2:7" s="26" customFormat="1" ht="21.75" customHeight="1" x14ac:dyDescent="0.3">
      <c r="B50" s="12" t="s">
        <v>87</v>
      </c>
      <c r="C50" s="13"/>
      <c r="D50" s="14"/>
      <c r="E50" s="13"/>
      <c r="F50" s="15">
        <f t="shared" si="0"/>
        <v>108791431.53000002</v>
      </c>
      <c r="G50" s="15">
        <f>SUM(G51:G60)</f>
        <v>6574266207.3579006</v>
      </c>
    </row>
    <row r="51" spans="2:7" s="26" customFormat="1" ht="21.75" customHeight="1" x14ac:dyDescent="0.25">
      <c r="B51" s="33" t="s">
        <v>88</v>
      </c>
      <c r="C51" s="22" t="s">
        <v>89</v>
      </c>
      <c r="D51" s="27" t="str">
        <f>+VLOOKUP(B51,[1]TRAMO!$A$1:$O$37,6,FALSE)</f>
        <v>CDEEE</v>
      </c>
      <c r="E51" s="23" t="str">
        <f>+VLOOKUP(B51,[1]TRAMO!$A$1:$O$37,9,FALSE)</f>
        <v>BIRF</v>
      </c>
      <c r="F51" s="21">
        <f t="shared" si="0"/>
        <v>17935868.600000001</v>
      </c>
      <c r="G51" s="21">
        <v>1083864539.4980001</v>
      </c>
    </row>
    <row r="52" spans="2:7" s="26" customFormat="1" ht="21.75" hidden="1" customHeight="1" x14ac:dyDescent="0.25">
      <c r="B52" s="33" t="s">
        <v>88</v>
      </c>
      <c r="C52" s="22" t="s">
        <v>90</v>
      </c>
      <c r="D52" s="27" t="s">
        <v>91</v>
      </c>
      <c r="E52" s="23" t="str">
        <f>+VLOOKUP(B52,[1]TRAMO!$A$1:$O$37,9,FALSE)</f>
        <v>BIRF</v>
      </c>
      <c r="F52" s="21">
        <f t="shared" si="0"/>
        <v>0</v>
      </c>
      <c r="G52" s="21">
        <v>0</v>
      </c>
    </row>
    <row r="53" spans="2:7" s="33" customFormat="1" ht="21.75" hidden="1" customHeight="1" x14ac:dyDescent="0.25">
      <c r="B53" s="33" t="s">
        <v>92</v>
      </c>
      <c r="C53" s="34" t="s">
        <v>90</v>
      </c>
      <c r="D53" s="35" t="str">
        <f>+VLOOKUP(B53,[1]TRAMO!$A$1:$O$37,6,FALSE)</f>
        <v>CDEEE</v>
      </c>
      <c r="E53" s="36" t="str">
        <f>+VLOOKUP(B53,[1]TRAMO!$A$1:$O$37,9,FALSE)</f>
        <v>BEI</v>
      </c>
      <c r="F53" s="21">
        <f t="shared" si="0"/>
        <v>0</v>
      </c>
      <c r="G53" s="21">
        <v>0</v>
      </c>
    </row>
    <row r="54" spans="2:7" ht="21.75" customHeight="1" x14ac:dyDescent="0.25">
      <c r="B54" s="38" t="s">
        <v>93</v>
      </c>
      <c r="C54" s="16" t="s">
        <v>94</v>
      </c>
      <c r="D54" s="11" t="str">
        <f>+VLOOKUP(B54,[1]TRAMO!$A$1:$O$37,6,FALSE)</f>
        <v>ETED</v>
      </c>
      <c r="E54" s="17" t="str">
        <f>+VLOOKUP(B54,[1]TRAMO!$A$1:$O$37,9,FALSE)</f>
        <v>KFW</v>
      </c>
      <c r="F54" s="21">
        <f t="shared" si="0"/>
        <v>2900000</v>
      </c>
      <c r="G54" s="21">
        <v>175247000</v>
      </c>
    </row>
    <row r="55" spans="2:7" ht="21.75" customHeight="1" x14ac:dyDescent="0.25">
      <c r="B55" s="3" t="s">
        <v>95</v>
      </c>
      <c r="C55" s="16" t="s">
        <v>96</v>
      </c>
      <c r="D55" s="11" t="str">
        <f>+VLOOKUP(B55,[1]TRAMO!$A$1:$O$37,6,FALSE)</f>
        <v>CDEEE</v>
      </c>
      <c r="E55" s="17" t="str">
        <f>+VLOOKUP(B55,[1]TRAMO!$A$1:$O$37,9,FALSE)</f>
        <v>OFID</v>
      </c>
      <c r="F55" s="21">
        <f t="shared" si="0"/>
        <v>27000000</v>
      </c>
      <c r="G55" s="21">
        <v>1631610000</v>
      </c>
    </row>
    <row r="56" spans="2:7" ht="21.75" customHeight="1" x14ac:dyDescent="0.25">
      <c r="B56" s="3" t="s">
        <v>97</v>
      </c>
      <c r="C56" s="16" t="s">
        <v>98</v>
      </c>
      <c r="D56" s="11" t="str">
        <f>+VLOOKUP(B56,[1]TRAMO!$A$1:$O$37,6,FALSE)</f>
        <v>CDEEE</v>
      </c>
      <c r="E56" s="17" t="str">
        <f>+VLOOKUP(B56,[1]TRAMO!$A$1:$O$37,9,FALSE)</f>
        <v>BID</v>
      </c>
      <c r="F56" s="21">
        <f t="shared" si="0"/>
        <v>31045000</v>
      </c>
      <c r="G56" s="21">
        <v>1876049350</v>
      </c>
    </row>
    <row r="57" spans="2:7" ht="21.75" customHeight="1" x14ac:dyDescent="0.25">
      <c r="B57" s="3" t="s">
        <v>99</v>
      </c>
      <c r="C57" s="16" t="s">
        <v>100</v>
      </c>
      <c r="D57" s="17" t="s">
        <v>101</v>
      </c>
      <c r="E57" s="18" t="s">
        <v>39</v>
      </c>
      <c r="F57" s="19">
        <f t="shared" si="0"/>
        <v>10110562.93</v>
      </c>
      <c r="G57" s="19">
        <v>610981317.8599</v>
      </c>
    </row>
    <row r="58" spans="2:7" ht="21.75" customHeight="1" x14ac:dyDescent="0.25">
      <c r="B58" s="3" t="s">
        <v>102</v>
      </c>
      <c r="C58" s="39" t="s">
        <v>103</v>
      </c>
      <c r="D58" s="17" t="s">
        <v>101</v>
      </c>
      <c r="E58" s="18" t="s">
        <v>17</v>
      </c>
      <c r="F58" s="19">
        <f t="shared" si="0"/>
        <v>10800000</v>
      </c>
      <c r="G58" s="19">
        <v>652644000</v>
      </c>
    </row>
    <row r="59" spans="2:7" ht="21.75" customHeight="1" thickBot="1" x14ac:dyDescent="0.3">
      <c r="B59" s="26" t="s">
        <v>104</v>
      </c>
      <c r="C59" s="16" t="s">
        <v>105</v>
      </c>
      <c r="D59" s="17" t="s">
        <v>101</v>
      </c>
      <c r="E59" s="18" t="s">
        <v>106</v>
      </c>
      <c r="F59" s="19">
        <f t="shared" si="0"/>
        <v>9000000</v>
      </c>
      <c r="G59" s="19">
        <v>543870000</v>
      </c>
    </row>
    <row r="60" spans="2:7" ht="21.75" hidden="1" customHeight="1" thickBot="1" x14ac:dyDescent="0.3">
      <c r="B60" s="3" t="s">
        <v>107</v>
      </c>
      <c r="C60" s="22" t="s">
        <v>108</v>
      </c>
      <c r="D60" s="17" t="s">
        <v>101</v>
      </c>
      <c r="E60" s="18" t="s">
        <v>109</v>
      </c>
      <c r="F60" s="15">
        <f t="shared" si="0"/>
        <v>0</v>
      </c>
      <c r="G60" s="19">
        <v>0</v>
      </c>
    </row>
    <row r="61" spans="2:7" ht="21.75" customHeight="1" thickTop="1" x14ac:dyDescent="0.25">
      <c r="B61" s="40" t="s">
        <v>110</v>
      </c>
      <c r="C61" s="40"/>
      <c r="D61" s="41"/>
      <c r="E61" s="42"/>
      <c r="F61" s="43">
        <f>+F9+F14+F17+F19+F25+F27+F30+F37+F39+F42+F46+F50+F48</f>
        <v>380900000</v>
      </c>
      <c r="G61" s="43">
        <f>+G9+G14+G17+G19+G25+G27+G30+G37+G39+G42+G46+G50+G48</f>
        <v>23017787000</v>
      </c>
    </row>
    <row r="62" spans="2:7" ht="21.75" customHeight="1" x14ac:dyDescent="0.25">
      <c r="B62" s="44"/>
      <c r="C62" s="45"/>
      <c r="D62" s="46"/>
      <c r="E62" s="44"/>
      <c r="F62" s="47"/>
      <c r="G62" s="47"/>
    </row>
  </sheetData>
  <dataConsolidate link="1"/>
  <mergeCells count="4">
    <mergeCell ref="B5:G5"/>
    <mergeCell ref="B7:G7"/>
    <mergeCell ref="B3:G3"/>
    <mergeCell ref="B4:G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CON REC. EXT 2022 apl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Odilys Y. Hidalgo S.</dc:creator>
  <cp:lastModifiedBy>Ivette G. Melo N.</cp:lastModifiedBy>
  <dcterms:created xsi:type="dcterms:W3CDTF">2021-09-29T12:36:57Z</dcterms:created>
  <dcterms:modified xsi:type="dcterms:W3CDTF">2021-10-01T19:40:00Z</dcterms:modified>
</cp:coreProperties>
</file>