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-my.sharepoint.com/personal/sespinal_digepres_gob_do/Documents/PGE 2023/Cuadros articulados PGE 2023/"/>
    </mc:Choice>
  </mc:AlternateContent>
  <xr:revisionPtr revIDLastSave="749" documentId="8_{52A70433-A088-4FB3-90E5-02AD1D9899B1}" xr6:coauthVersionLast="47" xr6:coauthVersionMax="47" xr10:uidLastSave="{C9C54485-B0A4-4F5C-860A-0102D439EED2}"/>
  <bookViews>
    <workbookView xWindow="-120" yWindow="-120" windowWidth="29040" windowHeight="15720" firstSheet="5" activeTab="10" xr2:uid="{A4EBEEE3-6598-4C3F-BF87-A2C399E1E0C0}"/>
  </bookViews>
  <sheets>
    <sheet name="Cuadro 1 " sheetId="1" r:id="rId1"/>
    <sheet name="Cuadro 2 " sheetId="2" r:id="rId2"/>
    <sheet name="Cuadro 3 (AyB)" sheetId="3" r:id="rId3"/>
    <sheet name="Cuadro 4" sheetId="4" r:id="rId4"/>
    <sheet name="Cuadro 5" sheetId="5" r:id="rId5"/>
    <sheet name="Cuadro 6" sheetId="6" r:id="rId6"/>
    <sheet name="Cuadro 7" sheetId="7" r:id="rId7"/>
    <sheet name="Cuadro 8" sheetId="8" r:id="rId8"/>
    <sheet name="Cuadro 9" sheetId="9" r:id="rId9"/>
    <sheet name="Cuadro 10" sheetId="10" r:id="rId10"/>
    <sheet name="Cuadro 11" sheetId="11" r:id="rId11"/>
    <sheet name="Cuadro 12" sheetId="12" r:id="rId12"/>
    <sheet name="Cuadro 13" sheetId="13" r:id="rId13"/>
    <sheet name="Cuadro 14" sheetId="14" r:id="rId14"/>
    <sheet name="Cuadro 15" sheetId="15" r:id="rId15"/>
  </sheets>
  <definedNames>
    <definedName name="_xlnm._FilterDatabase" localSheetId="6" hidden="1">'Cuadro 7'!$B$5:$F$6</definedName>
    <definedName name="_xlnm.Print_Area" localSheetId="0">'Cuadro 1 '!$B$4:$G$43</definedName>
    <definedName name="_xlnm.Print_Area" localSheetId="1">'Cuadro 2 '!$B$2:$G$56</definedName>
    <definedName name="_xlnm.Print_Area" localSheetId="3">'Cuadro 4'!#REF!</definedName>
    <definedName name="_xlnm.Print_Area" localSheetId="4">'Cuadro 5'!$B$4:$D$34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1" l="1"/>
  <c r="F45" i="11" l="1"/>
  <c r="F31" i="11"/>
  <c r="K31" i="11"/>
  <c r="F30" i="11"/>
  <c r="D7" i="11"/>
  <c r="E27" i="15"/>
  <c r="C32" i="5"/>
  <c r="C12" i="5"/>
  <c r="C72" i="13" l="1"/>
  <c r="D247" i="13"/>
  <c r="D246" i="13" s="1"/>
  <c r="C247" i="13"/>
  <c r="C246" i="13" s="1"/>
  <c r="E245" i="13"/>
  <c r="D244" i="13"/>
  <c r="C244" i="13"/>
  <c r="C243" i="13" s="1"/>
  <c r="D214" i="13"/>
  <c r="C214" i="13"/>
  <c r="C228" i="13"/>
  <c r="C227" i="13" s="1"/>
  <c r="D228" i="13"/>
  <c r="D227" i="13" s="1"/>
  <c r="E168" i="13"/>
  <c r="D166" i="13"/>
  <c r="C166" i="13"/>
  <c r="E160" i="13"/>
  <c r="D158" i="13"/>
  <c r="C158" i="13"/>
  <c r="E74" i="13"/>
  <c r="D26" i="13"/>
  <c r="C26" i="13"/>
  <c r="K64" i="11"/>
  <c r="K65" i="11"/>
  <c r="J64" i="11"/>
  <c r="J65" i="11"/>
  <c r="I64" i="11"/>
  <c r="I65" i="11"/>
  <c r="F64" i="11"/>
  <c r="F65" i="11"/>
  <c r="E7" i="11"/>
  <c r="E246" i="13" l="1"/>
  <c r="E247" i="13"/>
  <c r="E244" i="13"/>
  <c r="D243" i="13"/>
  <c r="E243" i="13" s="1"/>
  <c r="E8" i="12"/>
  <c r="D8" i="12"/>
  <c r="C8" i="12"/>
  <c r="E65" i="12"/>
  <c r="E66" i="12"/>
  <c r="E40" i="10"/>
  <c r="E14" i="10"/>
  <c r="E309" i="9"/>
  <c r="E308" i="9"/>
  <c r="E307" i="9"/>
  <c r="E255" i="9"/>
  <c r="E162" i="9"/>
  <c r="C40" i="8"/>
  <c r="D40" i="8"/>
  <c r="D38" i="8"/>
  <c r="C38" i="8"/>
  <c r="E46" i="8"/>
  <c r="D15" i="6" l="1"/>
  <c r="E49" i="15" l="1"/>
  <c r="E50" i="15" s="1"/>
  <c r="E76" i="14"/>
  <c r="E75" i="14"/>
  <c r="E74" i="14"/>
  <c r="E73" i="14"/>
  <c r="E72" i="14"/>
  <c r="E71" i="14"/>
  <c r="E70" i="14"/>
  <c r="E69" i="14"/>
  <c r="D68" i="14"/>
  <c r="C68" i="14"/>
  <c r="E64" i="14"/>
  <c r="E63" i="14"/>
  <c r="E62" i="14"/>
  <c r="E61" i="14"/>
  <c r="E60" i="14"/>
  <c r="E59" i="14"/>
  <c r="E58" i="14"/>
  <c r="E57" i="14"/>
  <c r="E56" i="14"/>
  <c r="E55" i="14"/>
  <c r="E54" i="14"/>
  <c r="E53" i="14"/>
  <c r="E52" i="14"/>
  <c r="E51" i="14"/>
  <c r="E50" i="14"/>
  <c r="E49" i="14"/>
  <c r="E48" i="14"/>
  <c r="E47" i="14"/>
  <c r="E46" i="14"/>
  <c r="E45" i="14"/>
  <c r="E44" i="14"/>
  <c r="E43" i="14"/>
  <c r="E42" i="14"/>
  <c r="E41" i="14"/>
  <c r="E40" i="14"/>
  <c r="E39" i="14"/>
  <c r="E38" i="14"/>
  <c r="E37" i="14"/>
  <c r="E36" i="14"/>
  <c r="E35" i="14"/>
  <c r="E34" i="14"/>
  <c r="E33" i="14"/>
  <c r="E32" i="14"/>
  <c r="E31" i="14"/>
  <c r="E30" i="14"/>
  <c r="E29" i="14"/>
  <c r="E28" i="14"/>
  <c r="E27" i="14"/>
  <c r="E26" i="14"/>
  <c r="E25" i="14"/>
  <c r="E24" i="14"/>
  <c r="E23" i="14"/>
  <c r="E22" i="14"/>
  <c r="E21" i="14"/>
  <c r="E20" i="14"/>
  <c r="E19" i="14"/>
  <c r="E18" i="14"/>
  <c r="E17" i="14"/>
  <c r="E16" i="14"/>
  <c r="E15" i="14"/>
  <c r="E14" i="14"/>
  <c r="E13" i="14"/>
  <c r="E12" i="14"/>
  <c r="E11" i="14"/>
  <c r="E10" i="14"/>
  <c r="E9" i="14"/>
  <c r="D8" i="14"/>
  <c r="C8" i="14"/>
  <c r="E285" i="13"/>
  <c r="E284" i="13"/>
  <c r="E283" i="13"/>
  <c r="D282" i="13"/>
  <c r="D281" i="13" s="1"/>
  <c r="C282" i="13"/>
  <c r="C281" i="13" s="1"/>
  <c r="E280" i="13"/>
  <c r="D279" i="13"/>
  <c r="C279" i="13"/>
  <c r="C278" i="13" s="1"/>
  <c r="E277" i="13"/>
  <c r="E276" i="13"/>
  <c r="D275" i="13"/>
  <c r="D274" i="13" s="1"/>
  <c r="C275" i="13"/>
  <c r="C274" i="13" s="1"/>
  <c r="E273" i="13"/>
  <c r="E272" i="13"/>
  <c r="E271" i="13"/>
  <c r="D270" i="13"/>
  <c r="D269" i="13" s="1"/>
  <c r="C270" i="13"/>
  <c r="C269" i="13" s="1"/>
  <c r="E268" i="13"/>
  <c r="E267" i="13"/>
  <c r="E266" i="13"/>
  <c r="D265" i="13"/>
  <c r="D264" i="13" s="1"/>
  <c r="C265" i="13"/>
  <c r="E263" i="13"/>
  <c r="E262" i="13"/>
  <c r="D261" i="13"/>
  <c r="D260" i="13" s="1"/>
  <c r="C261" i="13"/>
  <c r="E259" i="13"/>
  <c r="E258" i="13"/>
  <c r="D257" i="13"/>
  <c r="D256" i="13" s="1"/>
  <c r="C257" i="13"/>
  <c r="E255" i="13"/>
  <c r="E254" i="13"/>
  <c r="E253" i="13"/>
  <c r="E252" i="13"/>
  <c r="D251" i="13"/>
  <c r="D250" i="13" s="1"/>
  <c r="C251" i="13"/>
  <c r="C250" i="13" s="1"/>
  <c r="E242" i="13"/>
  <c r="D241" i="13"/>
  <c r="D240" i="13" s="1"/>
  <c r="C241" i="13"/>
  <c r="E239" i="13"/>
  <c r="E238" i="13"/>
  <c r="D237" i="13"/>
  <c r="D236" i="13" s="1"/>
  <c r="C237" i="13"/>
  <c r="E235" i="13"/>
  <c r="E234" i="13"/>
  <c r="E233" i="13"/>
  <c r="E232" i="13"/>
  <c r="D231" i="13"/>
  <c r="D230" i="13" s="1"/>
  <c r="C231" i="13"/>
  <c r="E229" i="13"/>
  <c r="E225" i="13"/>
  <c r="E224" i="13"/>
  <c r="E223" i="13"/>
  <c r="E222" i="13"/>
  <c r="E221" i="13"/>
  <c r="E220" i="13"/>
  <c r="E219" i="13"/>
  <c r="E218" i="13"/>
  <c r="E217" i="13"/>
  <c r="E216" i="13"/>
  <c r="E215" i="13"/>
  <c r="D213" i="13"/>
  <c r="C213" i="13"/>
  <c r="E212" i="13"/>
  <c r="D211" i="13"/>
  <c r="C211" i="13"/>
  <c r="C210" i="13" s="1"/>
  <c r="E209" i="13"/>
  <c r="D208" i="13"/>
  <c r="D207" i="13" s="1"/>
  <c r="C208" i="13"/>
  <c r="E206" i="13"/>
  <c r="D205" i="13"/>
  <c r="D204" i="13" s="1"/>
  <c r="C205" i="13"/>
  <c r="C204" i="13" s="1"/>
  <c r="E203" i="13"/>
  <c r="E202" i="13"/>
  <c r="D201" i="13"/>
  <c r="C201" i="13"/>
  <c r="C200" i="13" s="1"/>
  <c r="E199" i="13"/>
  <c r="D198" i="13"/>
  <c r="C198" i="13"/>
  <c r="C197" i="13" s="1"/>
  <c r="E196" i="13"/>
  <c r="D195" i="13"/>
  <c r="C195" i="13"/>
  <c r="C194" i="13" s="1"/>
  <c r="E193" i="13"/>
  <c r="E192" i="13"/>
  <c r="D191" i="13"/>
  <c r="C191" i="13"/>
  <c r="C190" i="13" s="1"/>
  <c r="E189" i="13"/>
  <c r="E188" i="13"/>
  <c r="D187" i="13"/>
  <c r="C187" i="13"/>
  <c r="C186" i="13" s="1"/>
  <c r="E185" i="13"/>
  <c r="D184" i="13"/>
  <c r="D183" i="13" s="1"/>
  <c r="C184" i="13"/>
  <c r="E182" i="13"/>
  <c r="D181" i="13"/>
  <c r="D180" i="13" s="1"/>
  <c r="C181" i="13"/>
  <c r="C180" i="13" s="1"/>
  <c r="E179" i="13"/>
  <c r="E178" i="13"/>
  <c r="D177" i="13"/>
  <c r="C177" i="13"/>
  <c r="C176" i="13" s="1"/>
  <c r="E175" i="13"/>
  <c r="D174" i="13"/>
  <c r="C174" i="13"/>
  <c r="C173" i="13" s="1"/>
  <c r="E172" i="13"/>
  <c r="D171" i="13"/>
  <c r="D170" i="13" s="1"/>
  <c r="C171" i="13"/>
  <c r="E169" i="13"/>
  <c r="E167" i="13"/>
  <c r="D165" i="13"/>
  <c r="E164" i="13"/>
  <c r="E163" i="13"/>
  <c r="D162" i="13"/>
  <c r="D161" i="13" s="1"/>
  <c r="C162" i="13"/>
  <c r="E159" i="13"/>
  <c r="C157" i="13"/>
  <c r="E156" i="13"/>
  <c r="E155" i="13"/>
  <c r="E154" i="13"/>
  <c r="E153" i="13"/>
  <c r="E152" i="13"/>
  <c r="E151" i="13"/>
  <c r="D150" i="13"/>
  <c r="D149" i="13" s="1"/>
  <c r="C150" i="13"/>
  <c r="C149" i="13" s="1"/>
  <c r="E148" i="13"/>
  <c r="D147" i="13"/>
  <c r="D146" i="13" s="1"/>
  <c r="C147" i="13"/>
  <c r="C146" i="13" s="1"/>
  <c r="E145" i="13"/>
  <c r="D144" i="13"/>
  <c r="C144" i="13"/>
  <c r="C143" i="13" s="1"/>
  <c r="E142" i="13"/>
  <c r="E141" i="13"/>
  <c r="E140" i="13"/>
  <c r="D139" i="13"/>
  <c r="D138" i="13" s="1"/>
  <c r="C139" i="13"/>
  <c r="C138" i="13" s="1"/>
  <c r="E137" i="13"/>
  <c r="E136" i="13"/>
  <c r="E135" i="13"/>
  <c r="E134" i="13"/>
  <c r="E133" i="13"/>
  <c r="E131" i="13"/>
  <c r="D130" i="13"/>
  <c r="D129" i="13" s="1"/>
  <c r="C130" i="13"/>
  <c r="E128" i="13"/>
  <c r="E127" i="13"/>
  <c r="D126" i="13"/>
  <c r="D125" i="13" s="1"/>
  <c r="C126" i="13"/>
  <c r="C125" i="13" s="1"/>
  <c r="E124" i="13"/>
  <c r="D123" i="13"/>
  <c r="C123" i="13"/>
  <c r="C122" i="13" s="1"/>
  <c r="E121" i="13"/>
  <c r="D120" i="13"/>
  <c r="D119" i="13" s="1"/>
  <c r="C120" i="13"/>
  <c r="E118" i="13"/>
  <c r="D117" i="13"/>
  <c r="D116" i="13" s="1"/>
  <c r="C117" i="13"/>
  <c r="C116" i="13" s="1"/>
  <c r="E115" i="13"/>
  <c r="E114" i="13"/>
  <c r="E113" i="13"/>
  <c r="D112" i="13"/>
  <c r="D111" i="13" s="1"/>
  <c r="C112" i="13"/>
  <c r="E110" i="13"/>
  <c r="E109" i="13"/>
  <c r="D108" i="13"/>
  <c r="D107" i="13" s="1"/>
  <c r="C108" i="13"/>
  <c r="E106" i="13"/>
  <c r="E105" i="13"/>
  <c r="D104" i="13"/>
  <c r="D103" i="13" s="1"/>
  <c r="C104" i="13"/>
  <c r="E102" i="13"/>
  <c r="E101" i="13"/>
  <c r="D100" i="13"/>
  <c r="D99" i="13" s="1"/>
  <c r="C100" i="13"/>
  <c r="E98" i="13"/>
  <c r="D97" i="13"/>
  <c r="D96" i="13" s="1"/>
  <c r="C97" i="13"/>
  <c r="C96" i="13" s="1"/>
  <c r="E95" i="13"/>
  <c r="E94" i="13"/>
  <c r="D93" i="13"/>
  <c r="D92" i="13" s="1"/>
  <c r="C93" i="13"/>
  <c r="C92" i="13" s="1"/>
  <c r="E91" i="13"/>
  <c r="E90" i="13"/>
  <c r="D89" i="13"/>
  <c r="D88" i="13" s="1"/>
  <c r="C89" i="13"/>
  <c r="C88" i="13" s="1"/>
  <c r="E87" i="13"/>
  <c r="D86" i="13"/>
  <c r="D85" i="13" s="1"/>
  <c r="C86" i="13"/>
  <c r="E84" i="13"/>
  <c r="D83" i="13"/>
  <c r="C83" i="13"/>
  <c r="E81" i="13"/>
  <c r="D80" i="13"/>
  <c r="D79" i="13" s="1"/>
  <c r="C80" i="13"/>
  <c r="E78" i="13"/>
  <c r="E77" i="13"/>
  <c r="D76" i="13"/>
  <c r="D75" i="13" s="1"/>
  <c r="C76" i="13"/>
  <c r="E73" i="13"/>
  <c r="D72" i="13"/>
  <c r="D71" i="13" s="1"/>
  <c r="E70" i="13"/>
  <c r="E69" i="13"/>
  <c r="E68" i="13"/>
  <c r="E67" i="13"/>
  <c r="E66" i="13"/>
  <c r="E65" i="13"/>
  <c r="E64" i="13"/>
  <c r="E63" i="13"/>
  <c r="E62" i="13"/>
  <c r="E61" i="13"/>
  <c r="D60" i="13"/>
  <c r="D59" i="13" s="1"/>
  <c r="C60" i="13"/>
  <c r="E58" i="13"/>
  <c r="D57" i="13"/>
  <c r="C57" i="13"/>
  <c r="C56" i="13" s="1"/>
  <c r="E55" i="13"/>
  <c r="E54" i="13"/>
  <c r="E53" i="13"/>
  <c r="D52" i="13"/>
  <c r="C52" i="13"/>
  <c r="C51" i="13" s="1"/>
  <c r="E50" i="13"/>
  <c r="E49" i="13"/>
  <c r="D48" i="13"/>
  <c r="C48" i="13"/>
  <c r="C47" i="13" s="1"/>
  <c r="E46" i="13"/>
  <c r="D45" i="13"/>
  <c r="D44" i="13" s="1"/>
  <c r="C45" i="13"/>
  <c r="E43" i="13"/>
  <c r="E42" i="13"/>
  <c r="E41" i="13"/>
  <c r="D40" i="13"/>
  <c r="C40" i="13"/>
  <c r="C39" i="13" s="1"/>
  <c r="E38" i="13"/>
  <c r="D37" i="13"/>
  <c r="D36" i="13" s="1"/>
  <c r="C37" i="13"/>
  <c r="E35" i="13"/>
  <c r="D34" i="13"/>
  <c r="D33" i="13" s="1"/>
  <c r="C34" i="13"/>
  <c r="C33" i="13" s="1"/>
  <c r="E32" i="13"/>
  <c r="E31" i="13"/>
  <c r="E30" i="13"/>
  <c r="D29" i="13"/>
  <c r="D28" i="13" s="1"/>
  <c r="C29" i="13"/>
  <c r="E27" i="13"/>
  <c r="E26" i="13" s="1"/>
  <c r="D25" i="13"/>
  <c r="E24" i="13"/>
  <c r="E23" i="13"/>
  <c r="E22" i="13"/>
  <c r="E21" i="13"/>
  <c r="D20" i="13"/>
  <c r="D19" i="13" s="1"/>
  <c r="C20" i="13"/>
  <c r="C19" i="13" s="1"/>
  <c r="E18" i="13"/>
  <c r="E17" i="13"/>
  <c r="D16" i="13"/>
  <c r="D15" i="13" s="1"/>
  <c r="C16" i="13"/>
  <c r="C15" i="13" s="1"/>
  <c r="E14" i="13"/>
  <c r="D13" i="13"/>
  <c r="C13" i="13"/>
  <c r="C12" i="13" s="1"/>
  <c r="E11" i="13"/>
  <c r="D10" i="13"/>
  <c r="D9" i="13" s="1"/>
  <c r="C10" i="13"/>
  <c r="E75" i="12"/>
  <c r="E74" i="12"/>
  <c r="E73" i="12"/>
  <c r="E72" i="12"/>
  <c r="E71" i="12"/>
  <c r="E70" i="12"/>
  <c r="E69" i="12"/>
  <c r="E68" i="12"/>
  <c r="D67" i="12"/>
  <c r="C67" i="12"/>
  <c r="E64" i="12"/>
  <c r="E63" i="12"/>
  <c r="E62" i="12"/>
  <c r="E61" i="12"/>
  <c r="E60" i="12"/>
  <c r="E59" i="12"/>
  <c r="E58" i="12"/>
  <c r="E57" i="12"/>
  <c r="E56" i="12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K74" i="11"/>
  <c r="J74" i="11"/>
  <c r="I74" i="11"/>
  <c r="F74" i="11"/>
  <c r="K73" i="11"/>
  <c r="J73" i="11"/>
  <c r="I73" i="11"/>
  <c r="F73" i="11"/>
  <c r="K72" i="11"/>
  <c r="J72" i="11"/>
  <c r="I72" i="11"/>
  <c r="F72" i="11"/>
  <c r="K71" i="11"/>
  <c r="J71" i="11"/>
  <c r="I71" i="11"/>
  <c r="F71" i="11"/>
  <c r="K70" i="11"/>
  <c r="J70" i="11"/>
  <c r="I70" i="11"/>
  <c r="F70" i="11"/>
  <c r="K69" i="11"/>
  <c r="J69" i="11"/>
  <c r="I69" i="11"/>
  <c r="F69" i="11"/>
  <c r="K68" i="11"/>
  <c r="J68" i="11"/>
  <c r="I68" i="11"/>
  <c r="F68" i="11"/>
  <c r="K67" i="11"/>
  <c r="J67" i="11"/>
  <c r="I67" i="11"/>
  <c r="F67" i="11"/>
  <c r="H66" i="11"/>
  <c r="G66" i="11"/>
  <c r="E66" i="11"/>
  <c r="E75" i="11" s="1"/>
  <c r="D66" i="11"/>
  <c r="K63" i="11"/>
  <c r="J63" i="11"/>
  <c r="I63" i="11"/>
  <c r="F63" i="11"/>
  <c r="K62" i="11"/>
  <c r="J62" i="11"/>
  <c r="I62" i="11"/>
  <c r="F62" i="11"/>
  <c r="K61" i="11"/>
  <c r="J61" i="11"/>
  <c r="I61" i="11"/>
  <c r="F61" i="11"/>
  <c r="K60" i="11"/>
  <c r="J60" i="11"/>
  <c r="I60" i="11"/>
  <c r="F60" i="11"/>
  <c r="K59" i="11"/>
  <c r="J59" i="11"/>
  <c r="I59" i="11"/>
  <c r="F59" i="11"/>
  <c r="K58" i="11"/>
  <c r="J58" i="11"/>
  <c r="I58" i="11"/>
  <c r="F58" i="11"/>
  <c r="K57" i="11"/>
  <c r="J57" i="11"/>
  <c r="I57" i="11"/>
  <c r="F57" i="11"/>
  <c r="K56" i="11"/>
  <c r="J56" i="11"/>
  <c r="I56" i="11"/>
  <c r="F56" i="11"/>
  <c r="K55" i="11"/>
  <c r="J55" i="11"/>
  <c r="I55" i="11"/>
  <c r="F55" i="11"/>
  <c r="K54" i="11"/>
  <c r="J54" i="11"/>
  <c r="I54" i="11"/>
  <c r="F54" i="11"/>
  <c r="K53" i="11"/>
  <c r="J53" i="11"/>
  <c r="I53" i="11"/>
  <c r="F53" i="11"/>
  <c r="K52" i="11"/>
  <c r="J52" i="11"/>
  <c r="I52" i="11"/>
  <c r="F52" i="11"/>
  <c r="K51" i="11"/>
  <c r="J51" i="11"/>
  <c r="I51" i="11"/>
  <c r="F51" i="11"/>
  <c r="K50" i="11"/>
  <c r="J50" i="11"/>
  <c r="I50" i="11"/>
  <c r="F50" i="11"/>
  <c r="K49" i="11"/>
  <c r="J49" i="11"/>
  <c r="I49" i="11"/>
  <c r="F49" i="11"/>
  <c r="K48" i="11"/>
  <c r="J48" i="11"/>
  <c r="I48" i="11"/>
  <c r="F48" i="11"/>
  <c r="K47" i="11"/>
  <c r="J47" i="11"/>
  <c r="I47" i="11"/>
  <c r="F47" i="11"/>
  <c r="K46" i="11"/>
  <c r="J46" i="11"/>
  <c r="I46" i="11"/>
  <c r="F46" i="11"/>
  <c r="K44" i="11"/>
  <c r="J44" i="11"/>
  <c r="I44" i="11"/>
  <c r="F44" i="11"/>
  <c r="K43" i="11"/>
  <c r="J43" i="11"/>
  <c r="I43" i="11"/>
  <c r="F43" i="11"/>
  <c r="K42" i="11"/>
  <c r="J42" i="11"/>
  <c r="I42" i="11"/>
  <c r="F42" i="11"/>
  <c r="K41" i="11"/>
  <c r="J41" i="11"/>
  <c r="I41" i="11"/>
  <c r="F41" i="11"/>
  <c r="K40" i="11"/>
  <c r="J40" i="11"/>
  <c r="I40" i="11"/>
  <c r="F40" i="11"/>
  <c r="K39" i="11"/>
  <c r="J39" i="11"/>
  <c r="I39" i="11"/>
  <c r="F39" i="11"/>
  <c r="K38" i="11"/>
  <c r="J38" i="11"/>
  <c r="I38" i="11"/>
  <c r="F38" i="11"/>
  <c r="K37" i="11"/>
  <c r="J37" i="11"/>
  <c r="I37" i="11"/>
  <c r="F37" i="11"/>
  <c r="K36" i="11"/>
  <c r="J36" i="11"/>
  <c r="I36" i="11"/>
  <c r="F36" i="11"/>
  <c r="K35" i="11"/>
  <c r="J35" i="11"/>
  <c r="I35" i="11"/>
  <c r="F35" i="11"/>
  <c r="K34" i="11"/>
  <c r="J34" i="11"/>
  <c r="I34" i="11"/>
  <c r="F34" i="11"/>
  <c r="K32" i="11"/>
  <c r="J32" i="11"/>
  <c r="I32" i="11"/>
  <c r="F32" i="11"/>
  <c r="J31" i="11"/>
  <c r="I31" i="11"/>
  <c r="K29" i="11"/>
  <c r="J29" i="11"/>
  <c r="I29" i="11"/>
  <c r="F29" i="11"/>
  <c r="K28" i="11"/>
  <c r="J28" i="11"/>
  <c r="I28" i="11"/>
  <c r="F28" i="11"/>
  <c r="K27" i="11"/>
  <c r="J27" i="11"/>
  <c r="I27" i="11"/>
  <c r="F27" i="11"/>
  <c r="K26" i="11"/>
  <c r="J26" i="11"/>
  <c r="I26" i="11"/>
  <c r="F26" i="11"/>
  <c r="K25" i="11"/>
  <c r="J25" i="11"/>
  <c r="I25" i="11"/>
  <c r="F25" i="11"/>
  <c r="K24" i="11"/>
  <c r="J24" i="11"/>
  <c r="I24" i="11"/>
  <c r="F24" i="11"/>
  <c r="K23" i="11"/>
  <c r="J23" i="11"/>
  <c r="I23" i="11"/>
  <c r="F23" i="11"/>
  <c r="K22" i="11"/>
  <c r="J22" i="11"/>
  <c r="I22" i="11"/>
  <c r="F22" i="11"/>
  <c r="K21" i="11"/>
  <c r="J21" i="11"/>
  <c r="I21" i="11"/>
  <c r="F21" i="11"/>
  <c r="K20" i="11"/>
  <c r="J20" i="11"/>
  <c r="I20" i="11"/>
  <c r="F20" i="11"/>
  <c r="K19" i="11"/>
  <c r="J19" i="11"/>
  <c r="I19" i="11"/>
  <c r="F19" i="11"/>
  <c r="K18" i="11"/>
  <c r="J18" i="11"/>
  <c r="I18" i="11"/>
  <c r="F18" i="11"/>
  <c r="K17" i="11"/>
  <c r="J17" i="11"/>
  <c r="I17" i="11"/>
  <c r="F17" i="11"/>
  <c r="K16" i="11"/>
  <c r="J16" i="11"/>
  <c r="I16" i="11"/>
  <c r="F16" i="11"/>
  <c r="K15" i="11"/>
  <c r="J15" i="11"/>
  <c r="I15" i="11"/>
  <c r="F15" i="11"/>
  <c r="K14" i="11"/>
  <c r="J14" i="11"/>
  <c r="I14" i="11"/>
  <c r="F14" i="11"/>
  <c r="K13" i="11"/>
  <c r="J13" i="11"/>
  <c r="I13" i="11"/>
  <c r="F13" i="11"/>
  <c r="K12" i="11"/>
  <c r="J12" i="11"/>
  <c r="I12" i="11"/>
  <c r="F12" i="11"/>
  <c r="K11" i="11"/>
  <c r="J11" i="11"/>
  <c r="I11" i="11"/>
  <c r="F11" i="11"/>
  <c r="K9" i="11"/>
  <c r="J9" i="11"/>
  <c r="I9" i="11"/>
  <c r="F9" i="11"/>
  <c r="K8" i="11"/>
  <c r="J8" i="11"/>
  <c r="I8" i="11"/>
  <c r="F8" i="11"/>
  <c r="H7" i="11"/>
  <c r="G7" i="11"/>
  <c r="E57" i="10"/>
  <c r="E55" i="10"/>
  <c r="E52" i="10"/>
  <c r="E50" i="10"/>
  <c r="E48" i="10"/>
  <c r="E45" i="10"/>
  <c r="E36" i="10"/>
  <c r="E34" i="10"/>
  <c r="E31" i="10"/>
  <c r="E28" i="10"/>
  <c r="E25" i="10"/>
  <c r="E20" i="10"/>
  <c r="E18" i="10"/>
  <c r="E10" i="10"/>
  <c r="E8" i="10"/>
  <c r="E318" i="9"/>
  <c r="E317" i="9"/>
  <c r="E316" i="9"/>
  <c r="E315" i="9"/>
  <c r="D314" i="9"/>
  <c r="D313" i="9" s="1"/>
  <c r="C314" i="9"/>
  <c r="C313" i="9" s="1"/>
  <c r="E312" i="9"/>
  <c r="D311" i="9"/>
  <c r="C311" i="9"/>
  <c r="C310" i="9" s="1"/>
  <c r="E306" i="9"/>
  <c r="E305" i="9"/>
  <c r="D304" i="9"/>
  <c r="C304" i="9"/>
  <c r="C303" i="9" s="1"/>
  <c r="E302" i="9"/>
  <c r="E301" i="9"/>
  <c r="D300" i="9"/>
  <c r="C300" i="9"/>
  <c r="C299" i="9" s="1"/>
  <c r="E298" i="9"/>
  <c r="E297" i="9"/>
  <c r="D296" i="9"/>
  <c r="D295" i="9" s="1"/>
  <c r="C296" i="9"/>
  <c r="C295" i="9" s="1"/>
  <c r="E294" i="9"/>
  <c r="E293" i="9"/>
  <c r="D292" i="9"/>
  <c r="C292" i="9"/>
  <c r="C291" i="9" s="1"/>
  <c r="E290" i="9"/>
  <c r="E289" i="9"/>
  <c r="E288" i="9"/>
  <c r="E287" i="9"/>
  <c r="E286" i="9"/>
  <c r="D285" i="9"/>
  <c r="D284" i="9" s="1"/>
  <c r="C285" i="9"/>
  <c r="C284" i="9" s="1"/>
  <c r="E283" i="9"/>
  <c r="E282" i="9"/>
  <c r="E281" i="9"/>
  <c r="D280" i="9"/>
  <c r="D279" i="9" s="1"/>
  <c r="C280" i="9"/>
  <c r="C279" i="9" s="1"/>
  <c r="E278" i="9"/>
  <c r="E277" i="9"/>
  <c r="E276" i="9"/>
  <c r="E275" i="9"/>
  <c r="D274" i="9"/>
  <c r="D273" i="9" s="1"/>
  <c r="C274" i="9"/>
  <c r="C273" i="9" s="1"/>
  <c r="E272" i="9"/>
  <c r="E271" i="9"/>
  <c r="E270" i="9"/>
  <c r="E269" i="9"/>
  <c r="E268" i="9"/>
  <c r="E267" i="9"/>
  <c r="D266" i="9"/>
  <c r="D265" i="9" s="1"/>
  <c r="C266" i="9"/>
  <c r="C265" i="9" s="1"/>
  <c r="E264" i="9"/>
  <c r="E263" i="9"/>
  <c r="E262" i="9"/>
  <c r="E261" i="9"/>
  <c r="E260" i="9"/>
  <c r="D259" i="9"/>
  <c r="D258" i="9" s="1"/>
  <c r="C259" i="9"/>
  <c r="C258" i="9" s="1"/>
  <c r="E257" i="9"/>
  <c r="E256" i="9"/>
  <c r="E254" i="9"/>
  <c r="E253" i="9"/>
  <c r="E252" i="9"/>
  <c r="E251" i="9"/>
  <c r="E250" i="9"/>
  <c r="D249" i="9"/>
  <c r="D248" i="9" s="1"/>
  <c r="C249" i="9"/>
  <c r="C248" i="9" s="1"/>
  <c r="E247" i="9"/>
  <c r="E246" i="9"/>
  <c r="E245" i="9"/>
  <c r="E244" i="9"/>
  <c r="E243" i="9"/>
  <c r="D242" i="9"/>
  <c r="C242" i="9"/>
  <c r="C241" i="9" s="1"/>
  <c r="E240" i="9"/>
  <c r="E239" i="9"/>
  <c r="E238" i="9"/>
  <c r="E237" i="9"/>
  <c r="E236" i="9"/>
  <c r="E235" i="9"/>
  <c r="E234" i="9"/>
  <c r="E233" i="9"/>
  <c r="E232" i="9"/>
  <c r="E231" i="9"/>
  <c r="D230" i="9"/>
  <c r="D229" i="9" s="1"/>
  <c r="C230" i="9"/>
  <c r="C229" i="9" s="1"/>
  <c r="E228" i="9"/>
  <c r="E227" i="9"/>
  <c r="D226" i="9"/>
  <c r="D225" i="9" s="1"/>
  <c r="C226" i="9"/>
  <c r="C225" i="9" s="1"/>
  <c r="E224" i="9"/>
  <c r="E223" i="9"/>
  <c r="E222" i="9"/>
  <c r="E221" i="9"/>
  <c r="E220" i="9"/>
  <c r="E219" i="9"/>
  <c r="D218" i="9"/>
  <c r="D217" i="9" s="1"/>
  <c r="C218" i="9"/>
  <c r="C217" i="9" s="1"/>
  <c r="E216" i="9"/>
  <c r="E215" i="9"/>
  <c r="E214" i="9"/>
  <c r="E213" i="9"/>
  <c r="E212" i="9"/>
  <c r="E211" i="9"/>
  <c r="E210" i="9"/>
  <c r="D209" i="9"/>
  <c r="D208" i="9" s="1"/>
  <c r="C209" i="9"/>
  <c r="C208" i="9" s="1"/>
  <c r="E207" i="9"/>
  <c r="E206" i="9"/>
  <c r="E205" i="9"/>
  <c r="E204" i="9"/>
  <c r="D203" i="9"/>
  <c r="C203" i="9"/>
  <c r="C202" i="9" s="1"/>
  <c r="E201" i="9"/>
  <c r="E200" i="9"/>
  <c r="E199" i="9"/>
  <c r="E198" i="9"/>
  <c r="E197" i="9"/>
  <c r="D196" i="9"/>
  <c r="D195" i="9" s="1"/>
  <c r="C196" i="9"/>
  <c r="C195" i="9" s="1"/>
  <c r="E194" i="9"/>
  <c r="E193" i="9"/>
  <c r="E192" i="9"/>
  <c r="E191" i="9"/>
  <c r="E190" i="9"/>
  <c r="E189" i="9"/>
  <c r="E188" i="9"/>
  <c r="E187" i="9"/>
  <c r="D186" i="9"/>
  <c r="D185" i="9" s="1"/>
  <c r="C186" i="9"/>
  <c r="C185" i="9" s="1"/>
  <c r="E184" i="9"/>
  <c r="E183" i="9"/>
  <c r="E182" i="9"/>
  <c r="E181" i="9"/>
  <c r="E180" i="9"/>
  <c r="E179" i="9"/>
  <c r="E178" i="9"/>
  <c r="E177" i="9"/>
  <c r="E176" i="9"/>
  <c r="E175" i="9"/>
  <c r="E174" i="9"/>
  <c r="E173" i="9"/>
  <c r="E172" i="9"/>
  <c r="E171" i="9"/>
  <c r="E170" i="9"/>
  <c r="E169" i="9"/>
  <c r="D168" i="9"/>
  <c r="D167" i="9" s="1"/>
  <c r="C168" i="9"/>
  <c r="C167" i="9" s="1"/>
  <c r="E166" i="9"/>
  <c r="E165" i="9"/>
  <c r="E164" i="9"/>
  <c r="E163" i="9"/>
  <c r="E161" i="9"/>
  <c r="E160" i="9"/>
  <c r="E159" i="9"/>
  <c r="E158" i="9"/>
  <c r="E157" i="9"/>
  <c r="E156" i="9"/>
  <c r="D155" i="9"/>
  <c r="C155" i="9"/>
  <c r="C154" i="9" s="1"/>
  <c r="E153" i="9"/>
  <c r="E152" i="9"/>
  <c r="E151" i="9"/>
  <c r="E150" i="9"/>
  <c r="E149" i="9"/>
  <c r="E148" i="9"/>
  <c r="D147" i="9"/>
  <c r="D146" i="9" s="1"/>
  <c r="C147" i="9"/>
  <c r="E145" i="9"/>
  <c r="E144" i="9"/>
  <c r="E143" i="9"/>
  <c r="E142" i="9"/>
  <c r="E141" i="9"/>
  <c r="E140" i="9"/>
  <c r="E139" i="9"/>
  <c r="D138" i="9"/>
  <c r="D137" i="9" s="1"/>
  <c r="C138" i="9"/>
  <c r="C137" i="9" s="1"/>
  <c r="E136" i="9"/>
  <c r="E135" i="9"/>
  <c r="E134" i="9"/>
  <c r="E133" i="9"/>
  <c r="E132" i="9"/>
  <c r="E131" i="9"/>
  <c r="E130" i="9"/>
  <c r="E129" i="9"/>
  <c r="E128" i="9"/>
  <c r="E127" i="9"/>
  <c r="E126" i="9"/>
  <c r="E125" i="9"/>
  <c r="D124" i="9"/>
  <c r="D123" i="9" s="1"/>
  <c r="C124" i="9"/>
  <c r="C123" i="9" s="1"/>
  <c r="E122" i="9"/>
  <c r="E121" i="9"/>
  <c r="E120" i="9"/>
  <c r="E119" i="9"/>
  <c r="E118" i="9"/>
  <c r="E117" i="9"/>
  <c r="E116" i="9"/>
  <c r="E115" i="9"/>
  <c r="E114" i="9"/>
  <c r="E113" i="9"/>
  <c r="E112" i="9"/>
  <c r="E111" i="9"/>
  <c r="E110" i="9"/>
  <c r="E109" i="9"/>
  <c r="D108" i="9"/>
  <c r="D107" i="9" s="1"/>
  <c r="C108" i="9"/>
  <c r="C107" i="9" s="1"/>
  <c r="E106" i="9"/>
  <c r="E105" i="9"/>
  <c r="E104" i="9"/>
  <c r="E103" i="9"/>
  <c r="E102" i="9"/>
  <c r="E101" i="9"/>
  <c r="E100" i="9"/>
  <c r="E99" i="9"/>
  <c r="E98" i="9"/>
  <c r="E97" i="9"/>
  <c r="E96" i="9"/>
  <c r="E95" i="9"/>
  <c r="E94" i="9"/>
  <c r="E93" i="9"/>
  <c r="D92" i="9"/>
  <c r="D91" i="9" s="1"/>
  <c r="C92" i="9"/>
  <c r="C91" i="9" s="1"/>
  <c r="E90" i="9"/>
  <c r="E89" i="9"/>
  <c r="E88" i="9"/>
  <c r="E87" i="9"/>
  <c r="E86" i="9"/>
  <c r="E85" i="9"/>
  <c r="D84" i="9"/>
  <c r="D83" i="9" s="1"/>
  <c r="C84" i="9"/>
  <c r="C83" i="9" s="1"/>
  <c r="E82" i="9"/>
  <c r="E81" i="9"/>
  <c r="E80" i="9"/>
  <c r="D79" i="9"/>
  <c r="C79" i="9"/>
  <c r="E78" i="9"/>
  <c r="E77" i="9"/>
  <c r="E76" i="9"/>
  <c r="D75" i="9"/>
  <c r="C75" i="9"/>
  <c r="E74" i="9"/>
  <c r="E73" i="9"/>
  <c r="D72" i="9"/>
  <c r="C72" i="9"/>
  <c r="E71" i="9"/>
  <c r="E70" i="9"/>
  <c r="E69" i="9"/>
  <c r="E68" i="9"/>
  <c r="E67" i="9"/>
  <c r="D66" i="9"/>
  <c r="C66" i="9"/>
  <c r="E64" i="9"/>
  <c r="E63" i="9"/>
  <c r="E62" i="9"/>
  <c r="E61" i="9"/>
  <c r="E60" i="9"/>
  <c r="D59" i="9"/>
  <c r="C59" i="9"/>
  <c r="E58" i="9"/>
  <c r="E57" i="9"/>
  <c r="E56" i="9"/>
  <c r="E55" i="9"/>
  <c r="E54" i="9"/>
  <c r="E53" i="9"/>
  <c r="E52" i="9"/>
  <c r="E51" i="9"/>
  <c r="D50" i="9"/>
  <c r="C50" i="9"/>
  <c r="E48" i="9"/>
  <c r="E47" i="9"/>
  <c r="E46" i="9"/>
  <c r="E45" i="9"/>
  <c r="E44" i="9"/>
  <c r="E43" i="9"/>
  <c r="E42" i="9"/>
  <c r="E41" i="9"/>
  <c r="D40" i="9"/>
  <c r="C40" i="9"/>
  <c r="E39" i="9"/>
  <c r="E38" i="9"/>
  <c r="D37" i="9"/>
  <c r="C37" i="9"/>
  <c r="E36" i="9"/>
  <c r="E35" i="9"/>
  <c r="E34" i="9"/>
  <c r="E33" i="9"/>
  <c r="E32" i="9"/>
  <c r="E31" i="9"/>
  <c r="E30" i="9"/>
  <c r="E29" i="9"/>
  <c r="D28" i="9"/>
  <c r="C28" i="9"/>
  <c r="E27" i="9"/>
  <c r="E26" i="9"/>
  <c r="E25" i="9"/>
  <c r="E24" i="9"/>
  <c r="E23" i="9"/>
  <c r="E22" i="9"/>
  <c r="E21" i="9"/>
  <c r="E20" i="9"/>
  <c r="E19" i="9"/>
  <c r="E18" i="9"/>
  <c r="D17" i="9"/>
  <c r="C17" i="9"/>
  <c r="E15" i="9"/>
  <c r="E14" i="9"/>
  <c r="D13" i="9"/>
  <c r="D12" i="9" s="1"/>
  <c r="C13" i="9"/>
  <c r="C12" i="9" s="1"/>
  <c r="E11" i="9"/>
  <c r="E10" i="9"/>
  <c r="D9" i="9"/>
  <c r="D8" i="9" s="1"/>
  <c r="C9" i="9"/>
  <c r="C8" i="9" s="1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D12" i="8"/>
  <c r="C12" i="8"/>
  <c r="E11" i="8"/>
  <c r="E10" i="8"/>
  <c r="D9" i="8"/>
  <c r="C9" i="8"/>
  <c r="L21" i="7"/>
  <c r="F18" i="7"/>
  <c r="E18" i="7"/>
  <c r="D18" i="7"/>
  <c r="F15" i="6"/>
  <c r="D33" i="5"/>
  <c r="D32" i="5"/>
  <c r="D29" i="5"/>
  <c r="D28" i="5"/>
  <c r="D27" i="5"/>
  <c r="D26" i="5"/>
  <c r="D25" i="5"/>
  <c r="C24" i="5"/>
  <c r="D24" i="5" s="1"/>
  <c r="D23" i="5"/>
  <c r="D22" i="5"/>
  <c r="D21" i="5"/>
  <c r="D20" i="5"/>
  <c r="D19" i="5"/>
  <c r="D18" i="5"/>
  <c r="D17" i="5"/>
  <c r="D16" i="5"/>
  <c r="D15" i="5"/>
  <c r="D14" i="5"/>
  <c r="D13" i="5"/>
  <c r="D12" i="5"/>
  <c r="C11" i="5"/>
  <c r="D11" i="5" s="1"/>
  <c r="G16" i="4"/>
  <c r="F15" i="4"/>
  <c r="H12" i="4"/>
  <c r="F11" i="4"/>
  <c r="H8" i="4"/>
  <c r="F34" i="3"/>
  <c r="G34" i="3" s="1"/>
  <c r="E34" i="3"/>
  <c r="D34" i="3"/>
  <c r="G31" i="3"/>
  <c r="G30" i="3"/>
  <c r="G29" i="3"/>
  <c r="G28" i="3"/>
  <c r="F16" i="3"/>
  <c r="E16" i="3"/>
  <c r="D16" i="3"/>
  <c r="G13" i="3"/>
  <c r="G12" i="3"/>
  <c r="G11" i="3"/>
  <c r="G10" i="3"/>
  <c r="F55" i="2"/>
  <c r="G55" i="2" s="1"/>
  <c r="G54" i="2"/>
  <c r="F54" i="2"/>
  <c r="E53" i="2"/>
  <c r="D53" i="2"/>
  <c r="C53" i="2"/>
  <c r="F53" i="2" s="1"/>
  <c r="G53" i="2" s="1"/>
  <c r="F52" i="2"/>
  <c r="G52" i="2" s="1"/>
  <c r="F51" i="2"/>
  <c r="G51" i="2" s="1"/>
  <c r="F50" i="2"/>
  <c r="G50" i="2" s="1"/>
  <c r="F49" i="2"/>
  <c r="G49" i="2" s="1"/>
  <c r="E48" i="2"/>
  <c r="D48" i="2"/>
  <c r="F47" i="2"/>
  <c r="G47" i="2" s="1"/>
  <c r="F46" i="2"/>
  <c r="F45" i="2"/>
  <c r="G45" i="2" s="1"/>
  <c r="F44" i="2"/>
  <c r="G44" i="2" s="1"/>
  <c r="E43" i="2"/>
  <c r="D43" i="2"/>
  <c r="C43" i="2"/>
  <c r="F42" i="2"/>
  <c r="G42" i="2" s="1"/>
  <c r="F41" i="2"/>
  <c r="G41" i="2" s="1"/>
  <c r="E40" i="2"/>
  <c r="D40" i="2"/>
  <c r="C40" i="2"/>
  <c r="F39" i="2"/>
  <c r="G39" i="2" s="1"/>
  <c r="F38" i="2"/>
  <c r="G38" i="2" s="1"/>
  <c r="F37" i="2"/>
  <c r="G37" i="2" s="1"/>
  <c r="E36" i="2"/>
  <c r="D36" i="2"/>
  <c r="C36" i="2"/>
  <c r="F35" i="2"/>
  <c r="G35" i="2" s="1"/>
  <c r="F34" i="2"/>
  <c r="G34" i="2" s="1"/>
  <c r="F33" i="2"/>
  <c r="G33" i="2" s="1"/>
  <c r="F32" i="2"/>
  <c r="G32" i="2" s="1"/>
  <c r="F31" i="2"/>
  <c r="G31" i="2" s="1"/>
  <c r="E30" i="2"/>
  <c r="D30" i="2"/>
  <c r="C30" i="2"/>
  <c r="F29" i="2"/>
  <c r="G29" i="2" s="1"/>
  <c r="F28" i="2"/>
  <c r="G28" i="2" s="1"/>
  <c r="E27" i="2"/>
  <c r="D27" i="2"/>
  <c r="C27" i="2"/>
  <c r="C26" i="2" s="1"/>
  <c r="F25" i="2"/>
  <c r="G25" i="2" s="1"/>
  <c r="F24" i="2"/>
  <c r="G24" i="2" s="1"/>
  <c r="F23" i="2"/>
  <c r="G23" i="2" s="1"/>
  <c r="F22" i="2"/>
  <c r="G22" i="2" s="1"/>
  <c r="F21" i="2"/>
  <c r="G21" i="2" s="1"/>
  <c r="E20" i="2"/>
  <c r="D20" i="2"/>
  <c r="C20" i="2"/>
  <c r="F19" i="2"/>
  <c r="G19" i="2" s="1"/>
  <c r="E18" i="2"/>
  <c r="D18" i="2"/>
  <c r="C18" i="2"/>
  <c r="F17" i="2"/>
  <c r="G17" i="2" s="1"/>
  <c r="D16" i="2"/>
  <c r="F16" i="2" s="1"/>
  <c r="G16" i="2" s="1"/>
  <c r="C16" i="2"/>
  <c r="F15" i="2"/>
  <c r="G15" i="2" s="1"/>
  <c r="G14" i="2"/>
  <c r="G13" i="2"/>
  <c r="G12" i="2"/>
  <c r="G11" i="2"/>
  <c r="G10" i="2"/>
  <c r="E9" i="2"/>
  <c r="D9" i="2"/>
  <c r="C9" i="2"/>
  <c r="F41" i="1"/>
  <c r="E40" i="1"/>
  <c r="D40" i="1"/>
  <c r="C40" i="1"/>
  <c r="F39" i="1"/>
  <c r="G39" i="1" s="1"/>
  <c r="F38" i="1"/>
  <c r="E37" i="1"/>
  <c r="D37" i="1"/>
  <c r="C37" i="1"/>
  <c r="F36" i="1"/>
  <c r="F35" i="1"/>
  <c r="E34" i="1"/>
  <c r="D34" i="1"/>
  <c r="D33" i="1" s="1"/>
  <c r="C34" i="1"/>
  <c r="F32" i="1"/>
  <c r="G32" i="1" s="1"/>
  <c r="F31" i="1"/>
  <c r="G31" i="1" s="1"/>
  <c r="F30" i="1"/>
  <c r="G30" i="1" s="1"/>
  <c r="F29" i="1"/>
  <c r="G29" i="1" s="1"/>
  <c r="F28" i="1"/>
  <c r="G28" i="1" s="1"/>
  <c r="E27" i="1"/>
  <c r="D27" i="1"/>
  <c r="C27" i="1"/>
  <c r="F26" i="1"/>
  <c r="G26" i="1" s="1"/>
  <c r="F25" i="1"/>
  <c r="G25" i="1" s="1"/>
  <c r="E24" i="1"/>
  <c r="D24" i="1"/>
  <c r="C24" i="1"/>
  <c r="F23" i="1"/>
  <c r="G23" i="1" s="1"/>
  <c r="F22" i="1"/>
  <c r="E21" i="1"/>
  <c r="D21" i="1"/>
  <c r="C21" i="1"/>
  <c r="F20" i="1"/>
  <c r="F19" i="1"/>
  <c r="G19" i="1" s="1"/>
  <c r="F18" i="1"/>
  <c r="G18" i="1" s="1"/>
  <c r="E17" i="1"/>
  <c r="D17" i="1"/>
  <c r="C17" i="1"/>
  <c r="F16" i="1"/>
  <c r="G16" i="1" s="1"/>
  <c r="F15" i="1"/>
  <c r="G15" i="1" s="1"/>
  <c r="F14" i="1"/>
  <c r="F13" i="1"/>
  <c r="F12" i="1"/>
  <c r="G12" i="1" s="1"/>
  <c r="F11" i="1"/>
  <c r="G11" i="1" s="1"/>
  <c r="E10" i="1"/>
  <c r="D10" i="1"/>
  <c r="C10" i="1"/>
  <c r="C1" i="1"/>
  <c r="L37" i="11" l="1"/>
  <c r="L39" i="11"/>
  <c r="L50" i="11"/>
  <c r="L42" i="11"/>
  <c r="L47" i="11"/>
  <c r="L8" i="11"/>
  <c r="L13" i="11"/>
  <c r="L29" i="11"/>
  <c r="L31" i="11"/>
  <c r="L54" i="11"/>
  <c r="L68" i="11"/>
  <c r="L74" i="11"/>
  <c r="L34" i="11"/>
  <c r="I7" i="11"/>
  <c r="L12" i="11"/>
  <c r="F66" i="11"/>
  <c r="L19" i="11"/>
  <c r="L57" i="11"/>
  <c r="C77" i="14"/>
  <c r="C10" i="5"/>
  <c r="F37" i="1"/>
  <c r="G37" i="1" s="1"/>
  <c r="E33" i="1"/>
  <c r="F40" i="1"/>
  <c r="G40" i="1" s="1"/>
  <c r="F24" i="1"/>
  <c r="G24" i="1" s="1"/>
  <c r="F21" i="1"/>
  <c r="G21" i="1" s="1"/>
  <c r="E9" i="1"/>
  <c r="F34" i="1"/>
  <c r="G34" i="1" s="1"/>
  <c r="F27" i="1"/>
  <c r="G27" i="1" s="1"/>
  <c r="F10" i="1"/>
  <c r="G10" i="1" s="1"/>
  <c r="D9" i="1"/>
  <c r="D42" i="1" s="1"/>
  <c r="G36" i="1"/>
  <c r="D77" i="14"/>
  <c r="E68" i="14"/>
  <c r="E8" i="14"/>
  <c r="C230" i="13"/>
  <c r="C85" i="13"/>
  <c r="E85" i="13" s="1"/>
  <c r="C82" i="13"/>
  <c r="C71" i="13"/>
  <c r="E149" i="13"/>
  <c r="E96" i="13"/>
  <c r="E177" i="13"/>
  <c r="E198" i="13"/>
  <c r="E230" i="13"/>
  <c r="E269" i="13"/>
  <c r="E130" i="13"/>
  <c r="E158" i="13"/>
  <c r="E281" i="13"/>
  <c r="E57" i="13"/>
  <c r="D176" i="13"/>
  <c r="E176" i="13" s="1"/>
  <c r="E251" i="13"/>
  <c r="E117" i="13"/>
  <c r="E204" i="13"/>
  <c r="E88" i="13"/>
  <c r="E126" i="13"/>
  <c r="E147" i="13"/>
  <c r="E180" i="13"/>
  <c r="E279" i="13"/>
  <c r="E146" i="13"/>
  <c r="E231" i="13"/>
  <c r="E15" i="13"/>
  <c r="E181" i="13"/>
  <c r="E139" i="13"/>
  <c r="E201" i="13"/>
  <c r="E275" i="13"/>
  <c r="C129" i="13"/>
  <c r="E129" i="13" s="1"/>
  <c r="E116" i="13"/>
  <c r="E33" i="13"/>
  <c r="E72" i="13"/>
  <c r="E71" i="13" s="1"/>
  <c r="E125" i="13"/>
  <c r="E214" i="13"/>
  <c r="E19" i="13"/>
  <c r="D56" i="13"/>
  <c r="E56" i="13" s="1"/>
  <c r="E92" i="13"/>
  <c r="E97" i="13"/>
  <c r="E138" i="13"/>
  <c r="D200" i="13"/>
  <c r="E200" i="13" s="1"/>
  <c r="E86" i="13"/>
  <c r="E93" i="13"/>
  <c r="E150" i="13"/>
  <c r="D157" i="13"/>
  <c r="E157" i="13" s="1"/>
  <c r="D197" i="13"/>
  <c r="E197" i="13" s="1"/>
  <c r="E205" i="13"/>
  <c r="E270" i="13"/>
  <c r="E34" i="13"/>
  <c r="D278" i="13"/>
  <c r="D249" i="13" s="1"/>
  <c r="E282" i="13"/>
  <c r="E89" i="13"/>
  <c r="E20" i="13"/>
  <c r="E16" i="13"/>
  <c r="L17" i="11"/>
  <c r="L35" i="11"/>
  <c r="L49" i="11"/>
  <c r="L63" i="11"/>
  <c r="J66" i="11"/>
  <c r="L71" i="11"/>
  <c r="L32" i="11"/>
  <c r="L48" i="11"/>
  <c r="L52" i="11"/>
  <c r="L26" i="11"/>
  <c r="L60" i="11"/>
  <c r="L62" i="11"/>
  <c r="L21" i="11"/>
  <c r="L23" i="11"/>
  <c r="L25" i="11"/>
  <c r="L27" i="11"/>
  <c r="L40" i="11"/>
  <c r="L44" i="11"/>
  <c r="L56" i="11"/>
  <c r="L58" i="11"/>
  <c r="L69" i="11"/>
  <c r="L73" i="11"/>
  <c r="G75" i="11"/>
  <c r="D75" i="11"/>
  <c r="F75" i="11" s="1"/>
  <c r="L16" i="11"/>
  <c r="L18" i="11"/>
  <c r="L24" i="11"/>
  <c r="L28" i="11"/>
  <c r="L41" i="11"/>
  <c r="L43" i="11"/>
  <c r="L55" i="11"/>
  <c r="L59" i="11"/>
  <c r="L70" i="11"/>
  <c r="L72" i="11"/>
  <c r="L9" i="11"/>
  <c r="L11" i="11"/>
  <c r="J7" i="11"/>
  <c r="L15" i="11"/>
  <c r="D76" i="12"/>
  <c r="C76" i="12"/>
  <c r="E67" i="12"/>
  <c r="E279" i="9"/>
  <c r="E13" i="9"/>
  <c r="E12" i="9" s="1"/>
  <c r="E75" i="9"/>
  <c r="E242" i="9"/>
  <c r="E186" i="9"/>
  <c r="E265" i="9"/>
  <c r="E208" i="9"/>
  <c r="E209" i="9"/>
  <c r="E296" i="9"/>
  <c r="E295" i="9" s="1"/>
  <c r="E314" i="9"/>
  <c r="E284" i="9"/>
  <c r="E195" i="9"/>
  <c r="E266" i="9"/>
  <c r="E280" i="9"/>
  <c r="E285" i="9"/>
  <c r="E248" i="9"/>
  <c r="E217" i="9"/>
  <c r="E225" i="9"/>
  <c r="D241" i="9"/>
  <c r="E241" i="9" s="1"/>
  <c r="E274" i="9"/>
  <c r="E273" i="9" s="1"/>
  <c r="E185" i="9"/>
  <c r="E50" i="9"/>
  <c r="E72" i="9"/>
  <c r="E147" i="9"/>
  <c r="E137" i="9"/>
  <c r="E138" i="9"/>
  <c r="E123" i="9"/>
  <c r="E91" i="9"/>
  <c r="E92" i="9"/>
  <c r="E79" i="9"/>
  <c r="C65" i="9"/>
  <c r="D65" i="9"/>
  <c r="E59" i="9"/>
  <c r="C49" i="9"/>
  <c r="D49" i="9"/>
  <c r="E40" i="9"/>
  <c r="E37" i="9"/>
  <c r="E28" i="9"/>
  <c r="D16" i="9"/>
  <c r="E17" i="9"/>
  <c r="E9" i="9"/>
  <c r="E8" i="9" s="1"/>
  <c r="E9" i="8"/>
  <c r="E12" i="8"/>
  <c r="E47" i="8" s="1"/>
  <c r="D47" i="8"/>
  <c r="F48" i="2"/>
  <c r="G48" i="2" s="1"/>
  <c r="F30" i="2"/>
  <c r="G30" i="2" s="1"/>
  <c r="E26" i="2"/>
  <c r="F20" i="2"/>
  <c r="G20" i="2" s="1"/>
  <c r="E8" i="2"/>
  <c r="F43" i="2"/>
  <c r="G43" i="2" s="1"/>
  <c r="F40" i="2"/>
  <c r="G40" i="2" s="1"/>
  <c r="D26" i="2"/>
  <c r="F36" i="2"/>
  <c r="G36" i="2" s="1"/>
  <c r="F18" i="2"/>
  <c r="G18" i="2" s="1"/>
  <c r="D8" i="2"/>
  <c r="F9" i="2"/>
  <c r="G9" i="2" s="1"/>
  <c r="G16" i="3"/>
  <c r="E107" i="9"/>
  <c r="E229" i="9"/>
  <c r="E13" i="13"/>
  <c r="D12" i="13"/>
  <c r="E12" i="13" s="1"/>
  <c r="E83" i="13"/>
  <c r="D82" i="13"/>
  <c r="C99" i="13"/>
  <c r="E99" i="13" s="1"/>
  <c r="E100" i="13"/>
  <c r="C107" i="13"/>
  <c r="E107" i="13" s="1"/>
  <c r="E108" i="13"/>
  <c r="E144" i="13"/>
  <c r="D143" i="13"/>
  <c r="E143" i="13" s="1"/>
  <c r="D194" i="13"/>
  <c r="E194" i="13" s="1"/>
  <c r="E195" i="13"/>
  <c r="G22" i="1"/>
  <c r="E168" i="9"/>
  <c r="E167" i="9"/>
  <c r="E249" i="9"/>
  <c r="E292" i="9"/>
  <c r="D291" i="9"/>
  <c r="E291" i="9" s="1"/>
  <c r="E311" i="9"/>
  <c r="D310" i="9"/>
  <c r="E310" i="9" s="1"/>
  <c r="K7" i="11"/>
  <c r="H75" i="11"/>
  <c r="K75" i="11" s="1"/>
  <c r="L14" i="11"/>
  <c r="L46" i="11"/>
  <c r="L61" i="11"/>
  <c r="C25" i="13"/>
  <c r="E25" i="13" s="1"/>
  <c r="E48" i="13"/>
  <c r="D47" i="13"/>
  <c r="E47" i="13" s="1"/>
  <c r="C183" i="13"/>
  <c r="E183" i="13" s="1"/>
  <c r="E184" i="13"/>
  <c r="E237" i="13"/>
  <c r="C236" i="13"/>
  <c r="E236" i="13" s="1"/>
  <c r="E108" i="9"/>
  <c r="E218" i="9"/>
  <c r="E230" i="9"/>
  <c r="E59" i="10"/>
  <c r="E37" i="13"/>
  <c r="C36" i="13"/>
  <c r="E36" i="13" s="1"/>
  <c r="E60" i="13"/>
  <c r="C59" i="13"/>
  <c r="E59" i="13" s="1"/>
  <c r="E171" i="13"/>
  <c r="C170" i="13"/>
  <c r="E170" i="13" s="1"/>
  <c r="G20" i="1"/>
  <c r="C33" i="1"/>
  <c r="C9" i="1"/>
  <c r="C8" i="2"/>
  <c r="C47" i="8"/>
  <c r="C16" i="9"/>
  <c r="C319" i="9" s="1"/>
  <c r="E83" i="9"/>
  <c r="E155" i="9"/>
  <c r="D154" i="9"/>
  <c r="E154" i="9" s="1"/>
  <c r="E258" i="9"/>
  <c r="E304" i="9"/>
  <c r="D303" i="9"/>
  <c r="E303" i="9" s="1"/>
  <c r="E10" i="13"/>
  <c r="C9" i="13"/>
  <c r="E80" i="13"/>
  <c r="C79" i="13"/>
  <c r="D122" i="13"/>
  <c r="E122" i="13" s="1"/>
  <c r="E123" i="13"/>
  <c r="D190" i="13"/>
  <c r="E190" i="13" s="1"/>
  <c r="E191" i="13"/>
  <c r="E211" i="13"/>
  <c r="D210" i="13"/>
  <c r="E210" i="13" s="1"/>
  <c r="E250" i="13"/>
  <c r="C256" i="13"/>
  <c r="E256" i="13" s="1"/>
  <c r="E257" i="13"/>
  <c r="C264" i="13"/>
  <c r="E264" i="13" s="1"/>
  <c r="E265" i="13"/>
  <c r="E162" i="13"/>
  <c r="C161" i="13"/>
  <c r="E161" i="13" s="1"/>
  <c r="F17" i="1"/>
  <c r="G17" i="1" s="1"/>
  <c r="G35" i="1"/>
  <c r="G38" i="1"/>
  <c r="F27" i="2"/>
  <c r="G27" i="2" s="1"/>
  <c r="E66" i="9"/>
  <c r="E196" i="9"/>
  <c r="E226" i="9"/>
  <c r="E313" i="9"/>
  <c r="L20" i="11"/>
  <c r="L36" i="11"/>
  <c r="L51" i="11"/>
  <c r="E45" i="13"/>
  <c r="C44" i="13"/>
  <c r="E44" i="13" s="1"/>
  <c r="C103" i="13"/>
  <c r="E103" i="13" s="1"/>
  <c r="E104" i="13"/>
  <c r="C111" i="13"/>
  <c r="E111" i="13" s="1"/>
  <c r="E112" i="13"/>
  <c r="G41" i="1"/>
  <c r="F16" i="4"/>
  <c r="H16" i="4" s="1"/>
  <c r="E84" i="9"/>
  <c r="E124" i="9"/>
  <c r="E203" i="9"/>
  <c r="D202" i="9"/>
  <c r="E202" i="9" s="1"/>
  <c r="E259" i="9"/>
  <c r="E300" i="9"/>
  <c r="D299" i="9"/>
  <c r="E299" i="9" s="1"/>
  <c r="L22" i="11"/>
  <c r="L38" i="11"/>
  <c r="L53" i="11"/>
  <c r="K66" i="11"/>
  <c r="L67" i="11"/>
  <c r="E166" i="13"/>
  <c r="C165" i="13"/>
  <c r="E165" i="13" s="1"/>
  <c r="E213" i="13"/>
  <c r="G13" i="1"/>
  <c r="G14" i="1"/>
  <c r="C146" i="9"/>
  <c r="E146" i="9" s="1"/>
  <c r="E29" i="13"/>
  <c r="C28" i="13"/>
  <c r="E28" i="13" s="1"/>
  <c r="E52" i="13"/>
  <c r="D51" i="13"/>
  <c r="E51" i="13" s="1"/>
  <c r="E76" i="13"/>
  <c r="C75" i="13"/>
  <c r="C119" i="13"/>
  <c r="E119" i="13" s="1"/>
  <c r="E120" i="13"/>
  <c r="D186" i="13"/>
  <c r="E186" i="13" s="1"/>
  <c r="E187" i="13"/>
  <c r="E208" i="13"/>
  <c r="C207" i="13"/>
  <c r="E207" i="13" s="1"/>
  <c r="E228" i="13"/>
  <c r="E227" i="13"/>
  <c r="E241" i="13"/>
  <c r="C240" i="13"/>
  <c r="E240" i="13" s="1"/>
  <c r="F7" i="11"/>
  <c r="I66" i="11"/>
  <c r="E40" i="13"/>
  <c r="D39" i="13"/>
  <c r="E39" i="13" s="1"/>
  <c r="E174" i="13"/>
  <c r="D173" i="13"/>
  <c r="E173" i="13" s="1"/>
  <c r="C260" i="13"/>
  <c r="E260" i="13" s="1"/>
  <c r="E261" i="13"/>
  <c r="E274" i="13"/>
  <c r="D10" i="5" l="1"/>
  <c r="E77" i="14"/>
  <c r="L66" i="11"/>
  <c r="J75" i="11"/>
  <c r="L75" i="11" s="1"/>
  <c r="F33" i="1"/>
  <c r="G33" i="1" s="1"/>
  <c r="E42" i="1"/>
  <c r="D8" i="13"/>
  <c r="D286" i="13" s="1"/>
  <c r="C8" i="13"/>
  <c r="C286" i="13" s="1"/>
  <c r="D319" i="9"/>
  <c r="E82" i="13"/>
  <c r="E79" i="13"/>
  <c r="E75" i="13"/>
  <c r="E278" i="13"/>
  <c r="E76" i="12"/>
  <c r="L7" i="11"/>
  <c r="E65" i="9"/>
  <c r="E49" i="9"/>
  <c r="E16" i="9"/>
  <c r="E319" i="9" s="1"/>
  <c r="F26" i="2"/>
  <c r="G26" i="2" s="1"/>
  <c r="E56" i="2"/>
  <c r="D56" i="2"/>
  <c r="C249" i="13"/>
  <c r="E249" i="13" s="1"/>
  <c r="C42" i="1"/>
  <c r="F9" i="1"/>
  <c r="G9" i="1" s="1"/>
  <c r="I75" i="11"/>
  <c r="F8" i="2"/>
  <c r="G8" i="2" s="1"/>
  <c r="C56" i="2"/>
  <c r="E9" i="13"/>
  <c r="G42" i="1" l="1"/>
  <c r="E8" i="13"/>
  <c r="E286" i="13" s="1"/>
  <c r="F56" i="2"/>
  <c r="G56" i="2" s="1"/>
  <c r="F60" i="2" l="1"/>
  <c r="D34" i="5" l="1"/>
  <c r="D35" i="5"/>
  <c r="C34" i="5"/>
  <c r="C31" i="5" s="1"/>
  <c r="C30" i="5" s="1"/>
  <c r="C36" i="5" l="1"/>
  <c r="D30" i="5"/>
  <c r="D31" i="5"/>
  <c r="D36" i="5" l="1"/>
</calcChain>
</file>

<file path=xl/sharedStrings.xml><?xml version="1.0" encoding="utf-8"?>
<sst xmlns="http://schemas.openxmlformats.org/spreadsheetml/2006/main" count="1369" uniqueCount="953">
  <si>
    <t>PIB2023</t>
  </si>
  <si>
    <t>CUADRO NO. 1</t>
  </si>
  <si>
    <t>Ingresos consolidados del Presupuesto General del Estado 2023</t>
  </si>
  <si>
    <t>Clasificación Económica de Ingresos</t>
  </si>
  <si>
    <t>(En RD$ y %PIB)</t>
  </si>
  <si>
    <t>Gobierno Central</t>
  </si>
  <si>
    <t>Organismos Autónomos y  Descentralizados no Financieros</t>
  </si>
  <si>
    <t xml:space="preserve">Instituciones Públicas de la Seguridad Social </t>
  </si>
  <si>
    <t>Total Ingresos Consolidados</t>
  </si>
  <si>
    <t>%PIB</t>
  </si>
  <si>
    <t>1.1 - Ingresos Corrientes</t>
  </si>
  <si>
    <t>1.1.1 - Impuestos</t>
  </si>
  <si>
    <t>1.1.1.1 - Impuestos sobre el ingreso, las utilidades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</si>
  <si>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</si>
  <si>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</si>
  <si>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</si>
  <si>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</si>
  <si>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</si>
  <si>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</si>
  <si>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</si>
  <si>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</si>
  <si>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1.1.2.4 - Contribuciones no clasificables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</si>
  <si>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</si>
  <si>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</si>
  <si>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</si>
  <si>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</si>
  <si>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</si>
  <si>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1.1.4.2 - Rentas de la propiedad distinta de intereses</t>
  </si>
  <si>
    <t>1.1.6 - Transferencias y donaciones corrientes recibidas</t>
  </si>
  <si>
    <t>1.1.6.1 - Transferencias del sector privado</t>
  </si>
  <si>
    <t>1.1.6.2 - Transferencias del sector público</t>
  </si>
  <si>
    <t>1.1.6.5 - Donaciones corrientes</t>
  </si>
  <si>
    <t>1.1.7 - Multas y sanciones pecuniarias</t>
  </si>
  <si>
    <t>1.1.9 - Otros ingresos corrientes</t>
  </si>
  <si>
    <t>1.2 - Ingresos de capital</t>
  </si>
  <si>
    <t>1.2.1 - Venta (disposición) de activos no financieros (a valores brutos)</t>
  </si>
  <si>
    <t>1.2.1.1 - Venta de activos fijos</t>
  </si>
  <si>
    <t>1.2.1.3 - Venta de activos no producidos</t>
  </si>
  <si>
    <t>1.2.4 - Transferencias de capital recibidas</t>
  </si>
  <si>
    <t>1.2.4.2 - Transferencias del sector público</t>
  </si>
  <si>
    <t>1.2.4.4 - Donaciones de capital</t>
  </si>
  <si>
    <t>1.2.5 - Recuperación de inversiones financieras realizadas con fines de política</t>
  </si>
  <si>
    <t>1.2.5.4 - Recuperación de préstamos realizados con fines de política</t>
  </si>
  <si>
    <t>TOTAL GENERAL</t>
  </si>
  <si>
    <t>CUADRO NO. 2</t>
  </si>
  <si>
    <t>Gastos consolidados del Presupuesto General del Estado 2023</t>
  </si>
  <si>
    <t>Clasificación Económica del Gasto</t>
  </si>
  <si>
    <t>DETALLE</t>
  </si>
  <si>
    <t>Total Gastos Consolidados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</si>
  <si>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</si>
  <si>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</si>
  <si>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</si>
  <si>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</si>
  <si>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</si>
  <si>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</si>
  <si>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pública</t>
  </si>
  <si>
    <t>2.1.3 - Prestaciones de la seguridad social (sistema propio de la empresa)</t>
  </si>
  <si>
    <t>2.1.4 - Gastos de la propiedad</t>
  </si>
  <si>
    <t>2.1.4.1 - Intereses</t>
  </si>
  <si>
    <t>2.1.5 - Subvenciones otorgadas a empresas</t>
  </si>
  <si>
    <t>2.1.5.1 - Subvenciones a empresas privadas</t>
  </si>
  <si>
    <t>2.1.6 - Transferencias corrientes otorgadas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</si>
  <si>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</si>
  <si>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</si>
  <si>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</si>
  <si>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</si>
  <si>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</si>
  <si>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</si>
  <si>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</si>
  <si>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2.2.1.1 - Construcciones por contrato</t>
  </si>
  <si>
    <t>2.2.1.2 - Construcciones por administración</t>
  </si>
  <si>
    <t>2.2.2 - Activos fijos (formación bruta de capital fijo)</t>
  </si>
  <si>
    <t>2.2.2.1 - Viviendas, edificios y estructuras</t>
  </si>
  <si>
    <t>2.2.2.2 - Maquinaria y equipo</t>
  </si>
  <si>
    <t>2.2.2.3 - Equipo de defensa y seguridad</t>
  </si>
  <si>
    <t>2.2.2.4 - Activos biológicos cultivados</t>
  </si>
  <si>
    <t>2.2.2.5 - Activos fijos intangibles</t>
  </si>
  <si>
    <t>2.2.4 - Objetos de valor</t>
  </si>
  <si>
    <t>2.2.4.1 - Piedras y metales preciosos</t>
  </si>
  <si>
    <t>2.2.4.2 - Antigüedades y otros objetos de arte</t>
  </si>
  <si>
    <t>2.2.4.3 - Otros objetos de valor</t>
  </si>
  <si>
    <t>2.2.5 - Activos no producidos</t>
  </si>
  <si>
    <t>2.2.5.1 - Activos tangibles no producidos de origen natural</t>
  </si>
  <si>
    <t>2.2.5.2 - Activos intangibles no producidos</t>
  </si>
  <si>
    <t>2.2.6 - Transferencias de capital otorgadas</t>
  </si>
  <si>
    <t>2.2.6.1 - Transferencias de capital al sector privado</t>
  </si>
  <si>
    <t>2.2.6.2 - Transferencias de capital al sector público</t>
  </si>
  <si>
    <t>2.2.6.3 - Transferencia de capital al sector externo</t>
  </si>
  <si>
    <t>2.2.6.7 - Otras transferencias de capital</t>
  </si>
  <si>
    <t>2.2.7 - Inversiones financieras realizadas con fines de política</t>
  </si>
  <si>
    <t>2.2.7.1 - Adquisición de acciones y participaciones adquiridos con fines de política</t>
  </si>
  <si>
    <t>2.2.7.3 - Adquisición de obligaciones negociables con fines de política</t>
  </si>
  <si>
    <t>2.2.7.4 - Concesión de préstamos realizados con fines de política</t>
  </si>
  <si>
    <t>2.2.7.5 - Aportes de capital al sector público</t>
  </si>
  <si>
    <t>2.2.8 - Gastos de capital, reserva presupuestaria</t>
  </si>
  <si>
    <t>2.2.8.1 - 5 %  que se asigna durante el ejercicio para inversión</t>
  </si>
  <si>
    <t>2.2.8.2 - 1%  que se asigna durante el ejercicio para inversión por calamidad pública</t>
  </si>
  <si>
    <t>TOTAL GASTO</t>
  </si>
  <si>
    <t>PIB 2023</t>
  </si>
  <si>
    <t>CUADRO NO. 3-A</t>
  </si>
  <si>
    <t>Transferencias Inter-Ámbitos del Gobierno Central, Organismos Autónomos y Descentralizados no Financieros y de las Instituciones Públicas de la Seguridad Social</t>
  </si>
  <si>
    <t>Presupuesto 2023</t>
  </si>
  <si>
    <t>(En RD$)</t>
  </si>
  <si>
    <t xml:space="preserve">Tipo de transferencia </t>
  </si>
  <si>
    <t>Ámbito que transfiere</t>
  </si>
  <si>
    <t xml:space="preserve"> Ámbito que recibe</t>
  </si>
  <si>
    <t>Total transferencias otorgadas</t>
  </si>
  <si>
    <t>Transferencias Corrientes</t>
  </si>
  <si>
    <t>Organismos  Autónomos y Descentralizados  no Financieros</t>
  </si>
  <si>
    <t>Transferencias de Capital</t>
  </si>
  <si>
    <t>Total transferencias recibidas</t>
  </si>
  <si>
    <t>CUADRO NO. 3-B</t>
  </si>
  <si>
    <t>Transferencias Intra-Ámbitos del Gobierno Central, Organismos Autónomos y Descentralizados no Financieros y de las Instituciones Públicas de la Seguridad Social</t>
  </si>
  <si>
    <t>Ámbito que recibe</t>
  </si>
  <si>
    <t>Organismos Autónomos y  Descentralizados no Financieras</t>
  </si>
  <si>
    <t>CUADRO NO. 4</t>
  </si>
  <si>
    <t>Financiamiento Neto Inter-Ámbitos del Gobierno Central, Organismos Autónomos y Descentralizados no Financieros y de las Instituciones Públicas de la Seguridad Social</t>
  </si>
  <si>
    <t>Fuentes Financieras</t>
  </si>
  <si>
    <t>Total Fuentes Financieras</t>
  </si>
  <si>
    <t>Aplicaciones Financieras</t>
  </si>
  <si>
    <t>Total Aplicaciones Financieras</t>
  </si>
  <si>
    <t>Total Transferencias Recibidas</t>
  </si>
  <si>
    <t>CUADRO NO. 5</t>
  </si>
  <si>
    <t>Estimación de ingresos fiscales del Gobierno Central 2023</t>
  </si>
  <si>
    <t>Clasificación Económica</t>
  </si>
  <si>
    <t>PRESUPUESTO 2023</t>
  </si>
  <si>
    <t>1.1 - INGRESOS CORRIENTES</t>
  </si>
  <si>
    <t>1.1.1.1 - Impuestos sobre el ingreso, las utilidades  y las ganancias de capital</t>
  </si>
  <si>
    <t>1.1.1.1.1 - De personas físicas</t>
  </si>
  <si>
    <t>1.1.1.1.2 - De empresas y otras corporaciones</t>
  </si>
  <si>
    <t>1.1.1.1.3 - Otros impuestos sobre los ingresos</t>
  </si>
  <si>
    <r>
      <t xml:space="preserve"> </t>
    </r>
    <r>
      <rPr>
        <sz val="12"/>
        <color theme="1"/>
        <rFont val="Times New Roman"/>
        <family val="1"/>
      </rPr>
      <t xml:space="preserve">1.1.6.1 Transferencias del sector privado </t>
    </r>
  </si>
  <si>
    <r>
      <t xml:space="preserve"> </t>
    </r>
    <r>
      <rPr>
        <sz val="12"/>
        <color theme="1"/>
        <rFont val="Times New Roman"/>
        <family val="1"/>
      </rPr>
      <t>1.1.6.2 Transferencias del sector público</t>
    </r>
  </si>
  <si>
    <r>
      <rPr>
        <sz val="12"/>
        <color theme="1"/>
        <rFont val="Times New Roman"/>
        <family val="1"/>
      </rPr>
      <t xml:space="preserve"> 1.1.6.5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Donaciones corrientes </t>
    </r>
  </si>
  <si>
    <t>1.2 - INGRESOS DE CAPITAL</t>
  </si>
  <si>
    <t xml:space="preserve">1.2.4- Transferencias de capital recibidas </t>
  </si>
  <si>
    <r>
      <t xml:space="preserve">  </t>
    </r>
    <r>
      <rPr>
        <sz val="12"/>
        <color theme="1"/>
        <rFont val="Times New Roman"/>
        <family val="1"/>
      </rPr>
      <t>1.2.4.2 Transferencias del sector público</t>
    </r>
  </si>
  <si>
    <t xml:space="preserve">    1.2.4.2.2- Transferencias de empresas públicas no financieras </t>
  </si>
  <si>
    <t>1.2.4.4- Donaciones de capital</t>
  </si>
  <si>
    <t>1.2.4.4.2- Donaciones de capital de organismos internacionales</t>
  </si>
  <si>
    <t xml:space="preserve">TOTAL DE INGRESOS </t>
  </si>
  <si>
    <t>CUADRO NO. 6</t>
  </si>
  <si>
    <t>Valores de Fuentes Específicas incorporadas y registradas en la Fuente General del Tesoro Nacional 2023</t>
  </si>
  <si>
    <t>NO. DE FUENTE</t>
  </si>
  <si>
    <t>MONTO FONDO GENERAL</t>
  </si>
  <si>
    <t xml:space="preserve">Total General </t>
  </si>
  <si>
    <t xml:space="preserve"> </t>
  </si>
  <si>
    <t>CUADRO No. 3</t>
  </si>
  <si>
    <t>CUADRO NO. 7</t>
  </si>
  <si>
    <t>Fuentes Específicas incorporadas y registradas en la Fuente General</t>
  </si>
  <si>
    <t>Valores de Fuentes Específicas no incorporadas en la Fuente General del Tesoro Nacional 2023</t>
  </si>
  <si>
    <t>(Valores en RD$)</t>
  </si>
  <si>
    <t>No DE FUENTE</t>
  </si>
  <si>
    <t>MONTO CORRESPONDIENTE SEGÚN LEY</t>
  </si>
  <si>
    <t>PRESUP. APROBADO</t>
  </si>
  <si>
    <t>MONTO</t>
  </si>
  <si>
    <t>Ley 166-03 de Fecha 6 de Octubre del 2003, sobre los Recursos Destinados a los Ayuntamientos del País.</t>
  </si>
  <si>
    <t>Fondo del 40% Recaudaciones Bancas de Apuestas</t>
  </si>
  <si>
    <t>Ley 158-01 del 9 de Octubre del 2001, para la Promoción de la República Dominicana en el Exterior, 50% de las Recaudaciones a las Tarjetas de Turismo.</t>
  </si>
  <si>
    <t>30% Recaudación de las Operaciones Máquinas Tragamonedas</t>
  </si>
  <si>
    <t>no se encuentra</t>
  </si>
  <si>
    <t>20 del 30% Recaudación de las Operaciones Máquinas Tragamonedas</t>
  </si>
  <si>
    <t>Ley 253-12 . Programa de Renovación de Vehículos de Transporte Público ,25% de RD$2.00 al consumo de combustible.</t>
  </si>
  <si>
    <t>T O T A L</t>
  </si>
  <si>
    <t>CUADRO NO. 8</t>
  </si>
  <si>
    <t>Apropiaciones presupuestarias de gasto del Gobierno Central</t>
  </si>
  <si>
    <t>Clasificación Institucional y Económica del Gasto 2023</t>
  </si>
  <si>
    <t>CAPÍTULO</t>
  </si>
  <si>
    <t>GASTO CORRIENTE</t>
  </si>
  <si>
    <t>GASTO DE CAPITAL</t>
  </si>
  <si>
    <t>TOTAL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</si>
  <si>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</si>
  <si>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</si>
  <si>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</si>
  <si>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</si>
  <si>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</si>
  <si>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</si>
  <si>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</si>
  <si>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</si>
  <si>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</si>
  <si>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</si>
  <si>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</si>
  <si>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</si>
  <si>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</si>
  <si>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</si>
  <si>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</si>
  <si>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</si>
  <si>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</si>
  <si>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</si>
  <si>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</si>
  <si>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</si>
  <si>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</si>
  <si>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</si>
  <si>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</si>
  <si>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</si>
  <si>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</si>
  <si>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ENERGÍA Y MINAS</t>
  </si>
  <si>
    <t>0223 - MINISTERIO DE LA VIVIENDA, HÁBITAT Y EDIFICACIONES (MIVHED)</t>
  </si>
  <si>
    <t>0998 - ADMINISTRACIÓN DE DEUDA PÚBLICA Y ACTIVOS FINANCIEROS</t>
  </si>
  <si>
    <t>0999 - ADMINISTRACIÓN DE OBLIGACIONES DEL TESORO NACIONAL</t>
  </si>
  <si>
    <t>PODER JUDICIAL</t>
  </si>
  <si>
    <t>0301 - PODER JUDICIAL</t>
  </si>
  <si>
    <t>ÓRGANOS DE RANGO CONSTITUCIONAL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</si>
  <si>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</si>
  <si>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</si>
  <si>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</si>
  <si>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</si>
  <si>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(TSE)</t>
  </si>
  <si>
    <t>CUADRO NO. 9</t>
  </si>
  <si>
    <t>Clasificación Programática del Gasto 2023</t>
  </si>
  <si>
    <t xml:space="preserve">DETALLE </t>
  </si>
  <si>
    <t xml:space="preserve">GASTOS CORRIENTES </t>
  </si>
  <si>
    <t xml:space="preserve">GASTOS DE CAPITAL </t>
  </si>
  <si>
    <t xml:space="preserve">TOTAL </t>
  </si>
  <si>
    <t>01 - CÁMARA DE SENADORES</t>
  </si>
  <si>
    <t>11 - Representación, fiscalización y gestión legislativa</t>
  </si>
  <si>
    <t>98 - Administración de contribuciones especiales</t>
  </si>
  <si>
    <t>01 - CÁMARA DE DIPUTADOS</t>
  </si>
  <si>
    <t>98 - Administración de Contribuciones Especiales</t>
  </si>
  <si>
    <t>01 - MINISTERIO ADMINISTRATIVO DE LA PRESIDENCIA</t>
  </si>
  <si>
    <t>01 - Actividades centrales</t>
  </si>
  <si>
    <t>11 - Fondo a cargo del Poder Ejecutivo</t>
  </si>
  <si>
    <t>15 - Gestión integrada del control y reducción de la demanda de drogas y administración de bienes incautados</t>
  </si>
  <si>
    <t>18 - Coordinación y fomento de las actividades culturales</t>
  </si>
  <si>
    <t>22 - Apoyo al desarrollo provincial</t>
  </si>
  <si>
    <t>23 - Promoción del desarrollo y fortalecimiento del sector marítimo y marino nacional</t>
  </si>
  <si>
    <t>24 - Formulación de políticas para la mitigación y adaptación al cambio climático</t>
  </si>
  <si>
    <t>25 - Estrategia, comunicación , publicidad y prensa Gubernamental</t>
  </si>
  <si>
    <t>99 - Administración de activos, pasivos y transferencias</t>
  </si>
  <si>
    <t>02 - GABINETE DE LA POLÍTICA SOCIAL</t>
  </si>
  <si>
    <t>12 - Protección social</t>
  </si>
  <si>
    <t>13 - Desarrollo social comunitario</t>
  </si>
  <si>
    <t>14 - Asistencia social integral</t>
  </si>
  <si>
    <t>15 - Desarrollo integral y protección al adulto mayor</t>
  </si>
  <si>
    <t>41 - Prevención y Atención de la Tuberculosis</t>
  </si>
  <si>
    <t>45 - Programa Multisectorial de Reducción de Embarazo en Adolescentes</t>
  </si>
  <si>
    <t>04 - CONTRALORÍA GENERAL DE LA REPÚBLICA</t>
  </si>
  <si>
    <t>11 - Control fiscal</t>
  </si>
  <si>
    <t>06 - MINISTERIO DE LA PRESIDENCIA</t>
  </si>
  <si>
    <t>12 - Servicio integral de emergencias</t>
  </si>
  <si>
    <t>13 - Atención, prevención de desastres</t>
  </si>
  <si>
    <t>14 - Fomento del sector inmobiliario del Estado</t>
  </si>
  <si>
    <t>16 - Promoción y fomento de la ética en el sector público</t>
  </si>
  <si>
    <t>18 - Desarrollo territorial y de comunidades</t>
  </si>
  <si>
    <t>19 - Coordinación e Implementación  de Intervenciones Estratégica</t>
  </si>
  <si>
    <t>01 - MINISTERIO DE INTERIOR Y POLICÍA</t>
  </si>
  <si>
    <t>11 - Asistencia y prevención para seguridad ciudadana</t>
  </si>
  <si>
    <t>12 - Servicios de control y regulación migratoria</t>
  </si>
  <si>
    <t>13 - Atención de emergencia a ciudadanos</t>
  </si>
  <si>
    <t>14 - Investigación, formación y capacitación</t>
  </si>
  <si>
    <t>50 - Reducción de Crímenes y Delitos que afectan a la Seguridad Ciudadana</t>
  </si>
  <si>
    <t>02 - POLICÍA NACIONAL</t>
  </si>
  <si>
    <t>11 - Servicios de seguridad ciudadana y orden público</t>
  </si>
  <si>
    <t>12 - Servicios de ordenamiento y asistencia del transporte terrestre</t>
  </si>
  <si>
    <t>13 - Formación y cultura de la P.N</t>
  </si>
  <si>
    <t>14 - Servicios de salud, seguridad y bienestar social de la P.N</t>
  </si>
  <si>
    <t>50 - Reducción de crímenes y delitos que afectan a la seguridad ciudadana</t>
  </si>
  <si>
    <t>01 - MINISTERIO DE DEFENSA</t>
  </si>
  <si>
    <t>11 - Defensa nacional</t>
  </si>
  <si>
    <t>12 - Servicios de salud y asistencia social</t>
  </si>
  <si>
    <t>13 - Educación y capacitación militar</t>
  </si>
  <si>
    <t>02 - EJÉRCITO DE LA  REPÚBLICA DOMINICANA</t>
  </si>
  <si>
    <t>11 - Defensa terrestre</t>
  </si>
  <si>
    <t>12 - Educación y capacitación militar</t>
  </si>
  <si>
    <t>03 - ARMADA DE LA REPÚBLICA DOMINICANA</t>
  </si>
  <si>
    <t>11 - Defensa naval</t>
  </si>
  <si>
    <t>12 - Educación y capacitación naval</t>
  </si>
  <si>
    <t>13 - Servicios de salud</t>
  </si>
  <si>
    <t>04 - FUERZA AÉREA DE LA  REPÚBLICA DOMINICANA</t>
  </si>
  <si>
    <t>11 - Defensa aérea</t>
  </si>
  <si>
    <t>13 - Servicio de Salud</t>
  </si>
  <si>
    <t>01 - MINISTERIO DE RELACIONES EXTERIORES</t>
  </si>
  <si>
    <t>11 - Aplicación de política exterior y fomento de las relaciones comerciales</t>
  </si>
  <si>
    <t>12 - Expedición, renovación y control de pasaportes</t>
  </si>
  <si>
    <t>13 - Desarrollo y Fortalecimiento de las Capacidades en el Ámbito Diplomático Consular y Comercial</t>
  </si>
  <si>
    <t>14 - Promoción del desarrollo social y económico de los pueblos fronterizos</t>
  </si>
  <si>
    <t>01 - MINISTERIO DE HACIENDA</t>
  </si>
  <si>
    <t>01 - Actividades Centrales</t>
  </si>
  <si>
    <t>11 - Administración de las operaciones del Tesoro</t>
  </si>
  <si>
    <t>12 - Catastro de bienes inmuebles a nivel nacional</t>
  </si>
  <si>
    <t>13 - Administración general de Bienes Nacionales</t>
  </si>
  <si>
    <t>14 - Regulación, supervisión y fomento de las Compras Públicas</t>
  </si>
  <si>
    <t>15 - Formulación de políticas tributaria y gestión de las exoneraciones</t>
  </si>
  <si>
    <t>16 - Desarrollo y fortalecimiento de las capacidades en finanzas públicas</t>
  </si>
  <si>
    <t>17 - Servicios de Contabilidad Gubernamental</t>
  </si>
  <si>
    <t>18 - Administración de Crédito Público</t>
  </si>
  <si>
    <t>19 - Modernización de la Administración Financiera</t>
  </si>
  <si>
    <t>20 - Gestión del sistema presupuestario dominicano</t>
  </si>
  <si>
    <t>21 - Administración de Pensiones y Jubilaciones</t>
  </si>
  <si>
    <t>01 - MINISTERIO DE EDUCACIÓN</t>
  </si>
  <si>
    <t>11 - Servicios técnicos pedagógicos</t>
  </si>
  <si>
    <t>13 - Servicios de educación primaria para niños y niñas de 6-11 años</t>
  </si>
  <si>
    <t>14 - Servicios de educación secundaria para niños (as) y adolescentes de 12-17 años</t>
  </si>
  <si>
    <t>15 - Servicios de educación para adolescentes, jóvenes y adultos 14 años o más</t>
  </si>
  <si>
    <t>16 - Servicios de bienestar estudiantil</t>
  </si>
  <si>
    <t>17 - Instalaciones escolares seguras, inclusivas y sostenibles</t>
  </si>
  <si>
    <t>18 - Formación y desarrollo de la carrera docente</t>
  </si>
  <si>
    <t>19 - Servicios de educación especial para niños(as), adolescentes y jóvenes de 0-20 años</t>
  </si>
  <si>
    <t>20 - Gestión y coordinación de los servicios de bienestar magisterial</t>
  </si>
  <si>
    <t>21 - Gestión y coordinación de la cooperación internacional educativa</t>
  </si>
  <si>
    <t>22 - Desarrollo infantil para niños y niñas de 0 a 4 años y 11 meses</t>
  </si>
  <si>
    <t>23 - Servicio educativo del grado preprimario nivel inicial</t>
  </si>
  <si>
    <t>01 - MINISTERIO DE SALUD PÚBLICA Y ASISTENCIA SOCIAL</t>
  </si>
  <si>
    <t>18 - Provisión de medicamentos, insumos sanitarios y reactivos de laboratorio</t>
  </si>
  <si>
    <t>22 - Calidad de vida e inclusión social de niños con discapacidad intelectual (CAID)</t>
  </si>
  <si>
    <t>23 - Dirección y Coordinación del Sistema Nacional de Salud</t>
  </si>
  <si>
    <t>24 - Regulación Sanitaria</t>
  </si>
  <si>
    <t>25 - Gestión y Provisión de Salud Colectiva</t>
  </si>
  <si>
    <t>41 - Prevención y atención de la tuberculosis</t>
  </si>
  <si>
    <t>42 - Prevención, diagnóstico y tratamiento VIH/SIDA</t>
  </si>
  <si>
    <t>43 - Detección Oportuna y Atención al Cáncer</t>
  </si>
  <si>
    <t>45 - Multisectorial de Reducción de Embarazo en Adolescentes</t>
  </si>
  <si>
    <t>01 - MINISTERIO DE DEPORTES Y RECREACIÓN</t>
  </si>
  <si>
    <t>11 - Construcción, reparación y mantenimiento de instalaciones deportivas</t>
  </si>
  <si>
    <t>12 - Apoyo y supervisión al  deporte federado y alto rendimiento</t>
  </si>
  <si>
    <t>13 - Formación ,capacitación y asistencia técnica deportiva</t>
  </si>
  <si>
    <t>14 - Fomento del deporte escolar y universitario</t>
  </si>
  <si>
    <t>15 - Fomento de la recreación, la actividad física  y el deporte de tiempo libre</t>
  </si>
  <si>
    <t>01 - MINISTERIO DE TRABAJO</t>
  </si>
  <si>
    <t>12 - Regulación de las relaciones laborales</t>
  </si>
  <si>
    <t>13 - Igualdad de oportunidades  y no discriminación</t>
  </si>
  <si>
    <t>21 - Aumento del empleo</t>
  </si>
  <si>
    <t>01 - MINISTERIO DE AGRICULTURA</t>
  </si>
  <si>
    <t>03 - Actividades comunes a los programas 11 y 14</t>
  </si>
  <si>
    <t>11 - Fomento de la producción agrícola</t>
  </si>
  <si>
    <t>12 - Transferencia de tecnologías agropecuarias</t>
  </si>
  <si>
    <t>13 - Sanidad animal, asistencia técnica y fomento pecuario</t>
  </si>
  <si>
    <t>14 - Inocuidad agroalimentaria y sanidad vegetal</t>
  </si>
  <si>
    <t>18 - Prevención y control de enfermedades bovinas</t>
  </si>
  <si>
    <t>19 - Fomento y desarrollo de la productividad de los sistemas de producción de leche bovina</t>
  </si>
  <si>
    <t>01 - MINISTERIO DE OBRAS PÚBLICAS Y COMUNICACIONES</t>
  </si>
  <si>
    <t>11 - Desarrollo de la infraestructura física de calles y avenidas</t>
  </si>
  <si>
    <t>12 - Mantenimiento, seguridad y asistencia vial</t>
  </si>
  <si>
    <t>13 - Desarrollo en la infraestructura física de carreteras</t>
  </si>
  <si>
    <t>14 - Desarrollo en la infraestructura física de caminos vecinales</t>
  </si>
  <si>
    <t>15 - Desarrollo en la infraestructura física de puentes</t>
  </si>
  <si>
    <t>17 - Desarrollo en la infraestructura física de edificaciones para los servicios sociales</t>
  </si>
  <si>
    <t>18 - Desarrollo en la infraestructura física de muelles y puertos</t>
  </si>
  <si>
    <t>19 - Gestión del sistema de peajes</t>
  </si>
  <si>
    <t>20 - Reducción de vulnerabilidades en infraestructura ante la ocurrencia de desastres naturales</t>
  </si>
  <si>
    <t>22 - Embellecimiento de avenidas y carreteras</t>
  </si>
  <si>
    <t>23 - Acceso y uso adecuado del servicio de transporte</t>
  </si>
  <si>
    <t>24 - Investigación e información meteorológica</t>
  </si>
  <si>
    <t>25 - Promoción para la modernización y seguridad portuaria</t>
  </si>
  <si>
    <t>0212 - MINISTERIO DE INDUSTRIA, COMERCIO Y MIPYMES (MICM)</t>
  </si>
  <si>
    <t>01 - MINISTERIO DE INDUSTRIA, COMERCIO Y MIPYMES (MICM)</t>
  </si>
  <si>
    <t>11 - Fomento y desarrollo de la productividad y competitividad del sector industrial</t>
  </si>
  <si>
    <t>16 - Fomento y desarrollo de la industria de la confección textil</t>
  </si>
  <si>
    <t>17 - Supervisión, regulación y fomento del comercio</t>
  </si>
  <si>
    <t>18 - Fomento y desarrollo de la micro, pequeña y mediana empresa</t>
  </si>
  <si>
    <t>19 - Fortalecimiento del sistema dominicano de la calidad.</t>
  </si>
  <si>
    <t>01 - MINISTERIO DE TURISMO</t>
  </si>
  <si>
    <t>11 - Fomento y Promoción Turística</t>
  </si>
  <si>
    <t>12 - Supervisión y regulación de los servicios turísticos</t>
  </si>
  <si>
    <t>13 - Fomento y desarrollo de infraestructuras turísticas</t>
  </si>
  <si>
    <t>01 - PROCURADURÍA GENERAL DE LA REPÚBLICA</t>
  </si>
  <si>
    <t>11 - Representación y defensa del interés público social</t>
  </si>
  <si>
    <t>12 - Coordinación y funcionamiento del Sistema Penitenciario Dominicano</t>
  </si>
  <si>
    <t>13 - Gestión de los Servicios Periciales e Investigación Forense</t>
  </si>
  <si>
    <t>01 - MINISTERIO DE LA  MUJER</t>
  </si>
  <si>
    <t>11 - Coordinación intersectorial</t>
  </si>
  <si>
    <t>12 - Fomento y promoción de la perspectiva de género en la educación y capacitación</t>
  </si>
  <si>
    <t>13 - Prevención y atención a la violencia contra la mujer e intrafamiliar</t>
  </si>
  <si>
    <t>15 - Promoción de los derechos integrales de la mujer</t>
  </si>
  <si>
    <t>01 - MINISTERIO DE CULTURA</t>
  </si>
  <si>
    <t>11 - Conservación, restauración, salvaguarda patrimonio cultura material e inmaterial</t>
  </si>
  <si>
    <t>12 - Difusión Patrimonio Cultural  [material e inmaterial]</t>
  </si>
  <si>
    <t>13 - Fomento y Desarrollo de la Cultura</t>
  </si>
  <si>
    <t>01 - MINISTERIO DE LA JUVENTUD</t>
  </si>
  <si>
    <t>11 - Desarrollo integral de la juventud</t>
  </si>
  <si>
    <t>01 - MINISTERIO DE MEDIO AMBIENTE Y RECURSOS NATURALES</t>
  </si>
  <si>
    <t>03 - Actividades comunes a los programas 11-15</t>
  </si>
  <si>
    <t>11 - Conservación de la biodiversidad</t>
  </si>
  <si>
    <t>12 - Manejo sostenible de los recursos forestales</t>
  </si>
  <si>
    <t>13 - Manejo sostenible de recursos no renovables, de los suelos y las aguas</t>
  </si>
  <si>
    <t>14 - Gestión sostenible de los recursos costeros y marinos</t>
  </si>
  <si>
    <t>15 - Prevención y control de la calidad ambiental</t>
  </si>
  <si>
    <t>16 - Generación de conocimiento y creación de competencias en gestión del medio ambiente y recursos naturales</t>
  </si>
  <si>
    <t>0219 - MINISTERIO DE EDUCACIÓN SUPERIOR, CIENCIA Y TECNOLOGÍA</t>
  </si>
  <si>
    <t>01 - MINISTERIO DE EDUCACIÓN SUPERIOR, CIENCIA Y TECNOLOGÍA</t>
  </si>
  <si>
    <t>11 - Fomento y desarrollo de la educación superior</t>
  </si>
  <si>
    <t>12 - Fomento y desarrollo de la ciencia y la tecnología</t>
  </si>
  <si>
    <t>01 - MINISTERIO DE ECONOMÍA, PLANIFICACIÓN Y DESARROLLO</t>
  </si>
  <si>
    <t>12 - Generación de estadísticas nacionales</t>
  </si>
  <si>
    <t>13 - Análisis de estudios económicos y sociales</t>
  </si>
  <si>
    <t>14 - Planificación económica y social</t>
  </si>
  <si>
    <t>16 - Coordinación de la cooperación internacional</t>
  </si>
  <si>
    <t>01 - MINISTERIO DE ADMINISTRACIÓN PÚBLICA</t>
  </si>
  <si>
    <t>11 - Profesionalización de la Función Pública</t>
  </si>
  <si>
    <t>17 - Formación y Capacitación de Servidores de la Administración Pública</t>
  </si>
  <si>
    <t>18 - Programación e Implementación del Gobierno electrónico y Atención Ciudadana</t>
  </si>
  <si>
    <t>01 - MINISTERIO DE ENERGÍA Y MINAS</t>
  </si>
  <si>
    <t>11 - Regulación, fiscalización y desarrollo de la minería metálica, no metálica y mape</t>
  </si>
  <si>
    <t>12 - Regulación y desarrollo energético</t>
  </si>
  <si>
    <t>13 - Regulación y desarrollo de hidrocarburos</t>
  </si>
  <si>
    <t>01 - MINISTERIO DE LA VIVIENDA, HÁBITAT Y EDIFICACIONES (MIVHED)</t>
  </si>
  <si>
    <t>11 - Desarrollo de la vivienda y el hábitat</t>
  </si>
  <si>
    <t>12 - Construcción, reconstrucción y mejoramiento de edificiaciones</t>
  </si>
  <si>
    <t>01 - PODER JUDICIAL</t>
  </si>
  <si>
    <t>11 - Administración de Justicia</t>
  </si>
  <si>
    <t>99 - Administración de Activos, Pasivos y Transferencias</t>
  </si>
  <si>
    <t>01 - JUNTA CENTRAL ELECTORAL</t>
  </si>
  <si>
    <t>11 - Gestión De Los Procesos Preelectorales</t>
  </si>
  <si>
    <t>12 - Gestión del Registro del Estado Civil</t>
  </si>
  <si>
    <t>13 - Administración de Juntas Electorales y Expedición de CIE</t>
  </si>
  <si>
    <t>01 - CÁMARA DE CUENTAS</t>
  </si>
  <si>
    <t>11 - Control externo, fiscalización y análisis de los recursos públicos</t>
  </si>
  <si>
    <t>01 - TRIBUNAL CONSTITUCIONAL</t>
  </si>
  <si>
    <t>11 - Administración Constitucional</t>
  </si>
  <si>
    <t>01 - DEFENSOR DEL PUEBLO</t>
  </si>
  <si>
    <t>11 - Defensor del Pueblo</t>
  </si>
  <si>
    <t>0405 - TRIBUNAL SUPERIOR  ELECTORAL ( TSE)</t>
  </si>
  <si>
    <t>01 - TRIBUNAL SUPERIOR  ELECTORAL ( TSE)</t>
  </si>
  <si>
    <t>11 - Administración de Justicia Electoral</t>
  </si>
  <si>
    <t>01 - DEUDA PÚBLICA Y OTRAS OPERACIONES FINANCIERAS</t>
  </si>
  <si>
    <t>96 - Deuda pública y otras operaciones financieras</t>
  </si>
  <si>
    <t>01 - ADMINISTRACIÓN DE OBLIGACIONES DEL TESORO</t>
  </si>
  <si>
    <t>11 - Pago Energía No Cortable</t>
  </si>
  <si>
    <t>97 - Subsidios del Estado</t>
  </si>
  <si>
    <t>Total general</t>
  </si>
  <si>
    <t>CUADRO NO. 10</t>
  </si>
  <si>
    <t xml:space="preserve">Fuentes específicas de ingresos y gastos de captación directa de los Ministerios y sus dependencias 2023 </t>
  </si>
  <si>
    <t>CÓDIGO FUENTE</t>
  </si>
  <si>
    <t>FUENTES ESPECÍFICAS</t>
  </si>
  <si>
    <t>PRESIDENCIA DE LA REPÚBLICA</t>
  </si>
  <si>
    <t>2079</t>
  </si>
  <si>
    <t>DIRECTA DE LOS COMEDORES ECONÓMICOS LEY 856</t>
  </si>
  <si>
    <t>MINISTERIO DE INTERIOR Y POLICÍA</t>
  </si>
  <si>
    <t>2078</t>
  </si>
  <si>
    <t>MINISTERIO DE INTERIOR Y POLICÍA LEY 80-99 RESOLUCIÓN 02-06</t>
  </si>
  <si>
    <t>2080</t>
  </si>
  <si>
    <t>DIRECCIÓN GENERAL DE MIGRACIÓN LEY 285-04</t>
  </si>
  <si>
    <t>2081</t>
  </si>
  <si>
    <t>DIRECTA DE LA POLICÍA NACIONAL LEY 96-04</t>
  </si>
  <si>
    <t>MINISTERIO DE DEFENSA</t>
  </si>
  <si>
    <t>2093</t>
  </si>
  <si>
    <t>FUERZA ÁEREA DOMINICANA LEY 873-78 DECRETO 655-08</t>
  </si>
  <si>
    <t>2104</t>
  </si>
  <si>
    <t>CUERPO ESPECIALIZADO EN SEGURIDAD AEROPORTUARIA (CESA)</t>
  </si>
  <si>
    <t>MINISTERIO DE RELACIONES EXTERIORES</t>
  </si>
  <si>
    <t>2087</t>
  </si>
  <si>
    <t>DIRECCIÓN GENERAL DE PASAPORTES LEY 144-99</t>
  </si>
  <si>
    <t>MINISTERIO DE HACIENDA</t>
  </si>
  <si>
    <t>2084</t>
  </si>
  <si>
    <t>2085</t>
  </si>
  <si>
    <t>DIRECCIÓN GENERAL DE BIENES NACIONALES LEY 1832-1948</t>
  </si>
  <si>
    <t>2086</t>
  </si>
  <si>
    <t>CATASTRO NACIONAL LEY 317-68</t>
  </si>
  <si>
    <t>2100</t>
  </si>
  <si>
    <t>CENTRO DE CAPACITACIÓN EN POLÍTICA Y GESTIÓN FISCAL (CAPGEFI) DECRETO 1846-80</t>
  </si>
  <si>
    <t>MINISTERIO DE EDUCACIÓN</t>
  </si>
  <si>
    <t>RECURSOS DE CAPTACIÓN DIRECTA DEL MINISTERIO DE EDUCACIÓN</t>
  </si>
  <si>
    <t>2106</t>
  </si>
  <si>
    <t>INSTITUTO SALOMÉ UREÑA</t>
  </si>
  <si>
    <t>MINISTERIO DE SALUD PÚBLICA Y ASISTENCIA SOCIAL</t>
  </si>
  <si>
    <t>2089</t>
  </si>
  <si>
    <t>MINISTERIO DE SALUD PÚBLICA (DIRECCIÓN FINANCIERA)</t>
  </si>
  <si>
    <t>RECURSOS DE CAPTACIÓN DIRECTA DEL PROGRAMA ESCENCIALES (PROMESE CAL) DECRECTO 308-97</t>
  </si>
  <si>
    <t>MINISTERIO DE DEPORTES Y RECREACIÓN</t>
  </si>
  <si>
    <t>2096</t>
  </si>
  <si>
    <t>MINISTERIO DE DEPORTES DECRETO 250-99</t>
  </si>
  <si>
    <t>RECURSOS DE CAPTACIÓN DIRECTA POR COBROS DE DERECHOS COMISIÓN HÍPICA (DECRETO NO.352-99)</t>
  </si>
  <si>
    <t>MINISTERIO DE TRABAJO</t>
  </si>
  <si>
    <t>2097</t>
  </si>
  <si>
    <t>MINISTERIO DE OBRAS PÚBLICAS Y COMUNICACIONES</t>
  </si>
  <si>
    <t>2098</t>
  </si>
  <si>
    <t>OFICINA METROPOLITANA DE SERVICIOS DE AUTOBUSES DECRETO 448-97</t>
  </si>
  <si>
    <t>2102</t>
  </si>
  <si>
    <t>OFICINA PARA EL REORDENAMIENTO DEL TRANSPORTE DECRETO 477-05</t>
  </si>
  <si>
    <t>2108</t>
  </si>
  <si>
    <t>MINISTERIO DE INDUSTRIA, COMERCIO Y MIPYMES</t>
  </si>
  <si>
    <t>2082</t>
  </si>
  <si>
    <t>MINISTERIO DE INDUSTRIA Y COMERCIO LEY 290-66</t>
  </si>
  <si>
    <t>2111</t>
  </si>
  <si>
    <t>INSTITUTO NACIONAL DE LA AGUJA (INAGUJA)</t>
  </si>
  <si>
    <t>FOMENTO Y DESARROLLO DEL GAS NATURAL EN EL PARQUE VEHICULAR</t>
  </si>
  <si>
    <t>MINISTERIO DE TURISMO</t>
  </si>
  <si>
    <t>2090</t>
  </si>
  <si>
    <t>MINISTERIO DE TURISMO LEY 541-84</t>
  </si>
  <si>
    <t>2091</t>
  </si>
  <si>
    <t>COMISIÓN EJECUTIVA DE INFRAESTRUCTURA DE ZONAS TURÍSTICAS (CEIZTUR) DECRETO 655-08</t>
  </si>
  <si>
    <t>PROCURADURÍA GENERAL DE LA REPÚBLICA</t>
  </si>
  <si>
    <t>2099</t>
  </si>
  <si>
    <t>PROCURADURÍA GENERAL DE REPÚBLICA</t>
  </si>
  <si>
    <t>MINISTERIO DE MEDIO AMBIENTE Y RECURSOS NATURALES</t>
  </si>
  <si>
    <t>2076</t>
  </si>
  <si>
    <t>MINISTERIO DE MEDIO AMBIENTE DECRETO 222-06</t>
  </si>
  <si>
    <t>MINISTERIO DE EDUCACIÓN SUPERIOR, CIENCIA Y TECNOLOGÍA</t>
  </si>
  <si>
    <t>2077</t>
  </si>
  <si>
    <t>MINISTERIO DE EDUCACIÓN SUPERIOR LEY 139-01</t>
  </si>
  <si>
    <t>2107</t>
  </si>
  <si>
    <t>INSTITUTO TECNOLÓGICO DE LAS AMÉRICAS (ITLA)</t>
  </si>
  <si>
    <t>MINISTERIO DE ENERGÍA Y MINAS</t>
  </si>
  <si>
    <t>2083</t>
  </si>
  <si>
    <t>DIRECCIÓN GENERAL DE MINERÍA LEY 146-71</t>
  </si>
  <si>
    <t>MINISTERIO DE LA VIVIENDA, HÁBITAT Y EDIFICACIONES (MIVHED)</t>
  </si>
  <si>
    <t>RECURSOS DE CAPTACIÓN DIRECTA POR PRESTACIÓN DE SERVICIOS (MIVHED) LEY-160-21</t>
  </si>
  <si>
    <t>CUADRO NO. 11</t>
  </si>
  <si>
    <t>Estimación de ingresos de los Organismos Autónomos y Descentralizados no Financieros y de las Instituciones Públicas de la Seguridad Social 2023</t>
  </si>
  <si>
    <t>INSTITUCIÓN</t>
  </si>
  <si>
    <t>INGRESOS CORRIENTES</t>
  </si>
  <si>
    <t>SUBTOTAL</t>
  </si>
  <si>
    <t>INGRESOS DE CAPITAL</t>
  </si>
  <si>
    <t>TRANSFERENCIAS</t>
  </si>
  <si>
    <t>FONDOS PROPIOS</t>
  </si>
  <si>
    <t>CORRIENTES</t>
  </si>
  <si>
    <t>CAPITAL</t>
  </si>
  <si>
    <t>GENERAL</t>
  </si>
  <si>
    <t>I) ORGANISMOS AUTÓNOMOS Y DESCENTRALIZADOS NO FINANCIEROS</t>
  </si>
  <si>
    <t>5102</t>
  </si>
  <si>
    <t>CENTRO DE EXPORTACIONES E INVERSIONES DE LA REPÚBLICA DOMINICANA</t>
  </si>
  <si>
    <t>5103</t>
  </si>
  <si>
    <t>CONSEJO NACIONAL DE POBLACIÓN Y FAMILIA</t>
  </si>
  <si>
    <t>5108</t>
  </si>
  <si>
    <t>CRUZ ROJA DOMINICANA</t>
  </si>
  <si>
    <t>5109</t>
  </si>
  <si>
    <t>DEFENSA CIVIL</t>
  </si>
  <si>
    <t>5111</t>
  </si>
  <si>
    <t>INSTITUTO AGRARIO DOMINICANO</t>
  </si>
  <si>
    <t>5112</t>
  </si>
  <si>
    <t>INSTITUTO AZUCARERO DOMINICANO</t>
  </si>
  <si>
    <t>5114</t>
  </si>
  <si>
    <t>INSTITUTO PARA EL DESARROLLO DEL NOROESTE</t>
  </si>
  <si>
    <t>5118</t>
  </si>
  <si>
    <t>INSTITUTO NACIONAL DE RECURSOS HIDRAÚLICOS</t>
  </si>
  <si>
    <t>5119</t>
  </si>
  <si>
    <t>INSTITUTO PARA EL DESARROLLO DEL SUROESTE</t>
  </si>
  <si>
    <t>5120</t>
  </si>
  <si>
    <t>JARDÍN BOTÁNICO NACIONAL</t>
  </si>
  <si>
    <t>5121</t>
  </si>
  <si>
    <t>LIGA MUNICIPAL DOMINICANA</t>
  </si>
  <si>
    <t>5127</t>
  </si>
  <si>
    <t>SUPERINTENDENCIA DE SEGUROS</t>
  </si>
  <si>
    <t>5128</t>
  </si>
  <si>
    <t>UNIVERSIDAD AUTÓNOMA DE SANTO DOMINGO</t>
  </si>
  <si>
    <t>5130</t>
  </si>
  <si>
    <t>PARQUE ZOOLÓGICO NACIONAL</t>
  </si>
  <si>
    <t>5131</t>
  </si>
  <si>
    <t>INSTITUTO DOMINICANO DE LAS TELECOMUNICACIONES</t>
  </si>
  <si>
    <t>5132</t>
  </si>
  <si>
    <t>INSTITUTO DOMINICANO DE INVESTIGACIONES AGROPECUARIAS Y FORESTALES</t>
  </si>
  <si>
    <t>5133</t>
  </si>
  <si>
    <t>MUSEO DE HISTORIA NATURAL</t>
  </si>
  <si>
    <t>5134</t>
  </si>
  <si>
    <t>ACUARIO NACIONAL</t>
  </si>
  <si>
    <t>5135</t>
  </si>
  <si>
    <t>OFICINA NACIONAL DE PROPIEDAD INDUSTRIAL</t>
  </si>
  <si>
    <t>5136</t>
  </si>
  <si>
    <t>CONSEJO DOMINICANO DEL CAFÉ</t>
  </si>
  <si>
    <t>5137</t>
  </si>
  <si>
    <t>INSTITUTO DUARTIANO</t>
  </si>
  <si>
    <t>COMISIÓN NACIONAL DE ENERGÍA</t>
  </si>
  <si>
    <t>5139</t>
  </si>
  <si>
    <t>SUPERINTENDENCIA DE ELECTRICIDAD</t>
  </si>
  <si>
    <t>5140</t>
  </si>
  <si>
    <t>INSTITUTO NACIONAL DEL TABACO</t>
  </si>
  <si>
    <t>5143</t>
  </si>
  <si>
    <t>INSTITUTO DE DESARROLLO Y CRÉDITO COOPERATIVO</t>
  </si>
  <si>
    <t>5144</t>
  </si>
  <si>
    <t>FONDO ESPECIAL PARA EL DESARROLLO AGROPECUARIO</t>
  </si>
  <si>
    <t>5147</t>
  </si>
  <si>
    <t>INSTITUTO NACIONAL DE LA UVA</t>
  </si>
  <si>
    <t>5150</t>
  </si>
  <si>
    <t>CONSEJO NACIONAL DE ZONAS FRANCAS</t>
  </si>
  <si>
    <t>5151</t>
  </si>
  <si>
    <t>CONSEJO NACIONAL PARA LA NIÑEZ Y LA ADOLESCENCIA</t>
  </si>
  <si>
    <t>5154</t>
  </si>
  <si>
    <t>INSTITUTO DE INNOVACIÓN EN BIOTECNOLOGÍA E INDUSTRIAL</t>
  </si>
  <si>
    <t>5155</t>
  </si>
  <si>
    <t>INSTITUTO DE FORMACIÓN TÉCNICO PROFESIONAL</t>
  </si>
  <si>
    <t>5157</t>
  </si>
  <si>
    <t>CORPORACIÓN DOMINICANA DE EMPRESAS ESTATALES</t>
  </si>
  <si>
    <t>5158</t>
  </si>
  <si>
    <t>DIRECCIÓN GENERAL DE ADUANAS</t>
  </si>
  <si>
    <t>5159</t>
  </si>
  <si>
    <t>DIRECCIÓN GENERAL DE IMPUESTOS INTERNOS</t>
  </si>
  <si>
    <t>5161</t>
  </si>
  <si>
    <t>INSTITUTO DE PROTECCIÓN DE LOS DERECHOS AL CONSUMIDOR</t>
  </si>
  <si>
    <t>5162</t>
  </si>
  <si>
    <t>5163</t>
  </si>
  <si>
    <t>CONSEJO DOMINICANO DE PESCA Y ACUICULTURA</t>
  </si>
  <si>
    <t>5165</t>
  </si>
  <si>
    <t>COMISIÓN REGULADORA DE PRÁCTICAS DESLEALES</t>
  </si>
  <si>
    <t>5166</t>
  </si>
  <si>
    <t>COMISIÓN NACIONAL DE DEFENSA DE LA COMPETENCIA</t>
  </si>
  <si>
    <t>5168</t>
  </si>
  <si>
    <t>ARCHIVO GENERAL DE LA NACIÓN</t>
  </si>
  <si>
    <t>5169</t>
  </si>
  <si>
    <t>DIRECCIÓN GENERAL DE CINE</t>
  </si>
  <si>
    <t>5171</t>
  </si>
  <si>
    <t>INSTITUTO DOMINICANO PARA LA CALIDAD</t>
  </si>
  <si>
    <t>5172</t>
  </si>
  <si>
    <t>ORGANISMO DOMINICANO DE ACREDITACIÓN</t>
  </si>
  <si>
    <t>5174</t>
  </si>
  <si>
    <t>MERCADOS DOMINICANOS DE ABASTO AGROPECUARIO</t>
  </si>
  <si>
    <t>5175</t>
  </si>
  <si>
    <t>CONSEJO NACIONAL DE COMPETITIVIDAD</t>
  </si>
  <si>
    <t>5176</t>
  </si>
  <si>
    <t>CONSEJO NACIONAL DE DISCAPACIDAD</t>
  </si>
  <si>
    <t>5177</t>
  </si>
  <si>
    <t>CONSEJO NACIONAL DE INVESTIGACIONES AGROPECUARIAS Y FORESTALES</t>
  </si>
  <si>
    <t>5178</t>
  </si>
  <si>
    <t>FONDO NACIONAL PARA EL MEDIO AMBIENTE Y RECURSOS NATURALES</t>
  </si>
  <si>
    <t>5179</t>
  </si>
  <si>
    <t>SERVICIO GEOLÓGICO NACIONAL</t>
  </si>
  <si>
    <t>5180</t>
  </si>
  <si>
    <t>DIRECCIÓN CENTRAL DEL SERVICIO NACIONAL DE SALUD</t>
  </si>
  <si>
    <t>5181</t>
  </si>
  <si>
    <t>INSTITUTO GEOGRÁFICO NACIONAL JOSÉ JOAQUÍN HUNGRÍA MORELL</t>
  </si>
  <si>
    <t>5182</t>
  </si>
  <si>
    <t>INSTITUTO NACIONAL DE TRÁNSITO Y TRANSPORTE TERRESTRE</t>
  </si>
  <si>
    <t>5183</t>
  </si>
  <si>
    <t>UNIDAD DE ANÁLISIS FINANCIERO</t>
  </si>
  <si>
    <t>DIRECCIÓN GENERAL DE ALIANZAS PÚBLICO-PRIVADAS</t>
  </si>
  <si>
    <t>II) INSTITUCIONES PÚBLICAS DE LA SEGURIDAD SOCIAL</t>
  </si>
  <si>
    <t>5202</t>
  </si>
  <si>
    <t>INSTITUTO DE AUXILIOS</t>
  </si>
  <si>
    <t>5205</t>
  </si>
  <si>
    <t>SUPERINTENDENCIA DE PENSIONES</t>
  </si>
  <si>
    <t>5206</t>
  </si>
  <si>
    <t>SUPERINTENDENCIA DE SALUD Y RIESGO LABORAL</t>
  </si>
  <si>
    <t>5207</t>
  </si>
  <si>
    <t>CONSEJO NACIONAL DE SEGURIDAD SOCIAL</t>
  </si>
  <si>
    <t>5208</t>
  </si>
  <si>
    <t>SEGURO NACIONAL DE SALUD</t>
  </si>
  <si>
    <t>DIRECCIÓN GENERAL DE INFORMACIÓN Y DEFENSA DE LOS AFILIADOS</t>
  </si>
  <si>
    <t>INSTITUTO DOMINICANO DE PREVENCIÓN Y PROTECCIÓN DE RIESGOS LABORALES</t>
  </si>
  <si>
    <t>TESORERÍA DE LA SEGURIDAD SOCIAL</t>
  </si>
  <si>
    <t>III) TOTAL INGRESOS (I+II)</t>
  </si>
  <si>
    <t>CUADRO NO. 12</t>
  </si>
  <si>
    <t>Clasificación institucional por económica del gasto de los Organismos Autónomos y Descentralizados no Financieros y de las Instituciones Públicas de la Seguridad Social 2023</t>
  </si>
  <si>
    <t>GASTOS CORRIENTES</t>
  </si>
  <si>
    <t>GASTOS CAPITAL</t>
  </si>
  <si>
    <t>TOTAL GASTOS</t>
  </si>
  <si>
    <t>5102 - CENTRO DE EXPORTACIONES E INVERSIONES DE LA REPÚBLICA DOMINICANA</t>
  </si>
  <si>
    <t>5103 - CONSEJO NACIONAL DE POBLACIÓN Y FAMILIA</t>
  </si>
  <si>
    <t>5104 - COMISIÓN ADMINISTRATIVA AEROPORTUARIA</t>
  </si>
  <si>
    <t>5108 - CRUZ ROJA DOMINICANA</t>
  </si>
  <si>
    <t>5109 - DEFENSA CIVIL</t>
  </si>
  <si>
    <t>5111 - INSTITUTO AGRARIO DOMINICANO</t>
  </si>
  <si>
    <t>5112 - INSTITUTO AZUCARERO DOMINICANO</t>
  </si>
  <si>
    <t>5114 - INSTITUTO PARA EL DESARROLLO DEL NOROESTE</t>
  </si>
  <si>
    <t>5118 - INSTITUTO NACIONAL DE RECURSOS HIDRAÚLICOS</t>
  </si>
  <si>
    <t>5119 - INSTITUTO PARA EL DESARROLLO DEL SUROESTE</t>
  </si>
  <si>
    <t>5120 - JARDÍN BOTÁNICO NACIONAL</t>
  </si>
  <si>
    <t>5121 - LIGA MUNICIPAL DOMINICANA</t>
  </si>
  <si>
    <t>5127 - SUPERINTENDENCIA DE SEGUROS</t>
  </si>
  <si>
    <t>5128 - UNIVERSIDAD AUTÓNOMA DE SANTO DOMINGO</t>
  </si>
  <si>
    <t>5130 - PARQUE ZOOLÓGICO NACIONAL</t>
  </si>
  <si>
    <t>5131 - INSTITUTO DOMINICANO DE LAS TELECOMUNICACIONES</t>
  </si>
  <si>
    <t>5132 - INSTITUTO DOMINICANO DE INVESTIGACIONES AGROPECUARIAS Y FORESTALES</t>
  </si>
  <si>
    <t>5133 - MUSEO DE HISTORIA NATURAL</t>
  </si>
  <si>
    <t>5134 - ACUARIO NACIONAL</t>
  </si>
  <si>
    <t>5135 - OFICINA NACIONAL DE PROPIEDAD INDUSTRIAL</t>
  </si>
  <si>
    <t>5136 - CONSEJO DOMINICANO DEL CAFÉ</t>
  </si>
  <si>
    <t>5137 - INSTITUTO DUARTIANO</t>
  </si>
  <si>
    <t>5138 - COMISIÓN NACIONAL DE ENERGÍA</t>
  </si>
  <si>
    <t>5139 - SUPERINTENDENCIA DE ELECTRICIDAD</t>
  </si>
  <si>
    <t>5140 - INSTITUTO NACIONAL DEL TABACO</t>
  </si>
  <si>
    <t>5142 - FONDO PATRIMONIAL DE LAS EMPRESAS REFORMADAS</t>
  </si>
  <si>
    <t>5143 - INSTITUTO DE DESARROLLO Y CRÉDITO COOPERATIVO</t>
  </si>
  <si>
    <t>5144 - FONDO ESPECIAL PARA EL DESARROLLO AGROPECUARIO</t>
  </si>
  <si>
    <t>5147 - INSTITUTO NACIONAL DE LA UVA</t>
  </si>
  <si>
    <t>5150 - CONSEJO NACIONAL DE ZONAS FRANCAS</t>
  </si>
  <si>
    <t>5151 - CONSEJO NACIONAL PARA LA NIÑEZ Y LA ADOLESCENCIA</t>
  </si>
  <si>
    <t>5154 - INSTITUTO DE INNOVACIÓN EN BIOTECNOLOGÍA E INDUSTRIAL</t>
  </si>
  <si>
    <t>5155 - INSTITUTO DE FORMACIÓN TÉCNICO PROFESIONAL</t>
  </si>
  <si>
    <t>5157 - CORPORACION DOMINICANA DE EMPRESAS ESTATALES</t>
  </si>
  <si>
    <t>5158 - DIRECCIÓN GENERAL DE ADUANAS</t>
  </si>
  <si>
    <t>5159 - DIRECCIÓN GENERAL DE IMPUESTOS INTERNOS</t>
  </si>
  <si>
    <t>5161 - INSTITUTO DE PROTECCIÓN DE LOS DERECHOS AL CONSUMIDOR</t>
  </si>
  <si>
    <t>5162 - INSTITUTO DOMINICANO DE AVIACIÓN CIVIL</t>
  </si>
  <si>
    <t>5163 - CONSEJO DOMINICANO DE PESCA Y ACUICULTURA</t>
  </si>
  <si>
    <t>5165 - COMISIÓN REGULADORA DE PRÁCTICAS DESLEALES</t>
  </si>
  <si>
    <t>5166 - COMISIÓN NACIONAL DE DEFENSA DE LA COMPETENCIA</t>
  </si>
  <si>
    <t>5168 - ARCHIVO GENERAL DE LA NACIÓN</t>
  </si>
  <si>
    <t>5169 - DIRECCIÓN GENERAL DE CINE</t>
  </si>
  <si>
    <t>5171 - INSTITUTO DOMINICANO PARA LA CALIDAD</t>
  </si>
  <si>
    <t>5172 - ORGANISMO DOMINICANO DE ACREDITACIÓN</t>
  </si>
  <si>
    <t>5174 - MERCADOS DOMINICANOS DE ABASTO AGROPECUARIO</t>
  </si>
  <si>
    <t>5175 - CONSEJO NACIONAL DE COMPETITIVIDAD</t>
  </si>
  <si>
    <t>5176 - CONSEJO NACIONAL DE DISCAPACIDAD</t>
  </si>
  <si>
    <t>5177 - CONSEJO NACIONAL DE INVESTIGACIONES AGROPECUARIAS Y FORESTALES</t>
  </si>
  <si>
    <t>5178 - FONDO NACIONAL PARA EL MEDIO AMBIENTE Y RECURSOS NATURALES</t>
  </si>
  <si>
    <t>5179 - SERVICIO GEOLÓGICO NACIONAL</t>
  </si>
  <si>
    <t>5180 - DIRECCIÓN CENTRAL DEL SERVICIO NACIONAL DE SALUD</t>
  </si>
  <si>
    <t>5181 - INSTITUTO GEOGRÁFICO NACIONAL JOSÉ JOAQUÍN HUNGRÍA MORELL</t>
  </si>
  <si>
    <t>5182 - INSTITUTO NACIONAL DE TRÁNSITO Y TRANSPORTE TERRESTRE</t>
  </si>
  <si>
    <t>5183 - UNIDAD DE ANÁLISIS FINANCIERO</t>
  </si>
  <si>
    <t>5184 - DIRECCIÓN GENERAL DE ALIANZAS PÚBLICO-PRIVADAS</t>
  </si>
  <si>
    <t>5202 - INSTITUTO DE AUXILIOS</t>
  </si>
  <si>
    <t>5205 - SUPERINTENDENCIA DE PENSIONES</t>
  </si>
  <si>
    <t>5206 - SUPERINTENDENCIA DE SALUD Y RIESGO LABORAL</t>
  </si>
  <si>
    <t>5207- CONSEJO NACIONAL DE SEGURIDAD SOCIAL</t>
  </si>
  <si>
    <t>5208 - SEGURO NACIONAL DE SALUD</t>
  </si>
  <si>
    <t>5209 - DIRECCIÓN GENERAL DE INFORMACIÓN Y DEFENSA DE LOS AFILIADOS</t>
  </si>
  <si>
    <t>5210 - INSTITUTO DOMINICANO DE PREVENCIÓN Y PROTECCIÓN DE RIESGOS LABORALES</t>
  </si>
  <si>
    <t>5211 - TESORERÍA DE LA SEGURIDAD SOCIAL</t>
  </si>
  <si>
    <t>III) TOTAL GASTOS (I+II)</t>
  </si>
  <si>
    <t>CUADRO NO. 13</t>
  </si>
  <si>
    <t>Clasificación Programática del Gasto de los Organismos Autónomos y Descentralizados no Financieros y de las Instituciones Públicas de la Seguridad Social 2023</t>
  </si>
  <si>
    <t>01 - CENTRO DE EXPORTACIÓN E INVERSIÓN DE LA REPÚBLICA DOMINICANA</t>
  </si>
  <si>
    <t>11 - Fomento a las exportaciones y la atracción a la inversión extranjera</t>
  </si>
  <si>
    <t>01 - CONSEJO NACIONAL DE POBLACIÓN Y FAMILIA</t>
  </si>
  <si>
    <t>11 - Investigación, planificación y asesoría de la población y familia</t>
  </si>
  <si>
    <t>5104 - DEPARTAMENTO AEROPORTUARIO</t>
  </si>
  <si>
    <t>01 - DEPARTAMENTO AEROPORTUARIO</t>
  </si>
  <si>
    <t>11 - Regulación y control de los aeropuertos en el país</t>
  </si>
  <si>
    <t>01 - CRUZ ROJA DOMINICANA</t>
  </si>
  <si>
    <t>11 - Operación de red nacional de banco de sangre</t>
  </si>
  <si>
    <t>12 - Gestión de riesgos y salud comunitaria</t>
  </si>
  <si>
    <t>13 - Acciones formativas en gestión de riesgos y repuesta a emergencias</t>
  </si>
  <si>
    <t>01 - DEFENSA CIVIL</t>
  </si>
  <si>
    <t>11 - Coordinación y prevención de vidas y bienes en emergencias y desastres</t>
  </si>
  <si>
    <t>01 - INSTITUTO AGRARIO DOMINICANO</t>
  </si>
  <si>
    <t>11 - Captación, distribución y titulación de tierras para la transformación de la estructura y producción agraria</t>
  </si>
  <si>
    <t>12 - Apoyo y Fomento a la producción agropecuaria.</t>
  </si>
  <si>
    <t xml:space="preserve">5112 - INSTITUTO AZUCARERO DOMINICANO </t>
  </si>
  <si>
    <t>01 - INSTITUTO AZUCARERO DOMINICANO</t>
  </si>
  <si>
    <t>11 - Formulación de políticas, coordinación y normas de la producción</t>
  </si>
  <si>
    <t xml:space="preserve">5114 - INSTITUTO PARA EL DESARROLLO DEL NOROESTE </t>
  </si>
  <si>
    <t xml:space="preserve">01 - INSTITUTO PARA EL DESARROLLO DEL NOROESTE </t>
  </si>
  <si>
    <t>11 - Fomento al desarrollo de la región Cibao noroeste</t>
  </si>
  <si>
    <t xml:space="preserve">5118 - INSTITUTO NACIONAL DE RECURSOS HIDRAÚLICOS </t>
  </si>
  <si>
    <t xml:space="preserve">01 - INSTITUTO NACIONAL DE RECURSOS HIDRAÚLICOS </t>
  </si>
  <si>
    <t>11 - Construcción y rehabilitación de presas</t>
  </si>
  <si>
    <t>12 - Construcción y rehabilitación de sistemas de riego y obras hidráulicas</t>
  </si>
  <si>
    <t>01 - INSTITUTO PARA EL DESARROLLO DEL SUROESTE</t>
  </si>
  <si>
    <t>11 - Desarrollo de la región Suroeste</t>
  </si>
  <si>
    <t>01 - JARDIN BOTÁNICO NACIONAL</t>
  </si>
  <si>
    <t>11 - Preservación y exhibición de la flora del país</t>
  </si>
  <si>
    <t>01 - LIGA MUNICIPAL DOMINICANA</t>
  </si>
  <si>
    <t>11 - Planificación, Fomento y Asesoría Municipal</t>
  </si>
  <si>
    <t>01 - SUPERINTENDENCIA DE SEGUROS</t>
  </si>
  <si>
    <t>11 - Control y fiscalización compañía de seguros</t>
  </si>
  <si>
    <t>01 - UNIVERSIDAD AUTÓNOMA DE SANTO DOMINGO</t>
  </si>
  <si>
    <t>11 - Docencia</t>
  </si>
  <si>
    <t>12 - Investigación</t>
  </si>
  <si>
    <t>13 - Extensión</t>
  </si>
  <si>
    <t>14 - Bienestar estudiantil</t>
  </si>
  <si>
    <t>15 - Perfeccionamiento del perfil educativo</t>
  </si>
  <si>
    <t>16 - Servicios bibliográficos y de internet</t>
  </si>
  <si>
    <t>17 - Producción de bienes y servicios</t>
  </si>
  <si>
    <t>99 - Administración de transferencias y activos financieros</t>
  </si>
  <si>
    <t>01 - PARQUE ZOOLÓGICO NACIONAL</t>
  </si>
  <si>
    <t>11 - Conservación y exhibición de la fauna</t>
  </si>
  <si>
    <t>01 - INSTITUTO DOMINICANO DE LA TELECOMUNICACIONES</t>
  </si>
  <si>
    <t>11 - Regulación y supervisión para el desarrollo de las comunicaciones</t>
  </si>
  <si>
    <t>01 - INSTITUTO DOMINICANO DE INVESTIGACIONES AGROPECUARIAS Y FORESTALES</t>
  </si>
  <si>
    <t>11 - Investigación para el desarrollo agropecuario y forestal</t>
  </si>
  <si>
    <t>01 - MUSEO DE HISTORIA NATURAL</t>
  </si>
  <si>
    <t>11 - Estudio y conservación de la biodiversidad</t>
  </si>
  <si>
    <t>01 - ACUARIO NACIONAL</t>
  </si>
  <si>
    <t>11 - Conservación y exhibición de la flora y fauna acuáticas</t>
  </si>
  <si>
    <t>01 - OFICINA NACIONAL DE LA PROPIEDAD INDUSTRIAL</t>
  </si>
  <si>
    <t>11 - Administración, concesión y registro de signos distintivos</t>
  </si>
  <si>
    <t>5136 - INSTITUTO DOMINICANO DEL CAFÉ</t>
  </si>
  <si>
    <t>01 - INSTITUTO DOMINICANO DEL CAFÉ</t>
  </si>
  <si>
    <t>11 - Regulación y desarrollo de la caficultura</t>
  </si>
  <si>
    <t>01 - INSTITUTO DUARTIANO</t>
  </si>
  <si>
    <t>11 - Concientización y educación sobre la vida y obra del Patricio Juan Pablo Duarte y Díez</t>
  </si>
  <si>
    <t>01 - COMISIÓN NACIONAL DE ENERGÍA</t>
  </si>
  <si>
    <t>11 - Desarrollo sostenible del sector energético nacional</t>
  </si>
  <si>
    <t>01 - SUPERINTENDENCIA DE ELECTRICIDAD</t>
  </si>
  <si>
    <t>11 - Protección al consumidor, regulación y fiscalización del subsector eléctrico</t>
  </si>
  <si>
    <t>5140 - INSTITUTO DEL TABACO DE LA REPÚBLICA DOMINICANA</t>
  </si>
  <si>
    <t>01 - INSTITUTO DEL TABACO DE LA REPÚBLICA DOMINICANA</t>
  </si>
  <si>
    <t>11 - Control y mejoramiento de la producción de tabaco</t>
  </si>
  <si>
    <t>01 - FONDO PATRIMONIAL DE EMPRESAS REFORMADAS</t>
  </si>
  <si>
    <t>11 - Supervisión y administración del patrimonio de las empresas</t>
  </si>
  <si>
    <t>01 - INSTITUTO DE DESARROLLO Y CRÉDITO COOPERATIVO</t>
  </si>
  <si>
    <t>11 - Fomento y desarrollo cooperativo</t>
  </si>
  <si>
    <t>01 - FONDO ESPECIAL PARA EL DESARROLLO AGROPECUARIO</t>
  </si>
  <si>
    <t>11 - Fomento, apoyo al desarrollo rural, adquisición y distribución especial</t>
  </si>
  <si>
    <t>01 - INSTITUTO NACIONAL DE LA UVA</t>
  </si>
  <si>
    <t>12 - Fomento y desarrollo del cultivo, industrialización y comercialización de la VID a nivel nacional</t>
  </si>
  <si>
    <t>01 - CONSEJO NACIONAL DE ZONAS FRANCAS</t>
  </si>
  <si>
    <t>11 - Promoción y desarrollo de las zonas francas</t>
  </si>
  <si>
    <t>01 - CONSEJO NACIONAL PARA LA NIÑEZ Y LA ADOLESCENCIA</t>
  </si>
  <si>
    <t>12 - Servicios de adopciones</t>
  </si>
  <si>
    <t>14 - Protección de los derechos de niños, niñas y adolescentes</t>
  </si>
  <si>
    <t>15 - Atención integral de niños, niñas y adolescentes</t>
  </si>
  <si>
    <t>01 - INSTITUTO NACIONAL DE INNOVACIÓN EN BIOTECNOLOGÍA E INDUSTRIA</t>
  </si>
  <si>
    <t>11 - Investigación y desarrollo en biotecnología e industria</t>
  </si>
  <si>
    <t>12 - Servicios de análisis y transferencias en biotecnología</t>
  </si>
  <si>
    <t>01 - INSTITUTO NACIONAL DE FORMACIÓN TÉCNICO PROFESIONAL</t>
  </si>
  <si>
    <t>11 - Formación Técnico profesional a los trabajadores del sector productivo</t>
  </si>
  <si>
    <t xml:space="preserve">5157 - CORPORACIÓN DOMICANA DE EMPRESAS ESTATALES </t>
  </si>
  <si>
    <t>01 - CORPORACIÓN DOMICANA DE EMPRESAS ESTATALES</t>
  </si>
  <si>
    <t>11 - Dirección y Coordinación</t>
  </si>
  <si>
    <t>01 - DIRECCIÓN GENERAL DE ADUANAS</t>
  </si>
  <si>
    <t>11 - Servicios de administración aduanera</t>
  </si>
  <si>
    <t>12 - Inspección y supervisión en las zonas francas</t>
  </si>
  <si>
    <t>13 - Servicios y operaciones técnicas</t>
  </si>
  <si>
    <t>01 - DIRECCIÓN GENERAL DE IMPUESTOS INTERNOS</t>
  </si>
  <si>
    <t>11 - Recaudaciones de Impuestos</t>
  </si>
  <si>
    <t>01 - INSTITUTO NACIONAL DE PROTECCIÓN DE LOS DERECHOS DEL CONSUMIDOR</t>
  </si>
  <si>
    <t>11 - Defensa y protección a los derechos del consumidor</t>
  </si>
  <si>
    <t>01 - INSTITUTO DOMINICANO DE AVIACIÓN CIVIL</t>
  </si>
  <si>
    <t>11 - Regulación y desarrollo de la aviación civil</t>
  </si>
  <si>
    <t>01 - CONSEJO DOMINICANO DE PESCA Y ACUICULTURA</t>
  </si>
  <si>
    <t>11 - Fomento y regulación de las actividades pesqueras y acuícolas</t>
  </si>
  <si>
    <t>01 - COMISIÓN REGULADORA DE PRÁCTICAS DESLEALES</t>
  </si>
  <si>
    <t>11 - Defensa de las prácticas desleales del comercio internacional</t>
  </si>
  <si>
    <t>01 - COMISIÓN NACIONAL DE DEFENSA DE LA COMPETENCIA</t>
  </si>
  <si>
    <t>11 - Defensa, promoción y abogacía de la competencia de los mercados</t>
  </si>
  <si>
    <t>01 - OFICINA NACIONAL DE DEFENSA PÚBLICA</t>
  </si>
  <si>
    <t>11 - Servicio nacional de defensa pública</t>
  </si>
  <si>
    <t>01 - ARCHIVO GENERAL DE LA NACIÓN</t>
  </si>
  <si>
    <t>11 - Servicios generales de archivo</t>
  </si>
  <si>
    <t>5169 - DIRECCIÓN GENERAL DE CINE (DGCINE)</t>
  </si>
  <si>
    <t>01 - DIRECCIÓN GENERAL DE CINE (DGCINE)</t>
  </si>
  <si>
    <t>11 - Fomento y promoción cinematográficas</t>
  </si>
  <si>
    <t>01 - INSTITUTO DOMINICANO PARA LA CALIDAD</t>
  </si>
  <si>
    <t>11 - Servicios de normalización, evaluación de la conformidad y metrología legal e industrial</t>
  </si>
  <si>
    <t>01 - ORGANISMO DOMINICANO DE ACREDITACIÓN</t>
  </si>
  <si>
    <t>11 - Acreditación de los organismos evaluadores de la conformidad</t>
  </si>
  <si>
    <t>01 - MERCADOS DOMINICANOS DE ABASTO AGROPECUARIO</t>
  </si>
  <si>
    <t>11 - Gestión y regularización de mercados agropecuarios</t>
  </si>
  <si>
    <t>01 - CONSEJO NACIONAL DE COMPETITIVIDAD</t>
  </si>
  <si>
    <t>11 - Fomento de la productividad y la competitividad empresarial</t>
  </si>
  <si>
    <t>5176 - CONSEJO NACIONAL DE DISCAPACIDAD (CONADIS)</t>
  </si>
  <si>
    <t>01 - CONSEJO NACIONAL DE DISCAPACIDAD (CONADIS)</t>
  </si>
  <si>
    <t>11 - Inclusión social de personas con discapacidad para mejorar la calidad de vida</t>
  </si>
  <si>
    <t>01 - CONSEJO NACIONAL DE INVESTIGACIONES AGROPECUARIAS Y FORESTALES</t>
  </si>
  <si>
    <t>11 - Desarrollo de políticas para el fomento de las investigaciones tecnológicas agropecuarias y forestales</t>
  </si>
  <si>
    <t>01 - FONDO NACIONAL PARA EL MEDIO AMBIENTE Y RECURSOS NATURALES</t>
  </si>
  <si>
    <t>11 - Desarrollo y financiamiento de proyectos medioambientales y de conservación de los recursos naturales</t>
  </si>
  <si>
    <t>01 - SERVICIO GEOLÓGICO NACIONAL</t>
  </si>
  <si>
    <t>11 - Investigación y estudios geocientíficos</t>
  </si>
  <si>
    <t>01 - DIRECCIÓN CENTRAL DEL SERVICIO NACIONAL DE SALUD</t>
  </si>
  <si>
    <t>03 - Actividades comunes (a los programas 11 y 12)</t>
  </si>
  <si>
    <t>11 - Provisión de servicios de salud en establecimientos de primer nivel</t>
  </si>
  <si>
    <t>12 - Provisión de servicios de salud en establecimientos no auto gestionado</t>
  </si>
  <si>
    <t>13 - Provisión de servicios de salud en establecimientos auto gestionados</t>
  </si>
  <si>
    <t>14 - Atención de emergencias médicas</t>
  </si>
  <si>
    <t>15 - Provisión de servicios de salud especializados Ciudad Sanitaria Luis E. Aybar</t>
  </si>
  <si>
    <t>40 - Salud materno neonatal</t>
  </si>
  <si>
    <t>42 - Prevención, diagnóstico y tratamiento  VIH/SIDA</t>
  </si>
  <si>
    <t>01 - INSTITUTO GEOGRÁFICO NACIONAL JOSÉ JOAQUÍN HUNGRÍA MORELL</t>
  </si>
  <si>
    <t>11 - Regulación, producción y coordinación de la geografía, cartografía y geodesia a nivel nacional</t>
  </si>
  <si>
    <t>01 - INSTITUTO NACIONAL DE TRÁNSITO Y TRANSPORTE TERRESTRE</t>
  </si>
  <si>
    <t>01 - Actividad central</t>
  </si>
  <si>
    <t>11 - Transporte y tránsito terrestre</t>
  </si>
  <si>
    <t>12 - Seguridad vial integral</t>
  </si>
  <si>
    <t>13 - Reducción de los accidentes de tránsito</t>
  </si>
  <si>
    <t>5183 - UNIDAD DE ANÁLISIS FINANCIERO (UAF)</t>
  </si>
  <si>
    <t>01 - UNIDAD DE ANÁLISIS FINANCIERO (UAF)</t>
  </si>
  <si>
    <t>11 - Coordinación nacional e internacional y prevención del sistema contra el lavado de activos y financiamiento del terrorismo.</t>
  </si>
  <si>
    <t>01 - DIRECCIÓN GENERAL DE ALIANZAS PÚBLICO-PRIVADAS</t>
  </si>
  <si>
    <t>11 - Promoción Estructuración y Regulación de Alianzas Público-Privadas</t>
  </si>
  <si>
    <t>5202 - INSTITUTO NACIONAL DE AUXILIOS</t>
  </si>
  <si>
    <t>01 - INSTITUTO NACIONAL DE AUXILIOS</t>
  </si>
  <si>
    <t>11 - Acceso a bajo costo de los servicios sociales para el público en general</t>
  </si>
  <si>
    <t>13 - Mejora en la calidad de vida de personas de escasos recursos</t>
  </si>
  <si>
    <t>01 - SUPERINTENDENCIA DE PENSIONES</t>
  </si>
  <si>
    <t>11 - Supervisión y fiscalización  del sistema dominicano  de pensiones</t>
  </si>
  <si>
    <t>01 - SUPERINTENDENCIA DE SALUD Y RIESGO LABORAL</t>
  </si>
  <si>
    <t>11 - Supervisión y regulación de los servicios de salud</t>
  </si>
  <si>
    <t>5207 - CONSEJO NACIONAL DE SEGURIDAD SOCIAL</t>
  </si>
  <si>
    <t>01 - CONSEJO NACIONAL DE LA SEGURIDAD SOCIAL</t>
  </si>
  <si>
    <t>13 - Regulación del sistema dominicano de seguridad social</t>
  </si>
  <si>
    <t>01 - SEGURO NACIONAL DE SALUD</t>
  </si>
  <si>
    <t>11 - Gestión de atención al usuario de afiliación y salud</t>
  </si>
  <si>
    <t>01 - DIRECCIÓN GENERAL DE INFORMACIÓN Y DEFENSA DE LOS AFILIADOS</t>
  </si>
  <si>
    <t>11 - Promoción del SDSS y defensa de los afiliados</t>
  </si>
  <si>
    <t>01 - INSTITUTO DOMINICANO DE PREVENCIÓN Y PROTECCIÓN DE RIESGOS LABORALES</t>
  </si>
  <si>
    <t>11 - Administración de riesgos laborales del Sistema Dominicano de Seguridad Social</t>
  </si>
  <si>
    <t>01 - TESORERÍA DE LA SEGURIDAD SOCIAL</t>
  </si>
  <si>
    <t>11 - Gestión de la tesorería del sistema dominicano de seguridad social</t>
  </si>
  <si>
    <t>CUADRO NO. 14</t>
  </si>
  <si>
    <t>Financiamiento neto de los Organismos Autónomos y Descentralizados no Financieros y de las Instituciones Públicas de la Seguridad Social 2023</t>
  </si>
  <si>
    <t>FUENTES FINANCIERAS</t>
  </si>
  <si>
    <t>APLICACIONES FINANCIERAS</t>
  </si>
  <si>
    <t>FINANCIAMIENTO NETO</t>
  </si>
  <si>
    <t>3 = 1-2</t>
  </si>
  <si>
    <t xml:space="preserve">5154 - INSTITUTO DE INNOVACIÓN EN BIOTECNOLOGÍA E INDUSTRIAL </t>
  </si>
  <si>
    <t xml:space="preserve">5155 - INSTITUTO DE FORMACIÓN TÉCNICO PROFESIONAL </t>
  </si>
  <si>
    <t xml:space="preserve">5157 - CORPORACION DOMINICANA DE EMPRESAS ESTATALES </t>
  </si>
  <si>
    <t>5164 - CONSEJO NACIONAL PARA LAS COMUNIDADES DOMINICANAS EN EL EXTERIOR</t>
  </si>
  <si>
    <t xml:space="preserve">5172 - ORGANISMO DOMINICANO DE ACREDITACIÓN </t>
  </si>
  <si>
    <t>III) TOTAL GENERAL (I+II)</t>
  </si>
  <si>
    <t>CUADRO NO. 15</t>
  </si>
  <si>
    <t>Programas prioritarios y programas presupuestarios orientados a resultados con financiamiento protegido 2023</t>
  </si>
  <si>
    <t>I) PROGRAMAS PRIORITARIOS</t>
  </si>
  <si>
    <t xml:space="preserve">No. </t>
  </si>
  <si>
    <t>CAPÍTULO EJECUTOR</t>
  </si>
  <si>
    <t>Reducción integral de violencia de género e intrafamiliar</t>
  </si>
  <si>
    <t>Fomento de la Agricultura Orgánica</t>
  </si>
  <si>
    <t xml:space="preserve">SUBTOTAL </t>
  </si>
  <si>
    <t>II) PROGRAMAS PRESUPUESTARIOS ORIENTADOS A RESULTADOS</t>
  </si>
  <si>
    <t>Desarrollo integral y protección al adulto mayor</t>
  </si>
  <si>
    <t>Prevención y control de enfermedades bovinas</t>
  </si>
  <si>
    <t>Fomento y desarrollo de la productividad de los sistemas de producción de leche bovina</t>
  </si>
  <si>
    <t>Aumento del empleo</t>
  </si>
  <si>
    <t>Desarrollo infantil para niños y niñas de 0 a 4 años y 11 meses</t>
  </si>
  <si>
    <t>Salud materno neonatal</t>
  </si>
  <si>
    <t>Prevención y Atención de la Tuberculosis</t>
  </si>
  <si>
    <t>Prevención, Diagnóstico y Tratamiento VIH/SIDA</t>
  </si>
  <si>
    <t>Detección Oportuna y Atención al Cáncer</t>
  </si>
  <si>
    <t>Programa Multisectorial de Reducción de Embarazo en Adolescentes</t>
  </si>
  <si>
    <t>Reducción de Crímenes y Delitos que afectan a la Seguridad Ciudadana</t>
  </si>
  <si>
    <t>0202 - MINISTERIO DE INTERIOR Y POLICÍA</t>
  </si>
  <si>
    <t>SUBTOTAL II)</t>
  </si>
  <si>
    <t>TOTAL I+II</t>
  </si>
  <si>
    <t>Ley 112-00, del 29 de noviembre de 2000, que dispone los ingresos provenientes del impuesto al consumo de combustibles fósiles y derivados del petróleo para el pago de la deuda externa.</t>
  </si>
  <si>
    <t>Ley No. 166-03, del 6 de octubre de 2003, que dispone que la participación de los ayuntamientos en los montos totales de los ingresos del Estado dominicano pautados en la Ley de Presupuesto de Ingresos y Gastos Públicos de la Nación será de 10%, incluyendo los ingresos adicionales y los recargos.</t>
  </si>
  <si>
    <t>Ley No. 140-02, del 04 de septiembre de 2002, sobre bancas de apuestas deportivas.</t>
  </si>
  <si>
    <t>Decreto No. 99-01, del 18 de enero de 2001, que dispone que el 50% que se generan por concepto de tasas y derechos aeronáuticos y tarjetas de turismo por pasajeros transportados en vuelos regulares y no regulares, serán destinados a engrosar el Fondo Mixto para la Promoción de la Imagen de la República Dominicana en el exterior, administrado por el Estado a través del Ministerio de Turismo.</t>
  </si>
  <si>
    <t>Ley 165-01, del 18 de octubre de 2001, establece un ocho (8%) por ciento de los Impuestos Selectivos al Tabaco y a los Cigarrillos.</t>
  </si>
  <si>
    <t>Ley 180-01, del 10 de noviembre de 2001, para el Fomento de la Industria Lechera.</t>
  </si>
  <si>
    <t>Ley No. 112-00, del 1 de noviembre de 2000, que establece un impuesto al consumo de combustibles fósiles y derivados del petróleo.</t>
  </si>
  <si>
    <t>Ley No. 227-06,  del 19 de junio de 2006, que otorga personalidad jurídica y autonomía funcional, presupuestaria, administrativa, técnica y patrimonio propio a la Dirección General de Impuestos Internos (DGII) y crea fuente específica especial para reembolsos tributarios 0.5% recaudación de la DGII.</t>
  </si>
  <si>
    <t>Ley No. 29-06, del 16 de febrero de 2006, que modifica varios artículos de la Ley No. 351 del 1964, que autoriza la expedición de licencias para el establecimiento de juegos de azar y destina al deporte dominicano el treinta por ciento (30%) de los ingresos provenientes de las recaudaciones por concepto de las operaciones de las máquinas tragamonedas.</t>
  </si>
  <si>
    <t>Decreto No. 152-06,  del 27 de abril de 2006, que instruye a la Secretaría de Estado de Deportes, Educación Física y Recreación para que del 30% producto de la Ley No. 29-06, se destine un veinte (20%) por ciento en favor del Consejo Nacional para la Niñez y la Adolescencia (CONANI).</t>
  </si>
  <si>
    <t>Ley 88-03, del 1 de mayo de 2003, destina a favor de las Casas de Acogidas o Refugios, el uno (1%) por ciento de las recaudaciones por concepto del porte y tenencia de armas de fuego.</t>
  </si>
  <si>
    <t>Ley No. 253-12, del 9 de noviembre de 2012, sobre el fortalecimiento de la capacidad recaudatoria del Estado para la sostenibilidad fiscal y el desarrollo sostenible y establece que el veinticinco (25%) por ciento de lo recaudado por cada dos pesos (RD$2.00) del consumo de combustible se destine al Programa de Renovación de Vehículos de Transporte Público.</t>
  </si>
  <si>
    <t>Ley No. 253-12, del 9 de noviembre de 2012, sobre el fortalecimiento de la capacidad recaudatoria del Estado para la sostenibilidad fiscal y el desarrollo sostenible y establece que el setenta y cinco (75%) por ciento de lo recaudado por cada dos pesos (RD$2.00) del consumo de combustible se destine al Desarrollo Vial.</t>
  </si>
  <si>
    <t>La Ley No. 184, del 20 de julio de 2017, crea la tasa para el Desarrollo y Sostenibilidad del Sistema Nacional de Atención a Emergencias y Seguridad 9-1-1, que según el artículo 26 será pagada por las prestadoras de servicios de las telecomunicaciones con licencia en la República Dominicana al Instituto Dominicano de Telecomunicaciones (INDOTEL).</t>
  </si>
  <si>
    <t>Ley No. 166-03, del 6 de octubre de 2003, que dispone que la participación de los ayuntamientos en los montos totales de los ingresos del Estado dominicano pautados en la Ley de Presupuesto de Ingresos y Gastos Públicos de la Nación, será de 10%, incluyendo los ingresos adicionales y los recargos.</t>
  </si>
  <si>
    <t>Ley No. 112-00, del 1 de noviembre de 2000, que establece un impuesto al consumo de combustibles fósiles y derivados del petróleo, destinando un 5% de lo recaudado por el impuesto selectivo a los hidrocarburos para el fomento de la energía alternativa y ahorro de energía.</t>
  </si>
  <si>
    <t>Ley No. 227-06, del 19 de junio de 2006, que otorga personalidad jurídica y autonomía funcional, presupuestaria, administrativa, técnica y patrimonio propio a la Dirección General de Impuestos Internos (DGII) y crea fuente específica especial para reembolsos tributarios 0.5% recaudación de la DGII.</t>
  </si>
  <si>
    <t>Decreto No. 152-06, del 27 de abril de 2006, que instruye a la Secretaría de Estado de Deportes, Educación Física y Recreación, para que del 30% producto de la Ley No. 29-06, se destine un 20% a favor del Consejo Nacional para la Niñez y la Adolescencia (CONANI).</t>
  </si>
  <si>
    <t>Ley No. 253-12, del 9 de noviembre de 2012, sobre el fortalecimiento de la capacidad recaudatoria del Estado para la sostenibilidad fiscal y el desarrollo sostenible y establece que el 75% de lo recaudado por cada dos pesos (RD$2.00) del consumo de combustible se destine al Desarrollo Vial.</t>
  </si>
  <si>
    <t>15 - Fomento del uso eficiente y racional del agua para la agricultura</t>
  </si>
  <si>
    <t>18 - Ordenamiento territorial y desarrollo regional</t>
  </si>
  <si>
    <t xml:space="preserve"> RECURSOS DE CAPTACIÓN DIRECTA DE LA DIRECCIÓN GENERAL DE ESCUELAS VOCACIONALES</t>
  </si>
  <si>
    <t>RECURSOS DE CAPTACIÓN DIRECTA DE GARANTÍAS MOBILIARIAS, MINISTERIO DE INDUSTRIA Y COMERCIO Y MIPYMES ( LEY NO.170-21)</t>
  </si>
  <si>
    <t>5187 - DIRECCIÓN GENERAL DE RIESGOS AGROPECUARIOS</t>
  </si>
  <si>
    <t>5188 - INSTITUTO NACIONAL DE ATENCIÓN INTEGRAL A LA PRIMERA INFANCIA (INAIPI)</t>
  </si>
  <si>
    <t>DIRECCIÓN GENERAL DE RIESGOS AGROPECUARIOS</t>
  </si>
  <si>
    <t>INSTITUTO NACIONAL DE ATENCIÓN INTEGRAL A LA PRIMERA INFANCIA (INAIPI)</t>
  </si>
  <si>
    <t>03 - Actividades comunes a los programas 12, 14 y 15</t>
  </si>
  <si>
    <t>12 - Provisión de los servicios de navegación aérea para la aviación civil nacional</t>
  </si>
  <si>
    <t>44 - Detección oportuna y atención al déficit auditivo en niños hasta 5 años</t>
  </si>
  <si>
    <t>01 - DIRECCIÓN GENERAL DE RIESGOS AGROPECUARIOS</t>
  </si>
  <si>
    <t>11 - Administración del subsidio para el Seguro Agropecuario</t>
  </si>
  <si>
    <t>01 - INSTITUTO NACIONAL DE ATENCIÓN INTEGRAL A LA PRIMERA INFANCIA (INAIPI)</t>
  </si>
  <si>
    <t>22 - Desarrollo Infantil para Niños y Niñas de 0 a 4 años y 11 Meses</t>
  </si>
  <si>
    <t>0406 - OFICINA NACIONAL DE DEFENSA PÚBLICA</t>
  </si>
  <si>
    <t>Sostenibilidad ambiental</t>
  </si>
  <si>
    <t>Gestión por Resultados</t>
  </si>
  <si>
    <t>Calidad Educativa</t>
  </si>
  <si>
    <t>Acción intersectorial para la atención primaria en salud</t>
  </si>
  <si>
    <t>Erradicación del trabajo infantil</t>
  </si>
  <si>
    <t>Formación para empleabilidad</t>
  </si>
  <si>
    <t>Política de cuidados</t>
  </si>
  <si>
    <t>Desarrollo Rural Sostenible</t>
  </si>
  <si>
    <t>5180 - DIRECCION CENTRAL DEL SERVICIO NACIONAL DE SALUD</t>
  </si>
  <si>
    <t>Detección temprana del déficit auditivo en niños menores de 5 años</t>
  </si>
  <si>
    <t>DEPARTAMENTO AEROPORTUARIO</t>
  </si>
  <si>
    <t>INSTITUTO DOMINICANO DE AVIACION CIVIL</t>
  </si>
  <si>
    <r>
      <t xml:space="preserve">Ley No.253-12, del 9 de noviembre de 2012, sobre el fortalecimiento de </t>
    </r>
    <r>
      <rPr>
        <sz val="11"/>
        <rFont val="Segoe UI"/>
        <family val="2"/>
      </rPr>
      <t>la capacidad recaudatoria del Estado para la sostenibilidad fiscal y el desarrollo sostenible y establece que el veinticinco (25%) por ciento de lo recaudado por cada dos pesos (RD$2.00) del consumo de combustible se destine al Programa de Renovación de Vehículos de Transporte Público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</si>
</sst>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_(* #,##0.0_);_(* \(#,##0.0\);_(* &quot;-&quot;?_);_(@_)"/>
    <numFmt numFmtId="168" formatCode="0.00_);\(0.00\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color theme="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sz val="12"/>
      <color rgb="FF000000"/>
      <name val="Courier New"/>
      <family val="3"/>
    </font>
    <font>
      <sz val="11"/>
      <color rgb="FF000000"/>
      <name val="Calibri"/>
      <family val="2"/>
    </font>
    <font>
      <sz val="11"/>
      <color rgb="FF00B050"/>
      <name val="Calibri"/>
      <family val="2"/>
      <scheme val="minor"/>
    </font>
    <font>
      <b/>
      <sz val="12"/>
      <color theme="0"/>
      <name val="Times New Roman"/>
      <family val="1"/>
    </font>
    <font>
      <sz val="11"/>
      <name val="Calibri"/>
      <family val="2"/>
      <scheme val="minor"/>
    </font>
    <font>
      <b/>
      <sz val="12"/>
      <color rgb="FF262626"/>
      <name val="Times New Roman"/>
      <family val="1"/>
    </font>
    <font>
      <sz val="12"/>
      <color rgb="FF262626"/>
      <name val="Times New Roman"/>
      <family val="1"/>
    </font>
    <font>
      <b/>
      <sz val="14"/>
      <color rgb="FF262626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sz val="16"/>
      <name val="Times New Roman"/>
      <family val="1"/>
    </font>
    <font>
      <sz val="16"/>
      <color theme="1"/>
      <name val="Times New Roman"/>
      <family val="1"/>
    </font>
    <font>
      <sz val="11"/>
      <color rgb="FF242424"/>
      <name val="Segoe UI"/>
      <family val="2"/>
    </font>
    <font>
      <sz val="11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9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/>
      </right>
      <top style="thin">
        <color theme="0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indexed="64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 style="thin">
        <color theme="0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 tint="-0.34998626667073579"/>
      </right>
      <top/>
      <bottom style="medium">
        <color auto="1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 style="thin">
        <color theme="0" tint="-0.34998626667073579"/>
      </top>
      <bottom style="medium">
        <color indexed="64"/>
      </bottom>
      <diagonal/>
    </border>
    <border>
      <left/>
      <right style="thin">
        <color theme="0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medium">
        <color theme="0" tint="-0.249977111117893"/>
      </bottom>
      <diagonal/>
    </border>
    <border>
      <left/>
      <right/>
      <top style="thin">
        <color theme="0" tint="-0.249977111117893"/>
      </top>
      <bottom style="medium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/>
      <diagonal/>
    </border>
    <border>
      <left/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22" fillId="0" borderId="0" applyFont="0" applyFill="0" applyBorder="0" applyAlignment="0" applyProtection="0"/>
  </cellStyleXfs>
  <cellXfs count="46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right"/>
    </xf>
    <xf numFmtId="43" fontId="5" fillId="0" borderId="0" xfId="1" applyFont="1"/>
    <xf numFmtId="43" fontId="4" fillId="0" borderId="0" xfId="1" applyFont="1"/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4" fillId="0" borderId="1" xfId="0" applyFont="1" applyBorder="1"/>
    <xf numFmtId="0" fontId="5" fillId="2" borderId="4" xfId="0" applyFont="1" applyFill="1" applyBorder="1"/>
    <xf numFmtId="164" fontId="5" fillId="2" borderId="3" xfId="0" applyNumberFormat="1" applyFont="1" applyFill="1" applyBorder="1"/>
    <xf numFmtId="164" fontId="5" fillId="2" borderId="4" xfId="0" applyNumberFormat="1" applyFont="1" applyFill="1" applyBorder="1"/>
    <xf numFmtId="165" fontId="5" fillId="2" borderId="4" xfId="2" applyNumberFormat="1" applyFont="1" applyFill="1" applyBorder="1"/>
    <xf numFmtId="0" fontId="4" fillId="0" borderId="5" xfId="0" applyFont="1" applyBorder="1"/>
    <xf numFmtId="0" fontId="4" fillId="0" borderId="6" xfId="0" applyFont="1" applyBorder="1"/>
    <xf numFmtId="0" fontId="5" fillId="0" borderId="7" xfId="0" applyFont="1" applyBorder="1" applyAlignment="1">
      <alignment horizontal="left"/>
    </xf>
    <xf numFmtId="164" fontId="5" fillId="0" borderId="8" xfId="0" applyNumberFormat="1" applyFont="1" applyBorder="1"/>
    <xf numFmtId="165" fontId="5" fillId="0" borderId="9" xfId="2" applyNumberFormat="1" applyFont="1" applyBorder="1"/>
    <xf numFmtId="165" fontId="4" fillId="0" borderId="0" xfId="2" applyNumberFormat="1" applyFont="1"/>
    <xf numFmtId="0" fontId="4" fillId="0" borderId="10" xfId="0" applyFont="1" applyBorder="1" applyAlignment="1">
      <alignment horizontal="left"/>
    </xf>
    <xf numFmtId="164" fontId="4" fillId="0" borderId="11" xfId="0" applyNumberFormat="1" applyFont="1" applyBorder="1"/>
    <xf numFmtId="165" fontId="4" fillId="0" borderId="12" xfId="2" applyNumberFormat="1" applyFont="1" applyBorder="1"/>
    <xf numFmtId="164" fontId="4" fillId="0" borderId="0" xfId="0" applyNumberFormat="1" applyFont="1"/>
    <xf numFmtId="166" fontId="4" fillId="0" borderId="6" xfId="0" applyNumberFormat="1" applyFont="1" applyBorder="1"/>
    <xf numFmtId="0" fontId="5" fillId="0" borderId="10" xfId="0" applyFont="1" applyBorder="1" applyAlignment="1">
      <alignment horizontal="left"/>
    </xf>
    <xf numFmtId="164" fontId="5" fillId="0" borderId="11" xfId="0" applyNumberFormat="1" applyFont="1" applyBorder="1"/>
    <xf numFmtId="165" fontId="5" fillId="0" borderId="12" xfId="2" applyNumberFormat="1" applyFont="1" applyBorder="1"/>
    <xf numFmtId="167" fontId="4" fillId="0" borderId="6" xfId="0" applyNumberFormat="1" applyFont="1" applyBorder="1"/>
    <xf numFmtId="0" fontId="5" fillId="0" borderId="13" xfId="0" applyFont="1" applyBorder="1" applyAlignment="1">
      <alignment horizontal="left"/>
    </xf>
    <xf numFmtId="164" fontId="5" fillId="0" borderId="14" xfId="0" applyNumberFormat="1" applyFont="1" applyBorder="1"/>
    <xf numFmtId="0" fontId="5" fillId="2" borderId="15" xfId="0" applyFont="1" applyFill="1" applyBorder="1"/>
    <xf numFmtId="165" fontId="5" fillId="0" borderId="16" xfId="2" applyNumberFormat="1" applyFont="1" applyBorder="1"/>
    <xf numFmtId="164" fontId="4" fillId="0" borderId="8" xfId="0" applyNumberFormat="1" applyFont="1" applyBorder="1"/>
    <xf numFmtId="0" fontId="5" fillId="0" borderId="6" xfId="0" applyFont="1" applyBorder="1"/>
    <xf numFmtId="0" fontId="5" fillId="0" borderId="0" xfId="0" applyFont="1"/>
    <xf numFmtId="0" fontId="4" fillId="0" borderId="17" xfId="0" applyFont="1" applyBorder="1" applyAlignment="1">
      <alignment horizontal="left"/>
    </xf>
    <xf numFmtId="164" fontId="4" fillId="0" borderId="14" xfId="0" applyNumberFormat="1" applyFont="1" applyBorder="1"/>
    <xf numFmtId="165" fontId="4" fillId="0" borderId="18" xfId="2" applyNumberFormat="1" applyFont="1" applyBorder="1"/>
    <xf numFmtId="0" fontId="5" fillId="2" borderId="0" xfId="0" applyFont="1" applyFill="1"/>
    <xf numFmtId="164" fontId="5" fillId="2" borderId="0" xfId="0" applyNumberFormat="1" applyFont="1" applyFill="1"/>
    <xf numFmtId="165" fontId="5" fillId="2" borderId="6" xfId="2" applyNumberFormat="1" applyFont="1" applyFill="1" applyBorder="1"/>
    <xf numFmtId="0" fontId="4" fillId="0" borderId="19" xfId="0" applyFont="1" applyBorder="1"/>
    <xf numFmtId="167" fontId="4" fillId="0" borderId="0" xfId="0" applyNumberFormat="1" applyFont="1"/>
    <xf numFmtId="0" fontId="4" fillId="0" borderId="3" xfId="0" applyFont="1" applyBorder="1"/>
    <xf numFmtId="43" fontId="4" fillId="0" borderId="3" xfId="1" applyFont="1" applyBorder="1"/>
    <xf numFmtId="0" fontId="4" fillId="0" borderId="15" xfId="0" applyFont="1" applyBorder="1"/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5" fillId="2" borderId="3" xfId="2" applyNumberFormat="1" applyFont="1" applyFill="1" applyBorder="1" applyAlignment="1"/>
    <xf numFmtId="164" fontId="5" fillId="0" borderId="8" xfId="1" applyNumberFormat="1" applyFont="1" applyBorder="1" applyAlignment="1"/>
    <xf numFmtId="164" fontId="5" fillId="0" borderId="11" xfId="1" applyNumberFormat="1" applyFont="1" applyBorder="1" applyAlignment="1"/>
    <xf numFmtId="0" fontId="4" fillId="0" borderId="7" xfId="0" applyFont="1" applyBorder="1" applyAlignment="1">
      <alignment horizontal="left" indent="2"/>
    </xf>
    <xf numFmtId="164" fontId="4" fillId="0" borderId="11" xfId="1" applyNumberFormat="1" applyFont="1" applyBorder="1" applyAlignment="1"/>
    <xf numFmtId="0" fontId="4" fillId="0" borderId="10" xfId="0" applyFont="1" applyBorder="1" applyAlignment="1">
      <alignment horizontal="left" indent="2"/>
    </xf>
    <xf numFmtId="0" fontId="5" fillId="0" borderId="10" xfId="0" applyFont="1" applyBorder="1" applyAlignment="1">
      <alignment horizontal="left" indent="1"/>
    </xf>
    <xf numFmtId="0" fontId="4" fillId="0" borderId="20" xfId="0" applyFont="1" applyBorder="1"/>
    <xf numFmtId="0" fontId="4" fillId="0" borderId="13" xfId="0" applyFont="1" applyBorder="1" applyAlignment="1">
      <alignment horizontal="left" indent="2"/>
    </xf>
    <xf numFmtId="164" fontId="4" fillId="0" borderId="14" xfId="1" applyNumberFormat="1" applyFont="1" applyBorder="1" applyAlignment="1"/>
    <xf numFmtId="0" fontId="9" fillId="2" borderId="19" xfId="0" applyFont="1" applyFill="1" applyBorder="1" applyAlignment="1">
      <alignment vertical="center"/>
    </xf>
    <xf numFmtId="164" fontId="9" fillId="2" borderId="2" xfId="1" applyNumberFormat="1" applyFont="1" applyFill="1" applyBorder="1" applyAlignment="1">
      <alignment vertical="center"/>
    </xf>
    <xf numFmtId="165" fontId="9" fillId="2" borderId="2" xfId="2" applyNumberFormat="1" applyFont="1" applyFill="1" applyBorder="1" applyAlignment="1">
      <alignment vertical="center"/>
    </xf>
    <xf numFmtId="43" fontId="4" fillId="0" borderId="20" xfId="1" applyFont="1" applyBorder="1"/>
    <xf numFmtId="0" fontId="10" fillId="0" borderId="3" xfId="0" applyFont="1" applyBorder="1"/>
    <xf numFmtId="0" fontId="11" fillId="0" borderId="3" xfId="0" applyFont="1" applyBorder="1"/>
    <xf numFmtId="0" fontId="12" fillId="0" borderId="3" xfId="0" applyFont="1" applyBorder="1"/>
    <xf numFmtId="164" fontId="11" fillId="0" borderId="3" xfId="0" applyNumberFormat="1" applyFont="1" applyBorder="1"/>
    <xf numFmtId="43" fontId="11" fillId="0" borderId="3" xfId="1" applyFont="1" applyBorder="1"/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12" fillId="0" borderId="0" xfId="0" applyFont="1"/>
    <xf numFmtId="0" fontId="4" fillId="0" borderId="27" xfId="0" applyFont="1" applyBorder="1" applyAlignment="1">
      <alignment horizontal="justify" vertical="center"/>
    </xf>
    <xf numFmtId="164" fontId="5" fillId="0" borderId="28" xfId="0" applyNumberFormat="1" applyFont="1" applyBorder="1" applyAlignment="1">
      <alignment horizontal="center" vertical="center"/>
    </xf>
    <xf numFmtId="164" fontId="4" fillId="0" borderId="29" xfId="0" applyNumberFormat="1" applyFont="1" applyBorder="1" applyAlignment="1">
      <alignment horizontal="center" vertical="center"/>
    </xf>
    <xf numFmtId="164" fontId="5" fillId="2" borderId="27" xfId="1" applyNumberFormat="1" applyFont="1" applyFill="1" applyBorder="1" applyAlignment="1">
      <alignment horizontal="center" vertical="center"/>
    </xf>
    <xf numFmtId="0" fontId="4" fillId="0" borderId="31" xfId="0" applyFont="1" applyBorder="1" applyAlignment="1">
      <alignment horizontal="justify" vertical="center" wrapText="1"/>
    </xf>
    <xf numFmtId="164" fontId="4" fillId="0" borderId="32" xfId="1" applyNumberFormat="1" applyFont="1" applyBorder="1" applyAlignment="1">
      <alignment horizontal="center" vertical="center"/>
    </xf>
    <xf numFmtId="164" fontId="5" fillId="2" borderId="31" xfId="1" applyNumberFormat="1" applyFont="1" applyFill="1" applyBorder="1" applyAlignment="1">
      <alignment horizontal="center" vertical="center"/>
    </xf>
    <xf numFmtId="0" fontId="4" fillId="0" borderId="33" xfId="0" applyFont="1" applyBorder="1" applyAlignment="1">
      <alignment horizontal="justify" vertical="center" wrapText="1"/>
    </xf>
    <xf numFmtId="164" fontId="4" fillId="0" borderId="34" xfId="1" applyNumberFormat="1" applyFont="1" applyBorder="1" applyAlignment="1">
      <alignment horizontal="center" vertical="center"/>
    </xf>
    <xf numFmtId="164" fontId="4" fillId="0" borderId="35" xfId="1" applyNumberFormat="1" applyFont="1" applyBorder="1" applyAlignment="1">
      <alignment horizontal="center" vertical="center"/>
    </xf>
    <xf numFmtId="164" fontId="4" fillId="0" borderId="36" xfId="1" applyNumberFormat="1" applyFont="1" applyBorder="1" applyAlignment="1">
      <alignment horizontal="center" vertical="center"/>
    </xf>
    <xf numFmtId="164" fontId="5" fillId="2" borderId="33" xfId="1" applyNumberFormat="1" applyFont="1" applyFill="1" applyBorder="1" applyAlignment="1">
      <alignment horizontal="center" vertical="center"/>
    </xf>
    <xf numFmtId="164" fontId="5" fillId="0" borderId="28" xfId="1" applyNumberFormat="1" applyFont="1" applyBorder="1" applyAlignment="1">
      <alignment horizontal="center" vertical="center"/>
    </xf>
    <xf numFmtId="164" fontId="4" fillId="0" borderId="37" xfId="0" applyNumberFormat="1" applyFont="1" applyBorder="1" applyAlignment="1">
      <alignment horizontal="center" vertical="center"/>
    </xf>
    <xf numFmtId="164" fontId="4" fillId="0" borderId="29" xfId="1" applyNumberFormat="1" applyFont="1" applyBorder="1" applyAlignment="1">
      <alignment horizontal="center" vertical="center"/>
    </xf>
    <xf numFmtId="164" fontId="4" fillId="0" borderId="38" xfId="1" applyNumberFormat="1" applyFont="1" applyBorder="1" applyAlignment="1">
      <alignment horizontal="center" vertical="center"/>
    </xf>
    <xf numFmtId="164" fontId="4" fillId="0" borderId="39" xfId="1" applyNumberFormat="1" applyFont="1" applyBorder="1" applyAlignment="1">
      <alignment horizontal="center" vertical="center"/>
    </xf>
    <xf numFmtId="164" fontId="9" fillId="2" borderId="41" xfId="1" applyNumberFormat="1" applyFont="1" applyFill="1" applyBorder="1"/>
    <xf numFmtId="164" fontId="9" fillId="2" borderId="22" xfId="1" applyNumberFormat="1" applyFont="1" applyFill="1" applyBorder="1"/>
    <xf numFmtId="164" fontId="9" fillId="2" borderId="40" xfId="1" applyNumberFormat="1" applyFont="1" applyFill="1" applyBorder="1"/>
    <xf numFmtId="43" fontId="4" fillId="0" borderId="0" xfId="0" applyNumberFormat="1" applyFont="1"/>
    <xf numFmtId="164" fontId="4" fillId="0" borderId="42" xfId="0" applyNumberFormat="1" applyFont="1" applyBorder="1" applyAlignment="1">
      <alignment horizontal="center" vertical="center"/>
    </xf>
    <xf numFmtId="164" fontId="4" fillId="0" borderId="43" xfId="0" applyNumberFormat="1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justify" vertical="center"/>
    </xf>
    <xf numFmtId="164" fontId="4" fillId="0" borderId="46" xfId="0" applyNumberFormat="1" applyFont="1" applyBorder="1" applyAlignment="1">
      <alignment horizontal="center" vertical="center"/>
    </xf>
    <xf numFmtId="164" fontId="4" fillId="0" borderId="42" xfId="0" applyNumberFormat="1" applyFont="1" applyBorder="1" applyAlignment="1">
      <alignment horizontal="left" vertical="center"/>
    </xf>
    <xf numFmtId="164" fontId="4" fillId="0" borderId="47" xfId="1" applyNumberFormat="1" applyFont="1" applyBorder="1" applyAlignment="1">
      <alignment horizontal="left" vertical="center"/>
    </xf>
    <xf numFmtId="164" fontId="4" fillId="2" borderId="48" xfId="1" applyNumberFormat="1" applyFont="1" applyFill="1" applyBorder="1" applyAlignment="1">
      <alignment horizontal="left" vertical="center"/>
    </xf>
    <xf numFmtId="0" fontId="4" fillId="0" borderId="32" xfId="0" applyFont="1" applyBorder="1" applyAlignment="1">
      <alignment horizontal="justify" vertical="center" wrapText="1"/>
    </xf>
    <xf numFmtId="164" fontId="4" fillId="0" borderId="49" xfId="1" applyNumberFormat="1" applyFont="1" applyBorder="1" applyAlignment="1">
      <alignment horizontal="left" vertical="center"/>
    </xf>
    <xf numFmtId="164" fontId="4" fillId="0" borderId="38" xfId="1" applyNumberFormat="1" applyFont="1" applyBorder="1" applyAlignment="1">
      <alignment horizontal="left" vertical="center"/>
    </xf>
    <xf numFmtId="164" fontId="4" fillId="0" borderId="43" xfId="1" applyNumberFormat="1" applyFont="1" applyBorder="1" applyAlignment="1">
      <alignment horizontal="left" vertical="center"/>
    </xf>
    <xf numFmtId="164" fontId="4" fillId="2" borderId="50" xfId="1" applyNumberFormat="1" applyFont="1" applyFill="1" applyBorder="1" applyAlignment="1">
      <alignment horizontal="left" vertical="center"/>
    </xf>
    <xf numFmtId="0" fontId="4" fillId="0" borderId="51" xfId="0" applyFont="1" applyBorder="1" applyAlignment="1">
      <alignment horizontal="justify" vertical="center" wrapText="1"/>
    </xf>
    <xf numFmtId="164" fontId="4" fillId="0" borderId="52" xfId="1" applyNumberFormat="1" applyFont="1" applyBorder="1" applyAlignment="1">
      <alignment horizontal="center" vertical="center"/>
    </xf>
    <xf numFmtId="164" fontId="4" fillId="0" borderId="53" xfId="1" applyNumberFormat="1" applyFont="1" applyBorder="1" applyAlignment="1">
      <alignment horizontal="left" vertical="center"/>
    </xf>
    <xf numFmtId="164" fontId="4" fillId="0" borderId="54" xfId="1" applyNumberFormat="1" applyFont="1" applyBorder="1" applyAlignment="1">
      <alignment horizontal="left" vertical="center"/>
    </xf>
    <xf numFmtId="164" fontId="4" fillId="2" borderId="55" xfId="1" applyNumberFormat="1" applyFont="1" applyFill="1" applyBorder="1" applyAlignment="1">
      <alignment horizontal="left" vertical="center"/>
    </xf>
    <xf numFmtId="0" fontId="13" fillId="2" borderId="56" xfId="0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left" vertical="center" wrapText="1"/>
    </xf>
    <xf numFmtId="164" fontId="4" fillId="2" borderId="58" xfId="1" applyNumberFormat="1" applyFont="1" applyFill="1" applyBorder="1" applyAlignment="1">
      <alignment horizontal="center" vertical="center"/>
    </xf>
    <xf numFmtId="164" fontId="5" fillId="2" borderId="59" xfId="1" applyNumberFormat="1" applyFont="1" applyFill="1" applyBorder="1" applyAlignment="1">
      <alignment horizontal="left" vertical="center"/>
    </xf>
    <xf numFmtId="164" fontId="4" fillId="2" borderId="60" xfId="1" applyNumberFormat="1" applyFont="1" applyFill="1" applyBorder="1" applyAlignment="1">
      <alignment horizontal="left" vertical="center"/>
    </xf>
    <xf numFmtId="164" fontId="4" fillId="2" borderId="61" xfId="1" applyNumberFormat="1" applyFont="1" applyFill="1" applyBorder="1" applyAlignment="1">
      <alignment horizontal="left" vertical="center"/>
    </xf>
    <xf numFmtId="164" fontId="4" fillId="0" borderId="46" xfId="1" applyNumberFormat="1" applyFont="1" applyBorder="1" applyAlignment="1">
      <alignment horizontal="center" vertical="center"/>
    </xf>
    <xf numFmtId="164" fontId="4" fillId="0" borderId="49" xfId="1" applyNumberFormat="1" applyFont="1" applyBorder="1" applyAlignment="1">
      <alignment horizontal="center" vertical="center"/>
    </xf>
    <xf numFmtId="164" fontId="4" fillId="0" borderId="43" xfId="1" applyNumberFormat="1" applyFont="1" applyBorder="1" applyAlignment="1">
      <alignment horizontal="center" vertical="center"/>
    </xf>
    <xf numFmtId="164" fontId="4" fillId="2" borderId="50" xfId="1" applyNumberFormat="1" applyFont="1" applyFill="1" applyBorder="1" applyAlignment="1">
      <alignment horizontal="center" vertical="center"/>
    </xf>
    <xf numFmtId="164" fontId="4" fillId="0" borderId="53" xfId="1" applyNumberFormat="1" applyFont="1" applyBorder="1" applyAlignment="1">
      <alignment horizontal="center" vertical="center"/>
    </xf>
    <xf numFmtId="164" fontId="4" fillId="0" borderId="54" xfId="1" applyNumberFormat="1" applyFont="1" applyBorder="1" applyAlignment="1">
      <alignment horizontal="center" vertical="center"/>
    </xf>
    <xf numFmtId="164" fontId="4" fillId="2" borderId="55" xfId="1" applyNumberFormat="1" applyFont="1" applyFill="1" applyBorder="1" applyAlignment="1">
      <alignment horizontal="center" vertical="center"/>
    </xf>
    <xf numFmtId="0" fontId="9" fillId="2" borderId="62" xfId="0" applyFont="1" applyFill="1" applyBorder="1" applyAlignment="1">
      <alignment horizontal="left"/>
    </xf>
    <xf numFmtId="0" fontId="4" fillId="2" borderId="63" xfId="0" applyFont="1" applyFill="1" applyBorder="1" applyAlignment="1">
      <alignment horizontal="left" vertical="center" wrapText="1"/>
    </xf>
    <xf numFmtId="164" fontId="5" fillId="2" borderId="64" xfId="1" applyNumberFormat="1" applyFont="1" applyFill="1" applyBorder="1" applyAlignment="1">
      <alignment horizontal="center" vertical="center"/>
    </xf>
    <xf numFmtId="164" fontId="4" fillId="2" borderId="60" xfId="1" applyNumberFormat="1" applyFont="1" applyFill="1" applyBorder="1" applyAlignment="1">
      <alignment horizontal="center" vertical="center"/>
    </xf>
    <xf numFmtId="164" fontId="4" fillId="2" borderId="61" xfId="1" applyNumberFormat="1" applyFont="1" applyFill="1" applyBorder="1" applyAlignment="1">
      <alignment horizontal="center" vertical="center"/>
    </xf>
    <xf numFmtId="164" fontId="9" fillId="2" borderId="63" xfId="1" applyNumberFormat="1" applyFont="1" applyFill="1" applyBorder="1"/>
    <xf numFmtId="164" fontId="9" fillId="2" borderId="65" xfId="1" applyNumberFormat="1" applyFont="1" applyFill="1" applyBorder="1" applyAlignment="1">
      <alignment horizontal="center"/>
    </xf>
    <xf numFmtId="164" fontId="9" fillId="2" borderId="41" xfId="1" applyNumberFormat="1" applyFont="1" applyFill="1" applyBorder="1" applyAlignment="1">
      <alignment horizontal="center"/>
    </xf>
    <xf numFmtId="164" fontId="9" fillId="2" borderId="66" xfId="1" applyNumberFormat="1" applyFont="1" applyFill="1" applyBorder="1" applyAlignment="1">
      <alignment horizontal="center"/>
    </xf>
    <xf numFmtId="164" fontId="9" fillId="2" borderId="61" xfId="1" applyNumberFormat="1" applyFont="1" applyFill="1" applyBorder="1" applyAlignment="1">
      <alignment horizontal="center"/>
    </xf>
    <xf numFmtId="168" fontId="4" fillId="0" borderId="0" xfId="0" applyNumberFormat="1" applyFont="1"/>
    <xf numFmtId="0" fontId="10" fillId="0" borderId="0" xfId="0" applyFont="1" applyAlignment="1">
      <alignment vertical="center"/>
    </xf>
    <xf numFmtId="0" fontId="5" fillId="0" borderId="71" xfId="0" applyFont="1" applyBorder="1"/>
    <xf numFmtId="164" fontId="5" fillId="0" borderId="25" xfId="1" applyNumberFormat="1" applyFont="1" applyBorder="1"/>
    <xf numFmtId="165" fontId="5" fillId="0" borderId="25" xfId="0" applyNumberFormat="1" applyFont="1" applyBorder="1" applyAlignment="1">
      <alignment horizontal="right"/>
    </xf>
    <xf numFmtId="0" fontId="0" fillId="0" borderId="6" xfId="0" applyBorder="1"/>
    <xf numFmtId="0" fontId="5" fillId="0" borderId="7" xfId="0" applyFont="1" applyBorder="1" applyAlignment="1">
      <alignment horizontal="left" indent="1"/>
    </xf>
    <xf numFmtId="164" fontId="5" fillId="0" borderId="8" xfId="1" applyNumberFormat="1" applyFont="1" applyBorder="1" applyAlignment="1">
      <alignment horizontal="left" indent="1"/>
    </xf>
    <xf numFmtId="165" fontId="5" fillId="0" borderId="16" xfId="0" applyNumberFormat="1" applyFont="1" applyBorder="1" applyAlignment="1">
      <alignment horizontal="right"/>
    </xf>
    <xf numFmtId="164" fontId="0" fillId="0" borderId="0" xfId="0" applyNumberFormat="1"/>
    <xf numFmtId="164" fontId="4" fillId="0" borderId="11" xfId="1" applyNumberFormat="1" applyFont="1" applyBorder="1" applyAlignment="1">
      <alignment horizontal="left" indent="2"/>
    </xf>
    <xf numFmtId="165" fontId="4" fillId="0" borderId="12" xfId="0" applyNumberFormat="1" applyFont="1" applyBorder="1" applyAlignment="1">
      <alignment horizontal="right"/>
    </xf>
    <xf numFmtId="0" fontId="0" fillId="3" borderId="6" xfId="0" applyFill="1" applyBorder="1"/>
    <xf numFmtId="0" fontId="4" fillId="3" borderId="10" xfId="0" applyFont="1" applyFill="1" applyBorder="1" applyAlignment="1">
      <alignment horizontal="left" indent="3"/>
    </xf>
    <xf numFmtId="164" fontId="4" fillId="3" borderId="11" xfId="1" applyNumberFormat="1" applyFont="1" applyFill="1" applyBorder="1" applyAlignment="1">
      <alignment horizontal="left" indent="3"/>
    </xf>
    <xf numFmtId="165" fontId="4" fillId="3" borderId="12" xfId="0" applyNumberFormat="1" applyFont="1" applyFill="1" applyBorder="1" applyAlignment="1">
      <alignment horizontal="right"/>
    </xf>
    <xf numFmtId="0" fontId="0" fillId="3" borderId="0" xfId="0" applyFill="1"/>
    <xf numFmtId="0" fontId="14" fillId="3" borderId="0" xfId="0" applyFont="1" applyFill="1"/>
    <xf numFmtId="0" fontId="10" fillId="0" borderId="10" xfId="0" applyFont="1" applyBorder="1" applyAlignment="1">
      <alignment horizontal="left" indent="2"/>
    </xf>
    <xf numFmtId="0" fontId="4" fillId="0" borderId="10" xfId="0" applyFont="1" applyBorder="1" applyAlignment="1">
      <alignment horizontal="left" vertical="center" wrapText="1" indent="2"/>
    </xf>
    <xf numFmtId="164" fontId="4" fillId="0" borderId="11" xfId="1" applyNumberFormat="1" applyFont="1" applyBorder="1" applyAlignment="1">
      <alignment horizontal="left" vertical="center" indent="2"/>
    </xf>
    <xf numFmtId="165" fontId="4" fillId="0" borderId="12" xfId="0" applyNumberFormat="1" applyFont="1" applyBorder="1" applyAlignment="1">
      <alignment horizontal="right" vertical="center"/>
    </xf>
    <xf numFmtId="0" fontId="2" fillId="0" borderId="6" xfId="0" applyFont="1" applyBorder="1"/>
    <xf numFmtId="164" fontId="5" fillId="0" borderId="11" xfId="1" applyNumberFormat="1" applyFont="1" applyBorder="1" applyAlignment="1">
      <alignment horizontal="left" indent="1"/>
    </xf>
    <xf numFmtId="165" fontId="5" fillId="0" borderId="12" xfId="0" applyNumberFormat="1" applyFont="1" applyBorder="1" applyAlignment="1">
      <alignment horizontal="right"/>
    </xf>
    <xf numFmtId="0" fontId="2" fillId="0" borderId="0" xfId="0" applyFont="1"/>
    <xf numFmtId="4" fontId="15" fillId="0" borderId="0" xfId="0" applyNumberFormat="1" applyFont="1" applyAlignment="1">
      <alignment horizontal="right" vertical="center"/>
    </xf>
    <xf numFmtId="0" fontId="5" fillId="3" borderId="10" xfId="0" applyFont="1" applyFill="1" applyBorder="1" applyAlignment="1">
      <alignment horizontal="left" indent="1"/>
    </xf>
    <xf numFmtId="164" fontId="5" fillId="3" borderId="11" xfId="1" applyNumberFormat="1" applyFont="1" applyFill="1" applyBorder="1" applyAlignment="1">
      <alignment horizontal="left" indent="1"/>
    </xf>
    <xf numFmtId="165" fontId="5" fillId="3" borderId="12" xfId="0" applyNumberFormat="1" applyFont="1" applyFill="1" applyBorder="1" applyAlignment="1">
      <alignment horizontal="right"/>
    </xf>
    <xf numFmtId="0" fontId="2" fillId="3" borderId="0" xfId="0" applyFont="1" applyFill="1"/>
    <xf numFmtId="4" fontId="2" fillId="0" borderId="0" xfId="0" applyNumberFormat="1" applyFont="1"/>
    <xf numFmtId="164" fontId="4" fillId="3" borderId="11" xfId="1" applyNumberFormat="1" applyFont="1" applyFill="1" applyBorder="1" applyAlignment="1">
      <alignment horizontal="left" indent="1"/>
    </xf>
    <xf numFmtId="164" fontId="2" fillId="3" borderId="0" xfId="0" applyNumberFormat="1" applyFont="1" applyFill="1"/>
    <xf numFmtId="0" fontId="5" fillId="3" borderId="72" xfId="0" applyFont="1" applyFill="1" applyBorder="1"/>
    <xf numFmtId="164" fontId="5" fillId="3" borderId="73" xfId="1" applyNumberFormat="1" applyFont="1" applyFill="1" applyBorder="1"/>
    <xf numFmtId="165" fontId="5" fillId="3" borderId="74" xfId="0" applyNumberFormat="1" applyFont="1" applyFill="1" applyBorder="1" applyAlignment="1">
      <alignment horizontal="right"/>
    </xf>
    <xf numFmtId="164" fontId="5" fillId="0" borderId="11" xfId="1" applyNumberFormat="1" applyFont="1" applyBorder="1" applyAlignment="1">
      <alignment horizontal="left" indent="2"/>
    </xf>
    <xf numFmtId="0" fontId="4" fillId="3" borderId="10" xfId="0" applyFont="1" applyFill="1" applyBorder="1" applyAlignment="1">
      <alignment horizontal="left" indent="1"/>
    </xf>
    <xf numFmtId="0" fontId="4" fillId="0" borderId="10" xfId="0" applyFont="1" applyBorder="1" applyAlignment="1">
      <alignment horizontal="left" indent="3"/>
    </xf>
    <xf numFmtId="0" fontId="7" fillId="2" borderId="2" xfId="0" applyFont="1" applyFill="1" applyBorder="1"/>
    <xf numFmtId="164" fontId="7" fillId="2" borderId="2" xfId="1" applyNumberFormat="1" applyFont="1" applyFill="1" applyBorder="1"/>
    <xf numFmtId="165" fontId="7" fillId="2" borderId="2" xfId="2" applyNumberFormat="1" applyFont="1" applyFill="1" applyBorder="1" applyAlignment="1">
      <alignment horizontal="right"/>
    </xf>
    <xf numFmtId="0" fontId="16" fillId="0" borderId="0" xfId="0" applyFont="1"/>
    <xf numFmtId="0" fontId="3" fillId="0" borderId="0" xfId="0" applyFont="1"/>
    <xf numFmtId="0" fontId="17" fillId="0" borderId="0" xfId="0" applyFont="1"/>
    <xf numFmtId="0" fontId="18" fillId="0" borderId="0" xfId="0" applyFont="1"/>
    <xf numFmtId="0" fontId="19" fillId="4" borderId="41" xfId="0" applyFont="1" applyFill="1" applyBorder="1" applyAlignment="1">
      <alignment horizontal="center" vertical="center" wrapText="1"/>
    </xf>
    <xf numFmtId="0" fontId="19" fillId="4" borderId="40" xfId="0" applyFont="1" applyFill="1" applyBorder="1" applyAlignment="1">
      <alignment horizontal="center" vertical="center" wrapText="1"/>
    </xf>
    <xf numFmtId="0" fontId="20" fillId="0" borderId="24" xfId="0" applyFont="1" applyBorder="1" applyAlignment="1">
      <alignment horizontal="justify" vertical="center" wrapText="1"/>
    </xf>
    <xf numFmtId="0" fontId="20" fillId="4" borderId="24" xfId="0" applyFont="1" applyFill="1" applyBorder="1" applyAlignment="1">
      <alignment horizontal="justify" vertical="center" wrapText="1"/>
    </xf>
    <xf numFmtId="1" fontId="19" fillId="0" borderId="23" xfId="0" applyNumberFormat="1" applyFont="1" applyBorder="1" applyAlignment="1">
      <alignment horizontal="center" vertical="center" wrapText="1"/>
    </xf>
    <xf numFmtId="37" fontId="21" fillId="4" borderId="24" xfId="1" applyNumberFormat="1" applyFont="1" applyFill="1" applyBorder="1" applyAlignment="1">
      <alignment horizontal="right" vertical="center" wrapText="1"/>
    </xf>
    <xf numFmtId="43" fontId="9" fillId="0" borderId="0" xfId="1" applyFont="1" applyBorder="1" applyAlignment="1">
      <alignment vertical="center"/>
    </xf>
    <xf numFmtId="0" fontId="19" fillId="4" borderId="23" xfId="0" applyFont="1" applyFill="1" applyBorder="1" applyAlignment="1">
      <alignment horizontal="center" vertical="center" wrapText="1"/>
    </xf>
    <xf numFmtId="0" fontId="19" fillId="4" borderId="24" xfId="0" applyFont="1" applyFill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37" fontId="4" fillId="0" borderId="0" xfId="0" applyNumberFormat="1" applyFont="1"/>
    <xf numFmtId="0" fontId="20" fillId="4" borderId="23" xfId="0" applyFont="1" applyFill="1" applyBorder="1" applyAlignment="1">
      <alignment horizontal="center" vertical="center" wrapText="1"/>
    </xf>
    <xf numFmtId="0" fontId="20" fillId="4" borderId="24" xfId="0" applyFont="1" applyFill="1" applyBorder="1" applyAlignment="1">
      <alignment vertical="center" wrapText="1"/>
    </xf>
    <xf numFmtId="43" fontId="20" fillId="4" borderId="24" xfId="1" applyFont="1" applyFill="1" applyBorder="1" applyAlignment="1">
      <alignment vertical="center" wrapText="1"/>
    </xf>
    <xf numFmtId="43" fontId="20" fillId="4" borderId="24" xfId="1" applyFont="1" applyFill="1" applyBorder="1" applyAlignment="1">
      <alignment horizontal="right" vertical="center" wrapText="1"/>
    </xf>
    <xf numFmtId="0" fontId="10" fillId="0" borderId="24" xfId="0" applyFont="1" applyBorder="1" applyAlignment="1">
      <alignment horizontal="justify" vertical="center" wrapText="1"/>
    </xf>
    <xf numFmtId="0" fontId="20" fillId="4" borderId="24" xfId="0" applyFont="1" applyFill="1" applyBorder="1" applyAlignment="1">
      <alignment horizontal="justify" vertical="center"/>
    </xf>
    <xf numFmtId="0" fontId="20" fillId="0" borderId="23" xfId="0" applyFont="1" applyBorder="1" applyAlignment="1">
      <alignment horizontal="center" vertical="center" wrapText="1"/>
    </xf>
    <xf numFmtId="0" fontId="20" fillId="5" borderId="41" xfId="0" applyFont="1" applyFill="1" applyBorder="1" applyAlignment="1">
      <alignment horizontal="center" vertical="center" wrapText="1"/>
    </xf>
    <xf numFmtId="0" fontId="20" fillId="5" borderId="41" xfId="0" applyFont="1" applyFill="1" applyBorder="1" applyAlignment="1">
      <alignment vertical="center" wrapText="1"/>
    </xf>
    <xf numFmtId="43" fontId="20" fillId="5" borderId="41" xfId="1" applyFont="1" applyFill="1" applyBorder="1" applyAlignment="1">
      <alignment vertical="center" wrapText="1"/>
    </xf>
    <xf numFmtId="0" fontId="19" fillId="0" borderId="41" xfId="0" applyFont="1" applyBorder="1" applyAlignment="1">
      <alignment horizontal="center" vertical="center" wrapText="1"/>
    </xf>
    <xf numFmtId="43" fontId="20" fillId="0" borderId="23" xfId="1" applyFont="1" applyFill="1" applyBorder="1" applyAlignment="1">
      <alignment vertical="center" wrapText="1"/>
    </xf>
    <xf numFmtId="43" fontId="20" fillId="0" borderId="24" xfId="1" applyFont="1" applyFill="1" applyBorder="1" applyAlignment="1">
      <alignment vertical="center" wrapText="1"/>
    </xf>
    <xf numFmtId="43" fontId="19" fillId="4" borderId="24" xfId="1" applyFont="1" applyFill="1" applyBorder="1" applyAlignment="1">
      <alignment horizontal="center" vertical="center" wrapText="1"/>
    </xf>
    <xf numFmtId="37" fontId="20" fillId="0" borderId="24" xfId="1" applyNumberFormat="1" applyFont="1" applyFill="1" applyBorder="1" applyAlignment="1">
      <alignment horizontal="right" vertical="center" wrapText="1"/>
    </xf>
    <xf numFmtId="164" fontId="23" fillId="0" borderId="0" xfId="3" applyNumberFormat="1" applyFont="1" applyBorder="1" applyAlignment="1">
      <alignment horizontal="right"/>
    </xf>
    <xf numFmtId="0" fontId="4" fillId="3" borderId="0" xfId="0" applyFont="1" applyFill="1"/>
    <xf numFmtId="0" fontId="5" fillId="0" borderId="75" xfId="0" applyFont="1" applyBorder="1"/>
    <xf numFmtId="164" fontId="5" fillId="0" borderId="76" xfId="1" applyNumberFormat="1" applyFont="1" applyBorder="1" applyAlignment="1"/>
    <xf numFmtId="164" fontId="5" fillId="0" borderId="77" xfId="1" applyNumberFormat="1" applyFont="1" applyBorder="1" applyAlignment="1"/>
    <xf numFmtId="0" fontId="4" fillId="0" borderId="7" xfId="0" applyFont="1" applyBorder="1"/>
    <xf numFmtId="164" fontId="4" fillId="0" borderId="8" xfId="1" applyNumberFormat="1" applyFont="1" applyBorder="1" applyAlignment="1"/>
    <xf numFmtId="164" fontId="4" fillId="0" borderId="16" xfId="1" applyNumberFormat="1" applyFont="1" applyBorder="1" applyAlignment="1"/>
    <xf numFmtId="43" fontId="0" fillId="0" borderId="0" xfId="0" applyNumberFormat="1"/>
    <xf numFmtId="0" fontId="4" fillId="0" borderId="10" xfId="0" applyFont="1" applyBorder="1"/>
    <xf numFmtId="0" fontId="9" fillId="0" borderId="72" xfId="0" applyFont="1" applyBorder="1"/>
    <xf numFmtId="164" fontId="9" fillId="0" borderId="78" xfId="1" applyNumberFormat="1" applyFont="1" applyBorder="1" applyAlignment="1"/>
    <xf numFmtId="164" fontId="9" fillId="0" borderId="79" xfId="1" applyNumberFormat="1" applyFont="1" applyBorder="1" applyAlignment="1"/>
    <xf numFmtId="164" fontId="9" fillId="0" borderId="0" xfId="1" applyNumberFormat="1" applyFont="1" applyBorder="1" applyAlignment="1"/>
    <xf numFmtId="0" fontId="5" fillId="0" borderId="72" xfId="0" applyFont="1" applyBorder="1"/>
    <xf numFmtId="164" fontId="5" fillId="0" borderId="78" xfId="1" applyNumberFormat="1" applyFont="1" applyBorder="1" applyAlignment="1"/>
    <xf numFmtId="164" fontId="5" fillId="0" borderId="79" xfId="1" applyNumberFormat="1" applyFont="1" applyBorder="1" applyAlignment="1"/>
    <xf numFmtId="0" fontId="7" fillId="2" borderId="19" xfId="0" applyFont="1" applyFill="1" applyBorder="1"/>
    <xf numFmtId="164" fontId="7" fillId="2" borderId="2" xfId="1" applyNumberFormat="1" applyFont="1" applyFill="1" applyBorder="1" applyAlignment="1"/>
    <xf numFmtId="164" fontId="4" fillId="0" borderId="0" xfId="1" applyNumberFormat="1" applyFont="1"/>
    <xf numFmtId="164" fontId="4" fillId="0" borderId="0" xfId="1" applyNumberFormat="1" applyFont="1" applyBorder="1"/>
    <xf numFmtId="164" fontId="5" fillId="2" borderId="3" xfId="1" applyNumberFormat="1" applyFont="1" applyFill="1" applyBorder="1" applyAlignment="1">
      <alignment horizontal="center" vertical="center" wrapText="1"/>
    </xf>
    <xf numFmtId="164" fontId="5" fillId="2" borderId="0" xfId="1" applyNumberFormat="1" applyFont="1" applyFill="1" applyBorder="1" applyAlignment="1">
      <alignment horizontal="center" vertical="center"/>
    </xf>
    <xf numFmtId="164" fontId="5" fillId="0" borderId="11" xfId="1" applyNumberFormat="1" applyFont="1" applyBorder="1"/>
    <xf numFmtId="164" fontId="5" fillId="0" borderId="81" xfId="1" applyNumberFormat="1" applyFont="1" applyBorder="1"/>
    <xf numFmtId="164" fontId="4" fillId="0" borderId="11" xfId="1" applyNumberFormat="1" applyFont="1" applyBorder="1"/>
    <xf numFmtId="164" fontId="4" fillId="0" borderId="81" xfId="1" applyNumberFormat="1" applyFont="1" applyBorder="1"/>
    <xf numFmtId="39" fontId="5" fillId="0" borderId="10" xfId="0" applyNumberFormat="1" applyFont="1" applyBorder="1"/>
    <xf numFmtId="0" fontId="5" fillId="0" borderId="83" xfId="0" applyFont="1" applyBorder="1" applyAlignment="1">
      <alignment horizontal="center"/>
    </xf>
    <xf numFmtId="0" fontId="5" fillId="0" borderId="83" xfId="0" applyFont="1" applyBorder="1"/>
    <xf numFmtId="164" fontId="5" fillId="0" borderId="83" xfId="1" applyNumberFormat="1" applyFont="1" applyBorder="1" applyAlignment="1">
      <alignment horizontal="left"/>
    </xf>
    <xf numFmtId="0" fontId="4" fillId="0" borderId="0" xfId="0" applyFont="1" applyAlignment="1">
      <alignment horizontal="center"/>
    </xf>
    <xf numFmtId="164" fontId="4" fillId="0" borderId="0" xfId="1" applyNumberFormat="1" applyFont="1" applyBorder="1" applyAlignment="1">
      <alignment horizontal="left"/>
    </xf>
    <xf numFmtId="0" fontId="5" fillId="0" borderId="84" xfId="0" applyFont="1" applyBorder="1" applyAlignment="1">
      <alignment horizontal="center"/>
    </xf>
    <xf numFmtId="0" fontId="5" fillId="0" borderId="84" xfId="0" applyFont="1" applyBorder="1"/>
    <xf numFmtId="164" fontId="5" fillId="0" borderId="84" xfId="1" applyNumberFormat="1" applyFont="1" applyBorder="1" applyAlignment="1">
      <alignment horizontal="left"/>
    </xf>
    <xf numFmtId="0" fontId="5" fillId="3" borderId="84" xfId="0" applyFont="1" applyFill="1" applyBorder="1"/>
    <xf numFmtId="0" fontId="5" fillId="3" borderId="84" xfId="0" applyFont="1" applyFill="1" applyBorder="1" applyAlignment="1">
      <alignment horizontal="center"/>
    </xf>
    <xf numFmtId="164" fontId="5" fillId="3" borderId="84" xfId="1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164" fontId="4" fillId="3" borderId="0" xfId="1" applyNumberFormat="1" applyFont="1" applyFill="1" applyBorder="1" applyAlignment="1">
      <alignment horizontal="left"/>
    </xf>
    <xf numFmtId="164" fontId="4" fillId="0" borderId="0" xfId="1" applyNumberFormat="1" applyFont="1" applyBorder="1" applyAlignment="1">
      <alignment horizontal="left" vertical="center"/>
    </xf>
    <xf numFmtId="0" fontId="24" fillId="2" borderId="3" xfId="0" applyFont="1" applyFill="1" applyBorder="1" applyAlignment="1">
      <alignment horizontal="center"/>
    </xf>
    <xf numFmtId="0" fontId="24" fillId="2" borderId="3" xfId="0" applyFont="1" applyFill="1" applyBorder="1" applyAlignment="1">
      <alignment horizontal="left"/>
    </xf>
    <xf numFmtId="164" fontId="24" fillId="2" borderId="3" xfId="1" applyNumberFormat="1" applyFont="1" applyFill="1" applyBorder="1" applyAlignment="1">
      <alignment horizontal="left"/>
    </xf>
    <xf numFmtId="0" fontId="0" fillId="0" borderId="0" xfId="0" applyAlignment="1">
      <alignment horizontal="left"/>
    </xf>
    <xf numFmtId="166" fontId="4" fillId="0" borderId="0" xfId="1" applyNumberFormat="1" applyFont="1"/>
    <xf numFmtId="166" fontId="4" fillId="0" borderId="0" xfId="1" applyNumberFormat="1" applyFont="1" applyAlignment="1">
      <alignment horizontal="center"/>
    </xf>
    <xf numFmtId="166" fontId="4" fillId="0" borderId="0" xfId="1" applyNumberFormat="1" applyFont="1" applyFill="1" applyBorder="1"/>
    <xf numFmtId="166" fontId="5" fillId="2" borderId="82" xfId="1" applyNumberFormat="1" applyFont="1" applyFill="1" applyBorder="1" applyAlignment="1">
      <alignment horizontal="center"/>
    </xf>
    <xf numFmtId="166" fontId="5" fillId="2" borderId="5" xfId="1" applyNumberFormat="1" applyFont="1" applyFill="1" applyBorder="1" applyAlignment="1">
      <alignment horizontal="center" vertical="center" wrapText="1"/>
    </xf>
    <xf numFmtId="166" fontId="5" fillId="2" borderId="6" xfId="1" applyNumberFormat="1" applyFont="1" applyFill="1" applyBorder="1" applyAlignment="1">
      <alignment horizontal="center" vertical="center" wrapText="1"/>
    </xf>
    <xf numFmtId="166" fontId="5" fillId="2" borderId="82" xfId="1" applyNumberFormat="1" applyFont="1" applyFill="1" applyBorder="1" applyAlignment="1">
      <alignment horizontal="center" vertical="center" wrapText="1"/>
    </xf>
    <xf numFmtId="166" fontId="5" fillId="2" borderId="3" xfId="1" applyNumberFormat="1" applyFont="1" applyFill="1" applyBorder="1" applyAlignment="1">
      <alignment horizontal="left"/>
    </xf>
    <xf numFmtId="166" fontId="5" fillId="2" borderId="15" xfId="1" applyNumberFormat="1" applyFont="1" applyFill="1" applyBorder="1" applyAlignment="1">
      <alignment horizontal="left"/>
    </xf>
    <xf numFmtId="164" fontId="5" fillId="2" borderId="4" xfId="1" applyNumberFormat="1" applyFont="1" applyFill="1" applyBorder="1" applyAlignment="1">
      <alignment horizontal="left"/>
    </xf>
    <xf numFmtId="166" fontId="5" fillId="2" borderId="4" xfId="1" applyNumberFormat="1" applyFont="1" applyFill="1" applyBorder="1" applyAlignment="1">
      <alignment horizontal="left"/>
    </xf>
    <xf numFmtId="164" fontId="5" fillId="2" borderId="4" xfId="1" applyNumberFormat="1" applyFont="1" applyFill="1" applyBorder="1" applyAlignment="1">
      <alignment horizontal="center"/>
    </xf>
    <xf numFmtId="164" fontId="5" fillId="2" borderId="20" xfId="1" applyNumberFormat="1" applyFont="1" applyFill="1" applyBorder="1"/>
    <xf numFmtId="166" fontId="5" fillId="0" borderId="0" xfId="1" applyNumberFormat="1" applyFont="1" applyFill="1" applyBorder="1"/>
    <xf numFmtId="166" fontId="4" fillId="3" borderId="7" xfId="1" applyNumberFormat="1" applyFont="1" applyFill="1" applyBorder="1" applyAlignment="1">
      <alignment horizontal="center"/>
    </xf>
    <xf numFmtId="166" fontId="4" fillId="3" borderId="8" xfId="1" applyNumberFormat="1" applyFont="1" applyFill="1" applyBorder="1" applyAlignment="1">
      <alignment horizontal="left"/>
    </xf>
    <xf numFmtId="164" fontId="4" fillId="0" borderId="8" xfId="1" applyNumberFormat="1" applyFont="1" applyBorder="1"/>
    <xf numFmtId="164" fontId="4" fillId="3" borderId="8" xfId="1" applyNumberFormat="1" applyFont="1" applyFill="1" applyBorder="1"/>
    <xf numFmtId="164" fontId="4" fillId="3" borderId="8" xfId="1" applyNumberFormat="1" applyFont="1" applyFill="1" applyBorder="1" applyAlignment="1">
      <alignment horizontal="center"/>
    </xf>
    <xf numFmtId="164" fontId="4" fillId="3" borderId="16" xfId="1" applyNumberFormat="1" applyFont="1" applyFill="1" applyBorder="1"/>
    <xf numFmtId="43" fontId="4" fillId="3" borderId="0" xfId="1" applyFont="1" applyFill="1" applyBorder="1"/>
    <xf numFmtId="166" fontId="4" fillId="3" borderId="0" xfId="1" applyNumberFormat="1" applyFont="1" applyFill="1" applyBorder="1"/>
    <xf numFmtId="166" fontId="4" fillId="0" borderId="10" xfId="1" applyNumberFormat="1" applyFont="1" applyFill="1" applyBorder="1" applyAlignment="1">
      <alignment horizontal="center"/>
    </xf>
    <xf numFmtId="166" fontId="4" fillId="0" borderId="11" xfId="1" applyNumberFormat="1" applyFont="1" applyBorder="1" applyAlignment="1">
      <alignment horizontal="left"/>
    </xf>
    <xf numFmtId="164" fontId="4" fillId="3" borderId="11" xfId="1" applyNumberFormat="1" applyFont="1" applyFill="1" applyBorder="1" applyAlignment="1">
      <alignment horizontal="center"/>
    </xf>
    <xf numFmtId="164" fontId="4" fillId="0" borderId="11" xfId="1" applyNumberFormat="1" applyFont="1" applyBorder="1" applyAlignment="1">
      <alignment horizontal="center"/>
    </xf>
    <xf numFmtId="164" fontId="4" fillId="0" borderId="12" xfId="1" applyNumberFormat="1" applyFont="1" applyBorder="1"/>
    <xf numFmtId="166" fontId="4" fillId="3" borderId="11" xfId="1" applyNumberFormat="1" applyFont="1" applyFill="1" applyBorder="1" applyAlignment="1">
      <alignment horizontal="left"/>
    </xf>
    <xf numFmtId="166" fontId="4" fillId="3" borderId="10" xfId="1" applyNumberFormat="1" applyFont="1" applyFill="1" applyBorder="1" applyAlignment="1">
      <alignment horizontal="center"/>
    </xf>
    <xf numFmtId="164" fontId="4" fillId="3" borderId="11" xfId="1" applyNumberFormat="1" applyFont="1" applyFill="1" applyBorder="1"/>
    <xf numFmtId="164" fontId="4" fillId="3" borderId="12" xfId="1" applyNumberFormat="1" applyFont="1" applyFill="1" applyBorder="1"/>
    <xf numFmtId="166" fontId="4" fillId="0" borderId="11" xfId="1" applyNumberFormat="1" applyFont="1" applyBorder="1" applyAlignment="1">
      <alignment horizontal="left" vertical="center" wrapText="1"/>
    </xf>
    <xf numFmtId="0" fontId="4" fillId="0" borderId="85" xfId="1" applyNumberFormat="1" applyFont="1" applyFill="1" applyBorder="1" applyAlignment="1">
      <alignment horizontal="center"/>
    </xf>
    <xf numFmtId="166" fontId="4" fillId="0" borderId="86" xfId="1" applyNumberFormat="1" applyFont="1" applyBorder="1" applyAlignment="1">
      <alignment horizontal="left" vertical="center" wrapText="1"/>
    </xf>
    <xf numFmtId="164" fontId="4" fillId="0" borderId="86" xfId="1" applyNumberFormat="1" applyFont="1" applyBorder="1"/>
    <xf numFmtId="164" fontId="4" fillId="3" borderId="86" xfId="1" applyNumberFormat="1" applyFont="1" applyFill="1" applyBorder="1" applyAlignment="1">
      <alignment horizontal="center"/>
    </xf>
    <xf numFmtId="164" fontId="4" fillId="0" borderId="87" xfId="1" applyNumberFormat="1" applyFont="1" applyBorder="1"/>
    <xf numFmtId="166" fontId="4" fillId="3" borderId="8" xfId="1" applyNumberFormat="1" applyFont="1" applyFill="1" applyBorder="1"/>
    <xf numFmtId="164" fontId="4" fillId="0" borderId="8" xfId="1" applyNumberFormat="1" applyFont="1" applyBorder="1" applyAlignment="1">
      <alignment horizontal="center"/>
    </xf>
    <xf numFmtId="166" fontId="4" fillId="0" borderId="10" xfId="1" applyNumberFormat="1" applyFont="1" applyBorder="1" applyAlignment="1">
      <alignment horizontal="center"/>
    </xf>
    <xf numFmtId="166" fontId="4" fillId="0" borderId="11" xfId="1" applyNumberFormat="1" applyFont="1" applyBorder="1"/>
    <xf numFmtId="0" fontId="4" fillId="0" borderId="10" xfId="1" applyNumberFormat="1" applyFont="1" applyBorder="1" applyAlignment="1">
      <alignment horizontal="center"/>
    </xf>
    <xf numFmtId="0" fontId="4" fillId="0" borderId="85" xfId="1" applyNumberFormat="1" applyFont="1" applyBorder="1" applyAlignment="1">
      <alignment horizontal="center"/>
    </xf>
    <xf numFmtId="166" fontId="4" fillId="0" borderId="86" xfId="1" applyNumberFormat="1" applyFont="1" applyBorder="1"/>
    <xf numFmtId="164" fontId="4" fillId="0" borderId="88" xfId="1" applyNumberFormat="1" applyFont="1" applyBorder="1"/>
    <xf numFmtId="164" fontId="4" fillId="3" borderId="86" xfId="1" applyNumberFormat="1" applyFont="1" applyFill="1" applyBorder="1"/>
    <xf numFmtId="164" fontId="25" fillId="2" borderId="15" xfId="1" applyNumberFormat="1" applyFont="1" applyFill="1" applyBorder="1"/>
    <xf numFmtId="164" fontId="25" fillId="2" borderId="4" xfId="1" applyNumberFormat="1" applyFont="1" applyFill="1" applyBorder="1"/>
    <xf numFmtId="164" fontId="25" fillId="2" borderId="4" xfId="1" applyNumberFormat="1" applyFont="1" applyFill="1" applyBorder="1" applyAlignment="1">
      <alignment horizontal="center"/>
    </xf>
    <xf numFmtId="164" fontId="25" fillId="2" borderId="20" xfId="1" applyNumberFormat="1" applyFont="1" applyFill="1" applyBorder="1"/>
    <xf numFmtId="166" fontId="4" fillId="0" borderId="20" xfId="1" applyNumberFormat="1" applyFont="1" applyFill="1" applyBorder="1"/>
    <xf numFmtId="0" fontId="2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6" fontId="4" fillId="0" borderId="0" xfId="1" applyNumberFormat="1" applyFont="1" applyFill="1" applyBorder="1" applyAlignment="1">
      <alignment horizontal="center"/>
    </xf>
    <xf numFmtId="0" fontId="5" fillId="2" borderId="5" xfId="0" applyFont="1" applyFill="1" applyBorder="1"/>
    <xf numFmtId="164" fontId="5" fillId="2" borderId="5" xfId="0" applyNumberFormat="1" applyFont="1" applyFill="1" applyBorder="1"/>
    <xf numFmtId="164" fontId="4" fillId="0" borderId="12" xfId="0" applyNumberFormat="1" applyFont="1" applyBorder="1"/>
    <xf numFmtId="0" fontId="5" fillId="2" borderId="6" xfId="0" applyFont="1" applyFill="1" applyBorder="1"/>
    <xf numFmtId="164" fontId="5" fillId="2" borderId="82" xfId="0" applyNumberFormat="1" applyFont="1" applyFill="1" applyBorder="1"/>
    <xf numFmtId="0" fontId="5" fillId="2" borderId="2" xfId="0" applyFont="1" applyFill="1" applyBorder="1"/>
    <xf numFmtId="164" fontId="5" fillId="2" borderId="2" xfId="0" applyNumberFormat="1" applyFont="1" applyFill="1" applyBorder="1"/>
    <xf numFmtId="43" fontId="0" fillId="0" borderId="0" xfId="1" applyFont="1"/>
    <xf numFmtId="164" fontId="0" fillId="0" borderId="0" xfId="1" applyNumberFormat="1" applyFont="1"/>
    <xf numFmtId="164" fontId="5" fillId="2" borderId="5" xfId="1" applyNumberFormat="1" applyFont="1" applyFill="1" applyBorder="1" applyAlignment="1">
      <alignment horizontal="center" vertical="center" wrapText="1"/>
    </xf>
    <xf numFmtId="164" fontId="5" fillId="2" borderId="15" xfId="1" applyNumberFormat="1" applyFont="1" applyFill="1" applyBorder="1" applyAlignment="1">
      <alignment horizontal="center" vertical="center"/>
    </xf>
    <xf numFmtId="164" fontId="5" fillId="2" borderId="5" xfId="1" applyNumberFormat="1" applyFont="1" applyFill="1" applyBorder="1" applyAlignment="1"/>
    <xf numFmtId="164" fontId="5" fillId="0" borderId="75" xfId="1" applyNumberFormat="1" applyFont="1" applyBorder="1" applyAlignment="1"/>
    <xf numFmtId="0" fontId="5" fillId="0" borderId="10" xfId="0" applyFont="1" applyBorder="1" applyAlignment="1">
      <alignment horizontal="left" indent="3"/>
    </xf>
    <xf numFmtId="164" fontId="5" fillId="0" borderId="10" xfId="1" applyNumberFormat="1" applyFont="1" applyBorder="1" applyAlignment="1">
      <alignment horizontal="left" indent="2"/>
    </xf>
    <xf numFmtId="0" fontId="4" fillId="0" borderId="10" xfId="0" applyFont="1" applyBorder="1" applyAlignment="1">
      <alignment horizontal="left" indent="4"/>
    </xf>
    <xf numFmtId="164" fontId="4" fillId="0" borderId="10" xfId="1" applyNumberFormat="1" applyFont="1" applyBorder="1" applyAlignment="1">
      <alignment horizontal="left" indent="2"/>
    </xf>
    <xf numFmtId="164" fontId="5" fillId="0" borderId="73" xfId="1" applyNumberFormat="1" applyFont="1" applyBorder="1" applyAlignment="1"/>
    <xf numFmtId="164" fontId="4" fillId="0" borderId="85" xfId="1" applyNumberFormat="1" applyFont="1" applyBorder="1" applyAlignment="1">
      <alignment horizontal="left" indent="2"/>
    </xf>
    <xf numFmtId="164" fontId="5" fillId="0" borderId="89" xfId="1" applyNumberFormat="1" applyFont="1" applyBorder="1" applyAlignment="1"/>
    <xf numFmtId="0" fontId="5" fillId="0" borderId="7" xfId="0" applyFont="1" applyBorder="1" applyAlignment="1">
      <alignment horizontal="left" indent="3"/>
    </xf>
    <xf numFmtId="164" fontId="5" fillId="0" borderId="7" xfId="1" applyNumberFormat="1" applyFont="1" applyBorder="1" applyAlignment="1">
      <alignment horizontal="left" indent="2"/>
    </xf>
    <xf numFmtId="164" fontId="5" fillId="2" borderId="2" xfId="1" applyNumberFormat="1" applyFont="1" applyFill="1" applyBorder="1" applyAlignment="1"/>
    <xf numFmtId="0" fontId="5" fillId="2" borderId="3" xfId="0" applyFont="1" applyFill="1" applyBorder="1" applyAlignment="1">
      <alignment horizontal="left" vertical="center"/>
    </xf>
    <xf numFmtId="164" fontId="5" fillId="2" borderId="3" xfId="1" applyNumberFormat="1" applyFont="1" applyFill="1" applyBorder="1"/>
    <xf numFmtId="164" fontId="4" fillId="0" borderId="90" xfId="1" applyNumberFormat="1" applyFont="1" applyBorder="1"/>
    <xf numFmtId="0" fontId="4" fillId="0" borderId="0" xfId="0" applyFont="1" applyAlignment="1">
      <alignment horizontal="left" indent="1"/>
    </xf>
    <xf numFmtId="0" fontId="5" fillId="2" borderId="80" xfId="0" applyFont="1" applyFill="1" applyBorder="1"/>
    <xf numFmtId="164" fontId="5" fillId="2" borderId="67" xfId="1" applyNumberFormat="1" applyFont="1" applyFill="1" applyBorder="1"/>
    <xf numFmtId="164" fontId="5" fillId="2" borderId="19" xfId="1" applyNumberFormat="1" applyFont="1" applyFill="1" applyBorder="1"/>
    <xf numFmtId="43" fontId="4" fillId="0" borderId="3" xfId="0" applyNumberFormat="1" applyFont="1" applyBorder="1"/>
    <xf numFmtId="0" fontId="4" fillId="0" borderId="17" xfId="0" applyFont="1" applyBorder="1"/>
    <xf numFmtId="164" fontId="4" fillId="0" borderId="18" xfId="1" applyNumberFormat="1" applyFont="1" applyBorder="1"/>
    <xf numFmtId="0" fontId="5" fillId="2" borderId="4" xfId="0" applyFont="1" applyFill="1" applyBorder="1" applyAlignment="1">
      <alignment horizontal="left"/>
    </xf>
    <xf numFmtId="164" fontId="5" fillId="2" borderId="20" xfId="0" applyNumberFormat="1" applyFont="1" applyFill="1" applyBorder="1"/>
    <xf numFmtId="0" fontId="4" fillId="3" borderId="0" xfId="0" applyFont="1" applyFill="1" applyAlignment="1">
      <alignment horizontal="justify" vertical="center"/>
    </xf>
    <xf numFmtId="0" fontId="5" fillId="0" borderId="0" xfId="0" applyFont="1" applyAlignment="1">
      <alignment horizontal="justify" vertical="center"/>
    </xf>
    <xf numFmtId="43" fontId="4" fillId="0" borderId="0" xfId="1" applyFont="1" applyAlignment="1">
      <alignment horizontal="justify" vertical="center"/>
    </xf>
    <xf numFmtId="164" fontId="4" fillId="0" borderId="0" xfId="1" applyNumberFormat="1" applyFont="1" applyAlignment="1">
      <alignment horizontal="justify" vertical="center"/>
    </xf>
    <xf numFmtId="0" fontId="4" fillId="0" borderId="0" xfId="0" applyFont="1" applyAlignment="1">
      <alignment horizontal="justify" vertical="center"/>
    </xf>
    <xf numFmtId="0" fontId="25" fillId="2" borderId="70" xfId="0" applyFont="1" applyFill="1" applyBorder="1" applyAlignment="1">
      <alignment horizontal="center" vertical="center"/>
    </xf>
    <xf numFmtId="164" fontId="25" fillId="2" borderId="68" xfId="1" applyNumberFormat="1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justify" vertical="center"/>
    </xf>
    <xf numFmtId="0" fontId="4" fillId="0" borderId="69" xfId="0" applyFont="1" applyBorder="1" applyAlignment="1">
      <alignment horizontal="justify" vertical="center"/>
    </xf>
    <xf numFmtId="0" fontId="20" fillId="4" borderId="24" xfId="0" applyFont="1" applyFill="1" applyBorder="1" applyAlignment="1">
      <alignment horizontal="center" vertical="center" wrapText="1"/>
    </xf>
    <xf numFmtId="0" fontId="4" fillId="0" borderId="91" xfId="0" applyFont="1" applyBorder="1" applyAlignment="1">
      <alignment horizontal="left" indent="2"/>
    </xf>
    <xf numFmtId="49" fontId="4" fillId="0" borderId="10" xfId="1" applyNumberFormat="1" applyFont="1" applyFill="1" applyBorder="1" applyAlignment="1">
      <alignment horizontal="center"/>
    </xf>
    <xf numFmtId="43" fontId="17" fillId="0" borderId="0" xfId="1" applyFont="1"/>
    <xf numFmtId="0" fontId="28" fillId="0" borderId="0" xfId="0" applyFont="1"/>
    <xf numFmtId="0" fontId="10" fillId="4" borderId="24" xfId="0" applyFont="1" applyFill="1" applyBorder="1" applyAlignment="1">
      <alignment horizontal="center" vertical="center" wrapText="1"/>
    </xf>
    <xf numFmtId="3" fontId="27" fillId="0" borderId="10" xfId="1" applyNumberFormat="1" applyFont="1" applyBorder="1" applyAlignment="1">
      <alignment horizontal="right" vertical="center"/>
    </xf>
    <xf numFmtId="3" fontId="24" fillId="2" borderId="80" xfId="1" applyNumberFormat="1" applyFont="1" applyFill="1" applyBorder="1" applyAlignment="1">
      <alignment horizontal="right" vertical="center"/>
    </xf>
    <xf numFmtId="164" fontId="24" fillId="2" borderId="80" xfId="1" applyNumberFormat="1" applyFont="1" applyFill="1" applyBorder="1" applyAlignment="1">
      <alignment horizontal="right" vertical="center"/>
    </xf>
    <xf numFmtId="164" fontId="9" fillId="0" borderId="2" xfId="1" applyNumberFormat="1" applyFont="1" applyFill="1" applyBorder="1" applyAlignment="1">
      <alignment vertical="center"/>
    </xf>
    <xf numFmtId="164" fontId="10" fillId="0" borderId="3" xfId="0" applyNumberFormat="1" applyFont="1" applyBorder="1"/>
    <xf numFmtId="164" fontId="12" fillId="0" borderId="3" xfId="0" applyNumberFormat="1" applyFont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3" fontId="7" fillId="0" borderId="1" xfId="1" applyFont="1" applyBorder="1" applyAlignment="1">
      <alignment horizontal="center" vertical="center"/>
    </xf>
    <xf numFmtId="43" fontId="7" fillId="0" borderId="0" xfId="1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3" fontId="7" fillId="0" borderId="15" xfId="1" applyFont="1" applyBorder="1" applyAlignment="1">
      <alignment horizontal="center" vertical="center" wrapText="1"/>
    </xf>
    <xf numFmtId="43" fontId="7" fillId="0" borderId="4" xfId="1" applyFont="1" applyBorder="1" applyAlignment="1">
      <alignment horizontal="center" vertical="center" wrapText="1"/>
    </xf>
    <xf numFmtId="43" fontId="7" fillId="0" borderId="20" xfId="1" applyFont="1" applyBorder="1" applyAlignment="1">
      <alignment horizontal="center" vertical="center" wrapText="1"/>
    </xf>
    <xf numFmtId="43" fontId="7" fillId="0" borderId="15" xfId="1" applyFont="1" applyBorder="1" applyAlignment="1">
      <alignment horizontal="center" vertical="center"/>
    </xf>
    <xf numFmtId="43" fontId="7" fillId="0" borderId="4" xfId="1" applyFont="1" applyBorder="1" applyAlignment="1">
      <alignment horizontal="center" vertical="center"/>
    </xf>
    <xf numFmtId="43" fontId="7" fillId="0" borderId="20" xfId="1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43" fontId="7" fillId="0" borderId="0" xfId="1" applyFont="1" applyBorder="1" applyAlignment="1">
      <alignment horizontal="center" vertical="center" wrapText="1"/>
    </xf>
    <xf numFmtId="43" fontId="8" fillId="0" borderId="0" xfId="1" applyFont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43" fontId="7" fillId="2" borderId="22" xfId="1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justify"/>
    </xf>
    <xf numFmtId="0" fontId="9" fillId="2" borderId="40" xfId="0" applyFont="1" applyFill="1" applyBorder="1" applyAlignment="1">
      <alignment horizontal="justify"/>
    </xf>
    <xf numFmtId="43" fontId="7" fillId="0" borderId="1" xfId="1" applyFont="1" applyBorder="1" applyAlignment="1">
      <alignment horizontal="center" vertical="center" wrapText="1"/>
    </xf>
    <xf numFmtId="43" fontId="7" fillId="0" borderId="0" xfId="1" applyFont="1" applyBorder="1" applyAlignment="1">
      <alignment horizontal="center" wrapText="1"/>
    </xf>
    <xf numFmtId="0" fontId="6" fillId="2" borderId="44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43" fontId="7" fillId="2" borderId="26" xfId="1" applyFont="1" applyFill="1" applyBorder="1" applyAlignment="1">
      <alignment horizontal="center" vertical="center"/>
    </xf>
    <xf numFmtId="43" fontId="7" fillId="2" borderId="40" xfId="1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6" fillId="0" borderId="67" xfId="0" applyFont="1" applyBorder="1" applyAlignment="1">
      <alignment horizontal="center"/>
    </xf>
    <xf numFmtId="43" fontId="7" fillId="0" borderId="68" xfId="1" applyFont="1" applyBorder="1" applyAlignment="1">
      <alignment horizontal="center" vertical="center"/>
    </xf>
    <xf numFmtId="43" fontId="7" fillId="0" borderId="69" xfId="1" applyFont="1" applyBorder="1" applyAlignment="1">
      <alignment horizontal="center" vertical="center"/>
    </xf>
    <xf numFmtId="43" fontId="7" fillId="0" borderId="70" xfId="1" applyFont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1" fontId="21" fillId="4" borderId="26" xfId="0" applyNumberFormat="1" applyFont="1" applyFill="1" applyBorder="1" applyAlignment="1">
      <alignment horizontal="left" vertical="center" wrapText="1"/>
    </xf>
    <xf numFmtId="1" fontId="21" fillId="4" borderId="40" xfId="0" applyNumberFormat="1" applyFont="1" applyFill="1" applyBorder="1" applyAlignment="1">
      <alignment horizontal="left" vertical="center" wrapText="1"/>
    </xf>
    <xf numFmtId="43" fontId="9" fillId="0" borderId="0" xfId="1" applyFont="1" applyBorder="1" applyAlignment="1">
      <alignment horizontal="center" vertical="center"/>
    </xf>
    <xf numFmtId="43" fontId="7" fillId="0" borderId="0" xfId="1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9" fillId="4" borderId="21" xfId="0" applyFont="1" applyFill="1" applyBorder="1" applyAlignment="1">
      <alignment horizontal="center" vertical="center" wrapText="1"/>
    </xf>
    <xf numFmtId="0" fontId="19" fillId="4" borderId="23" xfId="0" applyFont="1" applyFill="1" applyBorder="1" applyAlignment="1">
      <alignment horizontal="center" vertical="center" wrapText="1"/>
    </xf>
    <xf numFmtId="43" fontId="9" fillId="0" borderId="1" xfId="1" applyFont="1" applyBorder="1" applyAlignment="1">
      <alignment horizontal="center" vertical="center"/>
    </xf>
    <xf numFmtId="43" fontId="10" fillId="0" borderId="1" xfId="1" applyFont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3" fontId="5" fillId="2" borderId="3" xfId="1" applyFont="1" applyFill="1" applyBorder="1" applyAlignment="1">
      <alignment horizontal="center" vertical="center" wrapText="1"/>
    </xf>
    <xf numFmtId="43" fontId="5" fillId="2" borderId="5" xfId="1" applyFont="1" applyFill="1" applyBorder="1" applyAlignment="1">
      <alignment horizontal="center" vertical="center" wrapText="1"/>
    </xf>
    <xf numFmtId="43" fontId="5" fillId="2" borderId="2" xfId="1" applyFont="1" applyFill="1" applyBorder="1" applyAlignment="1">
      <alignment horizontal="center" vertical="center" wrapText="1"/>
    </xf>
    <xf numFmtId="43" fontId="5" fillId="2" borderId="15" xfId="1" applyFont="1" applyFill="1" applyBorder="1" applyAlignment="1">
      <alignment horizontal="center" vertical="center"/>
    </xf>
    <xf numFmtId="43" fontId="10" fillId="0" borderId="80" xfId="1" applyFont="1" applyBorder="1" applyAlignment="1">
      <alignment horizontal="center" vertical="center"/>
    </xf>
    <xf numFmtId="43" fontId="10" fillId="0" borderId="67" xfId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82" xfId="0" applyFont="1" applyFill="1" applyBorder="1" applyAlignment="1">
      <alignment horizontal="center" vertical="center"/>
    </xf>
    <xf numFmtId="166" fontId="25" fillId="2" borderId="15" xfId="1" applyNumberFormat="1" applyFont="1" applyFill="1" applyBorder="1" applyAlignment="1">
      <alignment horizontal="left"/>
    </xf>
    <xf numFmtId="166" fontId="25" fillId="2" borderId="20" xfId="1" applyNumberFormat="1" applyFont="1" applyFill="1" applyBorder="1" applyAlignment="1">
      <alignment horizontal="left"/>
    </xf>
    <xf numFmtId="166" fontId="6" fillId="0" borderId="0" xfId="1" applyNumberFormat="1" applyFont="1" applyBorder="1" applyAlignment="1">
      <alignment horizontal="center"/>
    </xf>
    <xf numFmtId="166" fontId="8" fillId="0" borderId="0" xfId="1" applyNumberFormat="1" applyFont="1" applyBorder="1" applyAlignment="1">
      <alignment horizontal="center" vertical="center"/>
    </xf>
    <xf numFmtId="166" fontId="5" fillId="2" borderId="20" xfId="1" applyNumberFormat="1" applyFont="1" applyFill="1" applyBorder="1" applyAlignment="1">
      <alignment horizontal="center" vertical="center"/>
    </xf>
    <xf numFmtId="166" fontId="5" fillId="2" borderId="70" xfId="1" applyNumberFormat="1" applyFont="1" applyFill="1" applyBorder="1" applyAlignment="1">
      <alignment horizontal="center" vertical="center"/>
    </xf>
    <xf numFmtId="166" fontId="5" fillId="2" borderId="3" xfId="1" applyNumberFormat="1" applyFont="1" applyFill="1" applyBorder="1" applyAlignment="1">
      <alignment horizontal="center" vertical="center"/>
    </xf>
    <xf numFmtId="166" fontId="5" fillId="2" borderId="5" xfId="1" applyNumberFormat="1" applyFont="1" applyFill="1" applyBorder="1" applyAlignment="1">
      <alignment horizontal="center" vertical="center"/>
    </xf>
    <xf numFmtId="166" fontId="5" fillId="2" borderId="80" xfId="1" applyNumberFormat="1" applyFont="1" applyFill="1" applyBorder="1" applyAlignment="1">
      <alignment horizontal="center" vertical="center"/>
    </xf>
    <xf numFmtId="166" fontId="5" fillId="2" borderId="19" xfId="1" applyNumberFormat="1" applyFont="1" applyFill="1" applyBorder="1" applyAlignment="1">
      <alignment horizontal="center" vertical="center"/>
    </xf>
    <xf numFmtId="166" fontId="5" fillId="2" borderId="15" xfId="1" applyNumberFormat="1" applyFont="1" applyFill="1" applyBorder="1" applyAlignment="1">
      <alignment horizontal="center" vertical="center"/>
    </xf>
    <xf numFmtId="166" fontId="5" fillId="2" borderId="4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5" fillId="2" borderId="3" xfId="1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27" fillId="0" borderId="86" xfId="1" applyNumberFormat="1" applyFont="1" applyBorder="1" applyAlignment="1">
      <alignment horizontal="right" vertical="center"/>
    </xf>
    <xf numFmtId="3" fontId="27" fillId="0" borderId="8" xfId="1" applyNumberFormat="1" applyFont="1" applyBorder="1" applyAlignment="1">
      <alignment horizontal="right" vertical="center"/>
    </xf>
    <xf numFmtId="3" fontId="27" fillId="0" borderId="88" xfId="1" applyNumberFormat="1" applyFont="1" applyBorder="1" applyAlignment="1">
      <alignment horizontal="right" vertical="center"/>
    </xf>
    <xf numFmtId="43" fontId="24" fillId="0" borderId="1" xfId="1" applyFont="1" applyBorder="1" applyAlignment="1">
      <alignment horizontal="center" vertical="center"/>
    </xf>
    <xf numFmtId="43" fontId="26" fillId="0" borderId="80" xfId="1" applyFont="1" applyBorder="1" applyAlignment="1">
      <alignment horizontal="center" vertical="center"/>
    </xf>
    <xf numFmtId="0" fontId="25" fillId="2" borderId="0" xfId="0" applyFont="1" applyFill="1" applyAlignment="1">
      <alignment horizontal="justify" vertical="center"/>
    </xf>
    <xf numFmtId="0" fontId="25" fillId="0" borderId="85" xfId="0" applyFont="1" applyBorder="1" applyAlignment="1">
      <alignment horizontal="center" vertical="center"/>
    </xf>
    <xf numFmtId="0" fontId="27" fillId="0" borderId="86" xfId="0" applyFont="1" applyBorder="1" applyAlignment="1">
      <alignment horizontal="justify" vertical="center"/>
    </xf>
    <xf numFmtId="0" fontId="25" fillId="0" borderId="7" xfId="0" applyFont="1" applyBorder="1" applyAlignment="1">
      <alignment horizontal="center" vertical="center"/>
    </xf>
    <xf numFmtId="0" fontId="27" fillId="0" borderId="86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27" fillId="0" borderId="88" xfId="0" applyFont="1" applyBorder="1" applyAlignment="1">
      <alignment horizontal="left" vertical="center"/>
    </xf>
    <xf numFmtId="0" fontId="25" fillId="0" borderId="91" xfId="0" applyFont="1" applyBorder="1" applyAlignment="1">
      <alignment horizontal="center" vertical="center"/>
    </xf>
    <xf numFmtId="0" fontId="24" fillId="2" borderId="92" xfId="0" applyFont="1" applyFill="1" applyBorder="1" applyAlignment="1">
      <alignment horizontal="justify" vertical="center"/>
    </xf>
    <xf numFmtId="0" fontId="24" fillId="2" borderId="93" xfId="0" applyFont="1" applyFill="1" applyBorder="1" applyAlignment="1">
      <alignment horizontal="justify" vertical="center"/>
    </xf>
    <xf numFmtId="0" fontId="27" fillId="0" borderId="88" xfId="0" applyFont="1" applyBorder="1" applyAlignment="1">
      <alignment horizontal="justify" vertical="center"/>
    </xf>
    <xf numFmtId="0" fontId="27" fillId="0" borderId="8" xfId="0" applyFont="1" applyBorder="1" applyAlignment="1">
      <alignment horizontal="justify" vertical="center"/>
    </xf>
    <xf numFmtId="0" fontId="24" fillId="2" borderId="0" xfId="0" applyFont="1" applyFill="1" applyAlignment="1">
      <alignment horizontal="justify" vertical="center"/>
    </xf>
    <xf numFmtId="0" fontId="24" fillId="2" borderId="6" xfId="0" applyFont="1" applyFill="1" applyBorder="1" applyAlignment="1">
      <alignment horizontal="justify" vertical="center"/>
    </xf>
  </cellXfs>
  <cellStyles count="4">
    <cellStyle name="Millares" xfId="1" builtinId="3"/>
    <cellStyle name="Millares 2" xfId="3" xr:uid="{BEE9576C-6D87-4E8D-9A27-457B58E1B6AC}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666751</xdr:colOff>
      <xdr:row>36</xdr:row>
      <xdr:rowOff>142875</xdr:rowOff>
    </xdr:from>
    <xdr:to>
      <xdr:col>6</xdr:col>
      <xdr:colOff>1447801</xdr:colOff>
      <xdr:row>41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3CD9115-C27E-4EBF-B601-EA6EAE3B7549}"/>
            </a:ext>
          </a:extLst>
        </xdr:cNvPr>
        <xdr:cNvSpPr txBox="1"/>
      </xdr:nvSpPr>
      <xdr:spPr>
        <a:xfrm>
          <a:off x="666751" y="10420350"/>
          <a:ext cx="9925050" cy="857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</a:t>
          </a:r>
          <a:r>
            <a:rPr lang="es-ES" sz="1100" b="1" i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1/ </a:t>
          </a:r>
          <a:r>
            <a:rPr lang="es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consolidación </a:t>
          </a:r>
          <a:r>
            <a:rPr lang="es-E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intrasectorial</a:t>
          </a:r>
          <a:r>
            <a:rPr lang="es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consiste del conjunto de eliminaciones de flujos a niveles subsectoriales, a fines de llegar a grupos de sectoriales ya consolidados antes de proceder con la consolidación intersectorial. </a:t>
          </a:r>
          <a:r>
            <a:rPr lang="es-ES" sz="110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 términos prácticos, este proceso constituye la eliminación de flujos entre unidades institucionales dentro de un mismo sector, a fines de que luego de culminarla, el resultado sean sectores con estadísticas consolidadas.</a:t>
          </a:r>
          <a:endParaRPr lang="es-DO" sz="11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638175</xdr:colOff>
      <xdr:row>40</xdr:row>
      <xdr:rowOff>152400</xdr:rowOff>
    </xdr:from>
    <xdr:to>
      <xdr:col>7</xdr:col>
      <xdr:colOff>390525</xdr:colOff>
      <xdr:row>43</xdr:row>
      <xdr:rowOff>66675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E58B7F3-733A-45CE-9776-C2E9C6C3FE59}"/>
            </a:ext>
          </a:extLst>
        </xdr:cNvPr>
        <xdr:cNvSpPr txBox="1"/>
      </xdr:nvSpPr>
      <xdr:spPr>
        <a:xfrm>
          <a:off x="638175" y="11229975"/>
          <a:ext cx="10429875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100" b="1"/>
            <a:t>Nota 2/</a:t>
          </a:r>
          <a:r>
            <a:rPr lang="es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consolidación </a:t>
          </a:r>
          <a:r>
            <a:rPr lang="es-ES" sz="1100" b="1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intersectorial</a:t>
          </a:r>
          <a:r>
            <a:rPr lang="es-ES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s-DO" sz="1100" b="0" i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</a:t>
          </a:r>
          <a:r>
            <a:rPr lang="es-DO" sz="1100" b="0" i="0" u="non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un </a:t>
          </a:r>
          <a:r>
            <a:rPr lang="es-DO" sz="1100" b="0" u="none" baseline="0"/>
            <a:t>proceso  que </a:t>
          </a:r>
          <a:r>
            <a:rPr lang="es-DO" sz="1100" b="0" u="none"/>
            <a:t> </a:t>
          </a:r>
          <a:r>
            <a:rPr lang="es-ES" sz="1100" b="0" u="non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intenta mostrar las transacciones de un conjunto de instituciones con el resto de la economía, en este caso eliminando las transacciones entre sectores o ámbitos para llegar a un macro sector como el Sector Público.</a:t>
          </a:r>
          <a:endParaRPr lang="es-DO" sz="1100" b="0" u="none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9DD8A-10C2-4D8D-A8CC-540F8511A56C}">
  <sheetPr>
    <tabColor theme="9"/>
    <pageSetUpPr fitToPage="1"/>
  </sheetPr>
  <dimension ref="A1:I48"/>
  <sheetViews>
    <sheetView showGridLines="0" topLeftCell="A21" zoomScale="85" zoomScaleNormal="85" workbookViewId="0">
      <selection activeCell="H18" sqref="H18"/>
    </sheetView>
  </sheetViews>
  <sheetFormatPr baseColWidth="10" defaultColWidth="11.42578125" defaultRowHeight="15.75" x14ac:dyDescent="0.25"/>
  <cols>
    <col min="1" max="1" width="11.42578125" style="1"/>
    <col min="2" max="2" width="88.85546875" style="1" customWidth="1"/>
    <col min="3" max="3" width="29.140625" style="1" customWidth="1"/>
    <col min="4" max="4" width="27.140625" style="1" customWidth="1"/>
    <col min="5" max="5" width="24.7109375" style="1" customWidth="1"/>
    <col min="6" max="6" width="21.85546875" style="1" customWidth="1"/>
    <col min="7" max="7" width="7.5703125" style="1" bestFit="1" customWidth="1"/>
    <col min="8" max="8" width="17.5703125" style="1" bestFit="1" customWidth="1"/>
    <col min="9" max="9" width="24.140625" style="1" bestFit="1" customWidth="1"/>
    <col min="10" max="10" width="11.42578125" style="1"/>
    <col min="11" max="11" width="13.5703125" style="1" bestFit="1" customWidth="1"/>
    <col min="12" max="16384" width="11.42578125" style="1"/>
  </cols>
  <sheetData>
    <row r="1" spans="1:9" hidden="1" x14ac:dyDescent="0.25">
      <c r="B1" s="2" t="s">
        <v>0</v>
      </c>
      <c r="C1" s="3">
        <f>6884473166050.02</f>
        <v>6884473166050.0195</v>
      </c>
    </row>
    <row r="2" spans="1:9" x14ac:dyDescent="0.25">
      <c r="I2" s="4"/>
    </row>
    <row r="3" spans="1:9" x14ac:dyDescent="0.25">
      <c r="B3" s="4"/>
    </row>
    <row r="4" spans="1:9" ht="18.75" x14ac:dyDescent="0.3">
      <c r="B4" s="363" t="s">
        <v>1</v>
      </c>
      <c r="C4" s="363"/>
      <c r="D4" s="363"/>
      <c r="E4" s="363"/>
      <c r="F4" s="363"/>
      <c r="G4" s="363"/>
    </row>
    <row r="5" spans="1:9" ht="18.75" x14ac:dyDescent="0.3">
      <c r="B5" s="364" t="s">
        <v>2</v>
      </c>
      <c r="C5" s="364"/>
      <c r="D5" s="364"/>
      <c r="E5" s="364"/>
      <c r="F5" s="364"/>
      <c r="G5" s="364"/>
    </row>
    <row r="6" spans="1:9" ht="18.75" x14ac:dyDescent="0.25">
      <c r="B6" s="365" t="s">
        <v>3</v>
      </c>
      <c r="C6" s="366"/>
      <c r="D6" s="366"/>
      <c r="E6" s="366"/>
      <c r="F6" s="366"/>
      <c r="G6" s="366"/>
    </row>
    <row r="7" spans="1:9" ht="18.75" x14ac:dyDescent="0.25">
      <c r="B7" s="367" t="s">
        <v>4</v>
      </c>
      <c r="C7" s="368"/>
      <c r="D7" s="368"/>
      <c r="E7" s="368"/>
      <c r="F7" s="368"/>
      <c r="G7" s="368"/>
    </row>
    <row r="8" spans="1:9" ht="79.5" customHeight="1" x14ac:dyDescent="0.25">
      <c r="B8" s="5"/>
      <c r="C8" s="6" t="s">
        <v>5</v>
      </c>
      <c r="D8" s="6" t="s">
        <v>6</v>
      </c>
      <c r="E8" s="6" t="s">
        <v>7</v>
      </c>
      <c r="F8" s="6" t="s">
        <v>8</v>
      </c>
      <c r="G8" s="6" t="s">
        <v>9</v>
      </c>
      <c r="H8" s="7"/>
    </row>
    <row r="9" spans="1:9" x14ac:dyDescent="0.25">
      <c r="B9" s="8" t="s">
        <v>10</v>
      </c>
      <c r="C9" s="9">
        <f>+C10+C17+C21+C24+C27+C31+C32</f>
        <v>1028757946347</v>
      </c>
      <c r="D9" s="10">
        <f>+D10+D17+D21+D24+D27+D31+D32</f>
        <v>40772068783</v>
      </c>
      <c r="E9" s="9">
        <f>+E10+E17+E21+E24+E27+E31+E32</f>
        <v>32836636378</v>
      </c>
      <c r="F9" s="10">
        <f>+C9+D9+E9</f>
        <v>1102366651508</v>
      </c>
      <c r="G9" s="11">
        <f>+F9/$C$1</f>
        <v>0.16012360349433755</v>
      </c>
      <c r="H9" s="12"/>
    </row>
    <row r="10" spans="1:9" x14ac:dyDescent="0.25">
      <c r="A10" s="13"/>
      <c r="B10" s="14" t="s">
        <v>11</v>
      </c>
      <c r="C10" s="15">
        <f>+SUM(C11:C16)</f>
        <v>965008984079</v>
      </c>
      <c r="D10" s="15">
        <f>+SUM(D11:D16)</f>
        <v>3522190152</v>
      </c>
      <c r="E10" s="15">
        <f>+SUM(E11:E16)</f>
        <v>0</v>
      </c>
      <c r="F10" s="15">
        <f>+C10+D10+E10</f>
        <v>968531174231</v>
      </c>
      <c r="G10" s="16">
        <f>+F10/$C$1</f>
        <v>0.14068341191410247</v>
      </c>
      <c r="H10" s="13"/>
      <c r="I10" s="17"/>
    </row>
    <row r="11" spans="1:9" x14ac:dyDescent="0.25">
      <c r="A11" s="13"/>
      <c r="B11" s="18" t="s">
        <v>12</v>
      </c>
      <c r="C11" s="19">
        <v>305546300652</v>
      </c>
      <c r="D11" s="19">
        <v>0</v>
      </c>
      <c r="E11" s="19">
        <v>0</v>
      </c>
      <c r="F11" s="19">
        <f t="shared" ref="F11:F32" si="0">+C11+D11+E11</f>
        <v>305546300652</v>
      </c>
      <c r="G11" s="20">
        <f>+F11/$C$1</f>
        <v>4.4381943727918954E-2</v>
      </c>
      <c r="H11" s="13"/>
    </row>
    <row r="12" spans="1:9" x14ac:dyDescent="0.25">
      <c r="A12" s="13"/>
      <c r="B12" s="18" t="s">
        <v>13</v>
      </c>
      <c r="C12" s="19">
        <v>51694589147</v>
      </c>
      <c r="D12" s="19">
        <v>0</v>
      </c>
      <c r="E12" s="19">
        <v>0</v>
      </c>
      <c r="F12" s="19">
        <f t="shared" si="0"/>
        <v>51694589147</v>
      </c>
      <c r="G12" s="20">
        <f t="shared" ref="G12:G41" si="1">+F12/$C$1</f>
        <v>7.5088663867448665E-3</v>
      </c>
      <c r="H12" s="13"/>
    </row>
    <row r="13" spans="1:9" x14ac:dyDescent="0.25">
      <c r="A13" s="13"/>
      <c r="B13" s="18" t="s">
        <v>14</v>
      </c>
      <c r="C13" s="19">
        <v>540358022862</v>
      </c>
      <c r="D13" s="19">
        <v>3437190152</v>
      </c>
      <c r="E13" s="19">
        <v>0</v>
      </c>
      <c r="F13" s="19">
        <f t="shared" si="0"/>
        <v>543795213014</v>
      </c>
      <c r="G13" s="20">
        <f t="shared" si="1"/>
        <v>7.8988645884432079E-2</v>
      </c>
      <c r="H13" s="13"/>
      <c r="I13" s="21"/>
    </row>
    <row r="14" spans="1:9" x14ac:dyDescent="0.25">
      <c r="A14" s="13"/>
      <c r="B14" s="18" t="s">
        <v>15</v>
      </c>
      <c r="C14" s="19">
        <v>66036548118</v>
      </c>
      <c r="D14" s="19">
        <v>85000000</v>
      </c>
      <c r="E14" s="19">
        <v>0</v>
      </c>
      <c r="F14" s="19">
        <f t="shared" si="0"/>
        <v>66121548118</v>
      </c>
      <c r="G14" s="20">
        <f t="shared" si="1"/>
        <v>9.6044456159798466E-3</v>
      </c>
      <c r="H14" s="22"/>
    </row>
    <row r="15" spans="1:9" x14ac:dyDescent="0.25">
      <c r="A15" s="13"/>
      <c r="B15" s="18" t="s">
        <v>16</v>
      </c>
      <c r="C15" s="19">
        <v>1370403428</v>
      </c>
      <c r="D15" s="19">
        <v>0</v>
      </c>
      <c r="E15" s="19">
        <v>0</v>
      </c>
      <c r="F15" s="19">
        <f t="shared" si="0"/>
        <v>1370403428</v>
      </c>
      <c r="G15" s="20">
        <f t="shared" si="1"/>
        <v>1.9905712389990646E-4</v>
      </c>
      <c r="H15" s="13"/>
    </row>
    <row r="16" spans="1:9" x14ac:dyDescent="0.25">
      <c r="A16" s="13"/>
      <c r="B16" s="18" t="s">
        <v>17</v>
      </c>
      <c r="C16" s="19">
        <v>3119872</v>
      </c>
      <c r="D16" s="19">
        <v>0</v>
      </c>
      <c r="E16" s="19">
        <v>0</v>
      </c>
      <c r="F16" s="19">
        <f t="shared" si="0"/>
        <v>3119872</v>
      </c>
      <c r="G16" s="20">
        <f t="shared" si="1"/>
        <v>4.5317512680349846E-7</v>
      </c>
      <c r="H16" s="13"/>
    </row>
    <row r="17" spans="1:9" x14ac:dyDescent="0.25">
      <c r="A17" s="13"/>
      <c r="B17" s="23" t="s">
        <v>18</v>
      </c>
      <c r="C17" s="24">
        <f>+SUM(C18:C20)</f>
        <v>4594772152</v>
      </c>
      <c r="D17" s="24">
        <f>+SUM(D18:D20)</f>
        <v>0</v>
      </c>
      <c r="E17" s="24">
        <f>+SUM(E18:E20)</f>
        <v>4678099256</v>
      </c>
      <c r="F17" s="24">
        <f>+C17+D17+E17</f>
        <v>9272871408</v>
      </c>
      <c r="G17" s="25">
        <f t="shared" si="1"/>
        <v>1.34692534698633E-3</v>
      </c>
      <c r="H17" s="13"/>
    </row>
    <row r="18" spans="1:9" x14ac:dyDescent="0.25">
      <c r="A18" s="13"/>
      <c r="B18" s="18" t="s">
        <v>19</v>
      </c>
      <c r="C18" s="19">
        <v>1827091932</v>
      </c>
      <c r="D18" s="19">
        <v>0</v>
      </c>
      <c r="E18" s="19">
        <v>278509481</v>
      </c>
      <c r="F18" s="19">
        <f t="shared" si="0"/>
        <v>2105601413</v>
      </c>
      <c r="G18" s="20">
        <f t="shared" si="1"/>
        <v>3.0584786405785254E-4</v>
      </c>
      <c r="H18" s="13"/>
    </row>
    <row r="19" spans="1:9" x14ac:dyDescent="0.25">
      <c r="A19" s="13"/>
      <c r="B19" s="18" t="s">
        <v>20</v>
      </c>
      <c r="C19" s="19">
        <v>2767680220</v>
      </c>
      <c r="D19" s="19">
        <v>0</v>
      </c>
      <c r="E19" s="19">
        <v>2390962889</v>
      </c>
      <c r="F19" s="19">
        <f t="shared" si="0"/>
        <v>5158643109</v>
      </c>
      <c r="G19" s="20">
        <f t="shared" si="1"/>
        <v>7.4931559533694605E-4</v>
      </c>
      <c r="H19" s="26"/>
    </row>
    <row r="20" spans="1:9" x14ac:dyDescent="0.25">
      <c r="A20" s="13"/>
      <c r="B20" s="18" t="s">
        <v>21</v>
      </c>
      <c r="C20" s="19">
        <v>0</v>
      </c>
      <c r="D20" s="19">
        <v>0</v>
      </c>
      <c r="E20" s="19">
        <v>2008626886</v>
      </c>
      <c r="F20" s="19">
        <f t="shared" si="0"/>
        <v>2008626886</v>
      </c>
      <c r="G20" s="20">
        <f t="shared" si="1"/>
        <v>2.9176188759153139E-4</v>
      </c>
      <c r="H20" s="13"/>
    </row>
    <row r="21" spans="1:9" x14ac:dyDescent="0.25">
      <c r="A21" s="13"/>
      <c r="B21" s="23" t="s">
        <v>22</v>
      </c>
      <c r="C21" s="24">
        <f>+SUM(C22:C23)</f>
        <v>35829488329</v>
      </c>
      <c r="D21" s="24">
        <f>+SUM(D22:D23)</f>
        <v>31397430693</v>
      </c>
      <c r="E21" s="24">
        <f>+SUM(E22:E23)</f>
        <v>28137182509</v>
      </c>
      <c r="F21" s="24">
        <f t="shared" si="0"/>
        <v>95364101531</v>
      </c>
      <c r="G21" s="25">
        <f t="shared" si="1"/>
        <v>1.3852055085533197E-2</v>
      </c>
      <c r="H21" s="13"/>
      <c r="I21" s="4"/>
    </row>
    <row r="22" spans="1:9" x14ac:dyDescent="0.25">
      <c r="A22" s="13"/>
      <c r="B22" s="18" t="s">
        <v>23</v>
      </c>
      <c r="C22" s="19">
        <v>29568314468</v>
      </c>
      <c r="D22" s="19">
        <v>31397430693</v>
      </c>
      <c r="E22" s="19">
        <v>28137182509</v>
      </c>
      <c r="F22" s="19">
        <f t="shared" si="0"/>
        <v>89102927670</v>
      </c>
      <c r="G22" s="20">
        <f t="shared" si="1"/>
        <v>1.2942592050383861E-2</v>
      </c>
      <c r="H22" s="13"/>
      <c r="I22" s="4"/>
    </row>
    <row r="23" spans="1:9" x14ac:dyDescent="0.25">
      <c r="A23" s="13"/>
      <c r="B23" s="18" t="s">
        <v>24</v>
      </c>
      <c r="C23" s="19">
        <v>6261173861</v>
      </c>
      <c r="D23" s="19">
        <v>0</v>
      </c>
      <c r="E23" s="19">
        <v>0</v>
      </c>
      <c r="F23" s="19">
        <f t="shared" si="0"/>
        <v>6261173861</v>
      </c>
      <c r="G23" s="20">
        <f t="shared" si="1"/>
        <v>9.0946303514933462E-4</v>
      </c>
      <c r="H23" s="13"/>
      <c r="I23" s="4"/>
    </row>
    <row r="24" spans="1:9" x14ac:dyDescent="0.25">
      <c r="A24" s="13"/>
      <c r="B24" s="23" t="s">
        <v>25</v>
      </c>
      <c r="C24" s="24">
        <f>+SUM(C25:C26)</f>
        <v>9760211304</v>
      </c>
      <c r="D24" s="24">
        <f>+SUM(D25:D26)</f>
        <v>2650020400</v>
      </c>
      <c r="E24" s="24">
        <f>+SUM(E25:E26)</f>
        <v>4600000</v>
      </c>
      <c r="F24" s="24">
        <f t="shared" si="0"/>
        <v>12414831704</v>
      </c>
      <c r="G24" s="25">
        <f t="shared" si="1"/>
        <v>1.8033088959112081E-3</v>
      </c>
      <c r="H24" s="13"/>
    </row>
    <row r="25" spans="1:9" x14ac:dyDescent="0.25">
      <c r="A25" s="13"/>
      <c r="B25" s="18" t="s">
        <v>26</v>
      </c>
      <c r="C25" s="19">
        <v>0</v>
      </c>
      <c r="D25" s="19">
        <v>50020400</v>
      </c>
      <c r="E25" s="19">
        <v>4600000</v>
      </c>
      <c r="F25" s="19">
        <f t="shared" si="0"/>
        <v>54620400</v>
      </c>
      <c r="G25" s="20">
        <f t="shared" si="1"/>
        <v>7.9338532786145729E-6</v>
      </c>
      <c r="H25" s="13"/>
      <c r="I25" s="4"/>
    </row>
    <row r="26" spans="1:9" x14ac:dyDescent="0.25">
      <c r="A26" s="13"/>
      <c r="B26" s="18" t="s">
        <v>27</v>
      </c>
      <c r="C26" s="19">
        <v>9760211304</v>
      </c>
      <c r="D26" s="19">
        <v>2600000000</v>
      </c>
      <c r="E26" s="19">
        <v>0</v>
      </c>
      <c r="F26" s="19">
        <f t="shared" si="0"/>
        <v>12360211304</v>
      </c>
      <c r="G26" s="20">
        <f t="shared" si="1"/>
        <v>1.7953750426325935E-3</v>
      </c>
      <c r="H26" s="13"/>
    </row>
    <row r="27" spans="1:9" x14ac:dyDescent="0.25">
      <c r="A27" s="13"/>
      <c r="B27" s="23" t="s">
        <v>28</v>
      </c>
      <c r="C27" s="24">
        <f>+SUM(C28:C30)</f>
        <v>4256717870</v>
      </c>
      <c r="D27" s="24">
        <f>+SUM(D28:D30)</f>
        <v>2786243575</v>
      </c>
      <c r="E27" s="24">
        <f>+SUM(E28:E30)</f>
        <v>0</v>
      </c>
      <c r="F27" s="24">
        <f t="shared" si="0"/>
        <v>7042961445</v>
      </c>
      <c r="G27" s="25">
        <f t="shared" si="1"/>
        <v>1.0230211194273437E-3</v>
      </c>
      <c r="H27" s="13"/>
      <c r="I27" s="21"/>
    </row>
    <row r="28" spans="1:9" x14ac:dyDescent="0.25">
      <c r="A28" s="13"/>
      <c r="B28" s="18" t="s">
        <v>29</v>
      </c>
      <c r="C28" s="19">
        <v>1452804</v>
      </c>
      <c r="D28" s="19">
        <v>0</v>
      </c>
      <c r="E28" s="19">
        <v>0</v>
      </c>
      <c r="F28" s="19">
        <f t="shared" si="0"/>
        <v>1452804</v>
      </c>
      <c r="G28" s="20">
        <f t="shared" si="1"/>
        <v>2.1102616931740461E-7</v>
      </c>
      <c r="H28" s="13"/>
    </row>
    <row r="29" spans="1:9" x14ac:dyDescent="0.25">
      <c r="A29" s="13"/>
      <c r="B29" s="18" t="s">
        <v>30</v>
      </c>
      <c r="C29" s="19">
        <v>3705000000</v>
      </c>
      <c r="D29" s="19">
        <v>2772008725</v>
      </c>
      <c r="E29" s="19">
        <v>0</v>
      </c>
      <c r="F29" s="19">
        <f t="shared" si="0"/>
        <v>6477008725</v>
      </c>
      <c r="G29" s="20">
        <f t="shared" si="1"/>
        <v>9.4081399822147855E-4</v>
      </c>
      <c r="H29" s="13"/>
    </row>
    <row r="30" spans="1:9" x14ac:dyDescent="0.25">
      <c r="A30" s="13"/>
      <c r="B30" s="18" t="s">
        <v>31</v>
      </c>
      <c r="C30" s="19">
        <v>550265066</v>
      </c>
      <c r="D30" s="19">
        <v>14234850</v>
      </c>
      <c r="E30" s="19">
        <v>0</v>
      </c>
      <c r="F30" s="19">
        <f t="shared" si="0"/>
        <v>564499916</v>
      </c>
      <c r="G30" s="20">
        <f t="shared" si="1"/>
        <v>8.1996095036547729E-5</v>
      </c>
      <c r="H30" s="13"/>
      <c r="I30" s="21"/>
    </row>
    <row r="31" spans="1:9" x14ac:dyDescent="0.25">
      <c r="A31" s="13"/>
      <c r="B31" s="23" t="s">
        <v>32</v>
      </c>
      <c r="C31" s="24">
        <v>369830712</v>
      </c>
      <c r="D31" s="24">
        <v>13283211</v>
      </c>
      <c r="E31" s="24">
        <v>0</v>
      </c>
      <c r="F31" s="24">
        <f t="shared" si="0"/>
        <v>383113923</v>
      </c>
      <c r="G31" s="20">
        <f t="shared" si="1"/>
        <v>5.5648981956859365E-5</v>
      </c>
      <c r="H31" s="13"/>
    </row>
    <row r="32" spans="1:9" x14ac:dyDescent="0.25">
      <c r="A32" s="13"/>
      <c r="B32" s="27" t="s">
        <v>33</v>
      </c>
      <c r="C32" s="28">
        <v>8937941901</v>
      </c>
      <c r="D32" s="28">
        <v>402900752</v>
      </c>
      <c r="E32" s="28">
        <v>16754613</v>
      </c>
      <c r="F32" s="28">
        <f t="shared" si="0"/>
        <v>9357597266</v>
      </c>
      <c r="G32" s="20">
        <f t="shared" si="1"/>
        <v>1.359232150420152E-3</v>
      </c>
      <c r="H32" s="13"/>
    </row>
    <row r="33" spans="1:8" x14ac:dyDescent="0.25">
      <c r="A33" s="13"/>
      <c r="B33" s="29" t="s">
        <v>34</v>
      </c>
      <c r="C33" s="10">
        <f>+C34+C37+C40</f>
        <v>11247530920</v>
      </c>
      <c r="D33" s="10">
        <f>+D34+D37+D40</f>
        <v>2208110315</v>
      </c>
      <c r="E33" s="10">
        <f>+E34+E37+E40</f>
        <v>39046140</v>
      </c>
      <c r="F33" s="10">
        <f>+C33+D33+E33</f>
        <v>13494687375</v>
      </c>
      <c r="G33" s="11">
        <f t="shared" si="1"/>
        <v>1.9601626805007366E-3</v>
      </c>
      <c r="H33" s="13"/>
    </row>
    <row r="34" spans="1:8" x14ac:dyDescent="0.25">
      <c r="A34" s="13"/>
      <c r="B34" s="14" t="s">
        <v>35</v>
      </c>
      <c r="C34" s="15">
        <f>SUM(C35:C36)</f>
        <v>0</v>
      </c>
      <c r="D34" s="15">
        <f t="shared" ref="D34" si="2">SUM(D35:D36)</f>
        <v>0</v>
      </c>
      <c r="E34" s="15">
        <f>SUM(E35:E36)</f>
        <v>30692000</v>
      </c>
      <c r="F34" s="15">
        <f>+C34+D34+E34</f>
        <v>30692000</v>
      </c>
      <c r="G34" s="30">
        <f t="shared" si="1"/>
        <v>4.4581479598691784E-6</v>
      </c>
      <c r="H34" s="13"/>
    </row>
    <row r="35" spans="1:8" x14ac:dyDescent="0.25">
      <c r="A35" s="13"/>
      <c r="B35" s="18" t="s">
        <v>36</v>
      </c>
      <c r="C35" s="19">
        <v>0</v>
      </c>
      <c r="D35" s="19">
        <v>0</v>
      </c>
      <c r="E35" s="19">
        <v>29692000</v>
      </c>
      <c r="F35" s="31">
        <f t="shared" ref="F35:F41" si="3">+C35+D35+E35</f>
        <v>29692000</v>
      </c>
      <c r="G35" s="20">
        <f t="shared" si="1"/>
        <v>4.3128935626363758E-6</v>
      </c>
      <c r="H35" s="13"/>
    </row>
    <row r="36" spans="1:8" x14ac:dyDescent="0.25">
      <c r="A36" s="13"/>
      <c r="B36" s="18" t="s">
        <v>37</v>
      </c>
      <c r="C36" s="19">
        <v>0</v>
      </c>
      <c r="D36" s="19">
        <v>0</v>
      </c>
      <c r="E36" s="19">
        <v>1000000</v>
      </c>
      <c r="F36" s="31">
        <f t="shared" si="3"/>
        <v>1000000</v>
      </c>
      <c r="G36" s="20">
        <f t="shared" si="1"/>
        <v>1.4525439723280263E-7</v>
      </c>
      <c r="H36" s="13"/>
    </row>
    <row r="37" spans="1:8" s="33" customFormat="1" x14ac:dyDescent="0.25">
      <c r="A37" s="32"/>
      <c r="B37" s="23" t="s">
        <v>38</v>
      </c>
      <c r="C37" s="24">
        <f>+SUM(C38:C39)</f>
        <v>11247530920</v>
      </c>
      <c r="D37" s="24">
        <f t="shared" ref="D37:E37" si="4">+SUM(D38:D39)</f>
        <v>2208110315</v>
      </c>
      <c r="E37" s="24">
        <f t="shared" si="4"/>
        <v>0</v>
      </c>
      <c r="F37" s="15">
        <f t="shared" si="3"/>
        <v>13455641235</v>
      </c>
      <c r="G37" s="25">
        <f t="shared" si="1"/>
        <v>1.9544910569707693E-3</v>
      </c>
      <c r="H37" s="32"/>
    </row>
    <row r="38" spans="1:8" x14ac:dyDescent="0.25">
      <c r="A38" s="13"/>
      <c r="B38" s="18" t="s">
        <v>39</v>
      </c>
      <c r="C38" s="19">
        <v>10250997876</v>
      </c>
      <c r="D38" s="19">
        <v>2039800565</v>
      </c>
      <c r="E38" s="19">
        <v>0</v>
      </c>
      <c r="F38" s="31">
        <f t="shared" si="3"/>
        <v>12290798441</v>
      </c>
      <c r="G38" s="20">
        <f t="shared" si="1"/>
        <v>1.7852925190573255E-3</v>
      </c>
      <c r="H38" s="13"/>
    </row>
    <row r="39" spans="1:8" x14ac:dyDescent="0.25">
      <c r="A39" s="13"/>
      <c r="B39" s="18" t="s">
        <v>40</v>
      </c>
      <c r="C39" s="19">
        <v>996533044</v>
      </c>
      <c r="D39" s="19">
        <v>168309750</v>
      </c>
      <c r="E39" s="19">
        <v>0</v>
      </c>
      <c r="F39" s="31">
        <f t="shared" si="3"/>
        <v>1164842794</v>
      </c>
      <c r="G39" s="20">
        <f t="shared" si="1"/>
        <v>1.691985379134437E-4</v>
      </c>
      <c r="H39" s="13"/>
    </row>
    <row r="40" spans="1:8" x14ac:dyDescent="0.25">
      <c r="A40" s="13"/>
      <c r="B40" s="23" t="s">
        <v>41</v>
      </c>
      <c r="C40" s="24">
        <f>SUM(C41)</f>
        <v>0</v>
      </c>
      <c r="D40" s="24">
        <f t="shared" ref="D40" si="5">SUM(D41)</f>
        <v>0</v>
      </c>
      <c r="E40" s="24">
        <f>SUM(E41)</f>
        <v>8354140</v>
      </c>
      <c r="F40" s="15">
        <f t="shared" si="3"/>
        <v>8354140</v>
      </c>
      <c r="G40" s="25">
        <f t="shared" si="1"/>
        <v>1.2134755700984458E-6</v>
      </c>
      <c r="H40" s="13"/>
    </row>
    <row r="41" spans="1:8" x14ac:dyDescent="0.25">
      <c r="A41" s="13"/>
      <c r="B41" s="34" t="s">
        <v>42</v>
      </c>
      <c r="C41" s="35">
        <v>0</v>
      </c>
      <c r="D41" s="35">
        <v>0</v>
      </c>
      <c r="E41" s="35">
        <v>8354140</v>
      </c>
      <c r="F41" s="31">
        <f t="shared" si="3"/>
        <v>8354140</v>
      </c>
      <c r="G41" s="36">
        <f t="shared" si="1"/>
        <v>1.2134755700984458E-6</v>
      </c>
      <c r="H41" s="13"/>
    </row>
    <row r="42" spans="1:8" x14ac:dyDescent="0.25">
      <c r="A42" s="13"/>
      <c r="B42" s="37" t="s">
        <v>43</v>
      </c>
      <c r="C42" s="38">
        <f>+C9+C33</f>
        <v>1040005477267</v>
      </c>
      <c r="D42" s="38">
        <f>+D9+D33</f>
        <v>42980179098</v>
      </c>
      <c r="E42" s="38">
        <f>+E9+E33</f>
        <v>32875682518</v>
      </c>
      <c r="F42" s="38">
        <f>+C42+D42+E42</f>
        <v>1115861338883</v>
      </c>
      <c r="G42" s="39">
        <f>+F42/$C$1</f>
        <v>0.16208376617483827</v>
      </c>
      <c r="H42" s="40"/>
    </row>
    <row r="43" spans="1:8" x14ac:dyDescent="0.25">
      <c r="C43" s="4"/>
    </row>
    <row r="44" spans="1:8" x14ac:dyDescent="0.25">
      <c r="C44" s="41"/>
      <c r="F44" s="4"/>
      <c r="H44" s="17"/>
    </row>
    <row r="45" spans="1:8" x14ac:dyDescent="0.25">
      <c r="B45" s="42"/>
    </row>
    <row r="47" spans="1:8" x14ac:dyDescent="0.25">
      <c r="C47" s="4"/>
    </row>
    <row r="48" spans="1:8" x14ac:dyDescent="0.25">
      <c r="H48" s="13"/>
    </row>
  </sheetData>
  <mergeCells count="4">
    <mergeCell ref="B4:G4"/>
    <mergeCell ref="B5:G5"/>
    <mergeCell ref="B6:G6"/>
    <mergeCell ref="B7:G7"/>
  </mergeCells>
  <printOptions horizontalCentered="1"/>
  <pageMargins left="0.70866141732283472" right="0.70866141732283472" top="0.74803149606299213" bottom="0.74803149606299213" header="0.31496062992125984" footer="0.31496062992125984"/>
  <pageSetup scale="72" orientation="landscape" r:id="rId1"/>
  <ignoredErrors>
    <ignoredError sqref="C27:E27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2F168-14E2-45D7-BBF0-A3B4D732EA0F}">
  <sheetPr>
    <tabColor theme="9"/>
    <pageSetUpPr fitToPage="1"/>
  </sheetPr>
  <dimension ref="C3:E59"/>
  <sheetViews>
    <sheetView showGridLines="0" topLeftCell="A37" zoomScaleNormal="100" workbookViewId="0">
      <selection activeCell="D47" sqref="D47"/>
    </sheetView>
  </sheetViews>
  <sheetFormatPr baseColWidth="10" defaultColWidth="11.42578125" defaultRowHeight="15" x14ac:dyDescent="0.25"/>
  <cols>
    <col min="3" max="3" width="14.85546875" customWidth="1"/>
    <col min="4" max="4" width="146.85546875" customWidth="1"/>
    <col min="5" max="5" width="23.7109375" style="251" customWidth="1"/>
  </cols>
  <sheetData>
    <row r="3" spans="3:5" ht="18.75" x14ac:dyDescent="0.25">
      <c r="C3" s="402" t="s">
        <v>420</v>
      </c>
      <c r="D3" s="402"/>
      <c r="E3" s="402"/>
    </row>
    <row r="4" spans="3:5" ht="18.75" x14ac:dyDescent="0.25">
      <c r="C4" s="410" t="s">
        <v>421</v>
      </c>
      <c r="D4" s="410"/>
      <c r="E4" s="410"/>
    </row>
    <row r="5" spans="3:5" ht="18.75" x14ac:dyDescent="0.25">
      <c r="C5" s="406" t="s">
        <v>102</v>
      </c>
      <c r="D5" s="406"/>
      <c r="E5" s="406"/>
    </row>
    <row r="6" spans="3:5" ht="15.6" customHeight="1" x14ac:dyDescent="0.25">
      <c r="C6" s="425" t="s">
        <v>422</v>
      </c>
      <c r="D6" s="427" t="s">
        <v>423</v>
      </c>
      <c r="E6" s="428" t="s">
        <v>125</v>
      </c>
    </row>
    <row r="7" spans="3:5" ht="15.6" customHeight="1" x14ac:dyDescent="0.25">
      <c r="C7" s="426"/>
      <c r="D7" s="428"/>
      <c r="E7" s="429"/>
    </row>
    <row r="8" spans="3:5" ht="16.5" thickBot="1" x14ac:dyDescent="0.3">
      <c r="C8" s="234"/>
      <c r="D8" s="235" t="s">
        <v>424</v>
      </c>
      <c r="E8" s="236">
        <f>E9</f>
        <v>1731980334</v>
      </c>
    </row>
    <row r="9" spans="3:5" ht="15.75" x14ac:dyDescent="0.25">
      <c r="C9" s="237" t="s">
        <v>425</v>
      </c>
      <c r="D9" s="1" t="s">
        <v>426</v>
      </c>
      <c r="E9" s="238">
        <v>1731980334</v>
      </c>
    </row>
    <row r="10" spans="3:5" ht="16.5" thickBot="1" x14ac:dyDescent="0.3">
      <c r="C10" s="239"/>
      <c r="D10" s="240" t="s">
        <v>427</v>
      </c>
      <c r="E10" s="241">
        <f>E11+E12+E13</f>
        <v>2300004774</v>
      </c>
    </row>
    <row r="11" spans="3:5" ht="15.75" x14ac:dyDescent="0.25">
      <c r="C11" s="237" t="s">
        <v>428</v>
      </c>
      <c r="D11" s="1" t="s">
        <v>429</v>
      </c>
      <c r="E11" s="238">
        <v>367189477</v>
      </c>
    </row>
    <row r="12" spans="3:5" ht="15.75" x14ac:dyDescent="0.25">
      <c r="C12" s="237" t="s">
        <v>430</v>
      </c>
      <c r="D12" s="1" t="s">
        <v>431</v>
      </c>
      <c r="E12" s="238">
        <v>1875201810</v>
      </c>
    </row>
    <row r="13" spans="3:5" ht="15.75" x14ac:dyDescent="0.25">
      <c r="C13" s="237" t="s">
        <v>432</v>
      </c>
      <c r="D13" s="1" t="s">
        <v>433</v>
      </c>
      <c r="E13" s="238">
        <v>57613487</v>
      </c>
    </row>
    <row r="14" spans="3:5" ht="16.5" thickBot="1" x14ac:dyDescent="0.3">
      <c r="C14" s="239"/>
      <c r="D14" s="240" t="s">
        <v>434</v>
      </c>
      <c r="E14" s="241">
        <f>E15+E16+E17</f>
        <v>2775872817</v>
      </c>
    </row>
    <row r="15" spans="3:5" ht="15.75" x14ac:dyDescent="0.25">
      <c r="C15" s="237" t="s">
        <v>435</v>
      </c>
      <c r="D15" s="1" t="s">
        <v>436</v>
      </c>
      <c r="E15" s="238">
        <v>1242430284</v>
      </c>
    </row>
    <row r="16" spans="3:5" ht="15.75" x14ac:dyDescent="0.25">
      <c r="C16" s="237" t="s">
        <v>437</v>
      </c>
      <c r="D16" s="1" t="s">
        <v>438</v>
      </c>
      <c r="E16" s="238">
        <v>1527920629</v>
      </c>
    </row>
    <row r="17" spans="3:5" ht="15.75" x14ac:dyDescent="0.25">
      <c r="C17" s="237">
        <v>2114</v>
      </c>
      <c r="D17" s="1" t="s">
        <v>926</v>
      </c>
      <c r="E17" s="238">
        <v>5521904</v>
      </c>
    </row>
    <row r="18" spans="3:5" ht="16.5" thickBot="1" x14ac:dyDescent="0.3">
      <c r="C18" s="239"/>
      <c r="D18" s="240" t="s">
        <v>439</v>
      </c>
      <c r="E18" s="241">
        <f>E19</f>
        <v>511913450</v>
      </c>
    </row>
    <row r="19" spans="3:5" ht="15.75" x14ac:dyDescent="0.25">
      <c r="C19" s="237" t="s">
        <v>440</v>
      </c>
      <c r="D19" s="1" t="s">
        <v>441</v>
      </c>
      <c r="E19" s="238">
        <v>511913450</v>
      </c>
    </row>
    <row r="20" spans="3:5" ht="16.5" thickBot="1" x14ac:dyDescent="0.3">
      <c r="C20" s="239"/>
      <c r="D20" s="240" t="s">
        <v>442</v>
      </c>
      <c r="E20" s="241">
        <f>E21+E22+E23+E24</f>
        <v>714904836</v>
      </c>
    </row>
    <row r="21" spans="3:5" ht="15.75" x14ac:dyDescent="0.25">
      <c r="C21" s="237" t="s">
        <v>443</v>
      </c>
      <c r="D21" s="1" t="s">
        <v>442</v>
      </c>
      <c r="E21" s="238">
        <v>607852296</v>
      </c>
    </row>
    <row r="22" spans="3:5" ht="15.75" x14ac:dyDescent="0.25">
      <c r="C22" s="237" t="s">
        <v>444</v>
      </c>
      <c r="D22" s="1" t="s">
        <v>445</v>
      </c>
      <c r="E22" s="238">
        <v>70405316</v>
      </c>
    </row>
    <row r="23" spans="3:5" ht="15.75" x14ac:dyDescent="0.25">
      <c r="C23" s="237" t="s">
        <v>446</v>
      </c>
      <c r="D23" s="1" t="s">
        <v>447</v>
      </c>
      <c r="E23" s="238">
        <v>20779068</v>
      </c>
    </row>
    <row r="24" spans="3:5" ht="15.75" x14ac:dyDescent="0.25">
      <c r="C24" s="237" t="s">
        <v>448</v>
      </c>
      <c r="D24" s="1" t="s">
        <v>449</v>
      </c>
      <c r="E24" s="238">
        <v>15868156</v>
      </c>
    </row>
    <row r="25" spans="3:5" ht="16.5" thickBot="1" x14ac:dyDescent="0.3">
      <c r="C25" s="239"/>
      <c r="D25" s="240" t="s">
        <v>450</v>
      </c>
      <c r="E25" s="241">
        <f>E26+E27</f>
        <v>226144937</v>
      </c>
    </row>
    <row r="26" spans="3:5" ht="15.75" x14ac:dyDescent="0.25">
      <c r="C26" s="237">
        <v>2088</v>
      </c>
      <c r="D26" s="1" t="s">
        <v>451</v>
      </c>
      <c r="E26" s="238">
        <v>220011653</v>
      </c>
    </row>
    <row r="27" spans="3:5" ht="15.75" x14ac:dyDescent="0.25">
      <c r="C27" s="237" t="s">
        <v>452</v>
      </c>
      <c r="D27" s="1" t="s">
        <v>453</v>
      </c>
      <c r="E27" s="238">
        <v>6133284</v>
      </c>
    </row>
    <row r="28" spans="3:5" ht="16.5" thickBot="1" x14ac:dyDescent="0.3">
      <c r="C28" s="239"/>
      <c r="D28" s="242" t="s">
        <v>454</v>
      </c>
      <c r="E28" s="241">
        <f>E29+E30</f>
        <v>581946975</v>
      </c>
    </row>
    <row r="29" spans="3:5" ht="15.75" x14ac:dyDescent="0.25">
      <c r="C29" s="237" t="s">
        <v>455</v>
      </c>
      <c r="D29" s="1" t="s">
        <v>456</v>
      </c>
      <c r="E29" s="238">
        <v>107891355</v>
      </c>
    </row>
    <row r="30" spans="3:5" ht="15.75" x14ac:dyDescent="0.25">
      <c r="C30" s="237">
        <v>2092</v>
      </c>
      <c r="D30" s="1" t="s">
        <v>457</v>
      </c>
      <c r="E30" s="238">
        <v>474055620</v>
      </c>
    </row>
    <row r="31" spans="3:5" s="149" customFormat="1" ht="16.5" thickBot="1" x14ac:dyDescent="0.3">
      <c r="C31" s="243"/>
      <c r="D31" s="242" t="s">
        <v>458</v>
      </c>
      <c r="E31" s="244">
        <f>E32+E33</f>
        <v>75692632</v>
      </c>
    </row>
    <row r="32" spans="3:5" s="149" customFormat="1" ht="15.75" x14ac:dyDescent="0.25">
      <c r="C32" s="245" t="s">
        <v>459</v>
      </c>
      <c r="D32" s="207" t="s">
        <v>460</v>
      </c>
      <c r="E32" s="246">
        <v>52692632</v>
      </c>
    </row>
    <row r="33" spans="3:5" s="149" customFormat="1" ht="15.75" x14ac:dyDescent="0.25">
      <c r="C33" s="245">
        <v>2120</v>
      </c>
      <c r="D33" s="207" t="s">
        <v>461</v>
      </c>
      <c r="E33" s="246">
        <v>23000000</v>
      </c>
    </row>
    <row r="34" spans="3:5" s="149" customFormat="1" ht="16.5" thickBot="1" x14ac:dyDescent="0.3">
      <c r="C34" s="243"/>
      <c r="D34" s="242" t="s">
        <v>462</v>
      </c>
      <c r="E34" s="244">
        <f>E35</f>
        <v>131486578</v>
      </c>
    </row>
    <row r="35" spans="3:5" s="149" customFormat="1" ht="15.75" x14ac:dyDescent="0.25">
      <c r="C35" s="245" t="s">
        <v>463</v>
      </c>
      <c r="D35" s="207" t="s">
        <v>462</v>
      </c>
      <c r="E35" s="246">
        <v>131486578</v>
      </c>
    </row>
    <row r="36" spans="3:5" ht="16.5" thickBot="1" x14ac:dyDescent="0.3">
      <c r="C36" s="239"/>
      <c r="D36" s="240" t="s">
        <v>464</v>
      </c>
      <c r="E36" s="241">
        <f>E37+E38+E39</f>
        <v>3678202433</v>
      </c>
    </row>
    <row r="37" spans="3:5" ht="15.75" x14ac:dyDescent="0.25">
      <c r="C37" s="237" t="s">
        <v>465</v>
      </c>
      <c r="D37" s="1" t="s">
        <v>466</v>
      </c>
      <c r="E37" s="238">
        <v>514727950</v>
      </c>
    </row>
    <row r="38" spans="3:5" ht="15.75" x14ac:dyDescent="0.25">
      <c r="C38" s="237" t="s">
        <v>467</v>
      </c>
      <c r="D38" s="1" t="s">
        <v>468</v>
      </c>
      <c r="E38" s="238">
        <v>2152497349</v>
      </c>
    </row>
    <row r="39" spans="3:5" ht="15.75" x14ac:dyDescent="0.25">
      <c r="C39" s="237" t="s">
        <v>469</v>
      </c>
      <c r="D39" s="1" t="s">
        <v>464</v>
      </c>
      <c r="E39" s="238">
        <v>1010977134</v>
      </c>
    </row>
    <row r="40" spans="3:5" ht="16.5" thickBot="1" x14ac:dyDescent="0.3">
      <c r="C40" s="239"/>
      <c r="D40" s="240" t="s">
        <v>470</v>
      </c>
      <c r="E40" s="241">
        <f>E41+E42+E43+E44</f>
        <v>2938817425</v>
      </c>
    </row>
    <row r="41" spans="3:5" ht="15.75" x14ac:dyDescent="0.25">
      <c r="C41" s="237" t="s">
        <v>471</v>
      </c>
      <c r="D41" s="1" t="s">
        <v>472</v>
      </c>
      <c r="E41" s="238">
        <v>2646390510</v>
      </c>
    </row>
    <row r="42" spans="3:5" ht="15.75" x14ac:dyDescent="0.25">
      <c r="C42" s="237" t="s">
        <v>473</v>
      </c>
      <c r="D42" s="1" t="s">
        <v>474</v>
      </c>
      <c r="E42" s="238">
        <v>66917433</v>
      </c>
    </row>
    <row r="43" spans="3:5" ht="15.75" x14ac:dyDescent="0.25">
      <c r="C43" s="237">
        <v>2117</v>
      </c>
      <c r="D43" s="1" t="s">
        <v>475</v>
      </c>
      <c r="E43" s="226">
        <v>55820936</v>
      </c>
    </row>
    <row r="44" spans="3:5" ht="15.75" x14ac:dyDescent="0.25">
      <c r="C44" s="237">
        <v>2123</v>
      </c>
      <c r="D44" s="1" t="s">
        <v>927</v>
      </c>
      <c r="E44" s="226">
        <v>169688546</v>
      </c>
    </row>
    <row r="45" spans="3:5" ht="16.5" thickBot="1" x14ac:dyDescent="0.3">
      <c r="C45" s="239"/>
      <c r="D45" s="240" t="s">
        <v>476</v>
      </c>
      <c r="E45" s="241">
        <f>E46+E47</f>
        <v>4938293424</v>
      </c>
    </row>
    <row r="46" spans="3:5" ht="15.75" x14ac:dyDescent="0.25">
      <c r="C46" s="237" t="s">
        <v>477</v>
      </c>
      <c r="D46" s="1" t="s">
        <v>478</v>
      </c>
      <c r="E46" s="238">
        <v>1507490437</v>
      </c>
    </row>
    <row r="47" spans="3:5" ht="15.75" x14ac:dyDescent="0.25">
      <c r="C47" s="237" t="s">
        <v>479</v>
      </c>
      <c r="D47" s="1" t="s">
        <v>480</v>
      </c>
      <c r="E47" s="238">
        <v>3430802987</v>
      </c>
    </row>
    <row r="48" spans="3:5" ht="16.5" thickBot="1" x14ac:dyDescent="0.3">
      <c r="C48" s="239"/>
      <c r="D48" s="240" t="s">
        <v>481</v>
      </c>
      <c r="E48" s="241">
        <f>E49</f>
        <v>2461646092</v>
      </c>
    </row>
    <row r="49" spans="3:5" ht="15.75" x14ac:dyDescent="0.25">
      <c r="C49" s="237" t="s">
        <v>482</v>
      </c>
      <c r="D49" s="1" t="s">
        <v>483</v>
      </c>
      <c r="E49" s="238">
        <v>2461646092</v>
      </c>
    </row>
    <row r="50" spans="3:5" ht="16.5" thickBot="1" x14ac:dyDescent="0.3">
      <c r="C50" s="239"/>
      <c r="D50" s="240" t="s">
        <v>484</v>
      </c>
      <c r="E50" s="241">
        <f>E51</f>
        <v>1441381835</v>
      </c>
    </row>
    <row r="51" spans="3:5" ht="15.75" x14ac:dyDescent="0.25">
      <c r="C51" s="237" t="s">
        <v>485</v>
      </c>
      <c r="D51" s="1" t="s">
        <v>486</v>
      </c>
      <c r="E51" s="238">
        <v>1441381835</v>
      </c>
    </row>
    <row r="52" spans="3:5" ht="16.5" thickBot="1" x14ac:dyDescent="0.3">
      <c r="C52" s="239"/>
      <c r="D52" s="240" t="s">
        <v>487</v>
      </c>
      <c r="E52" s="241">
        <f>+E53+E54</f>
        <v>346534944</v>
      </c>
    </row>
    <row r="53" spans="3:5" ht="15.75" x14ac:dyDescent="0.25">
      <c r="C53" s="237" t="s">
        <v>488</v>
      </c>
      <c r="D53" s="1" t="s">
        <v>489</v>
      </c>
      <c r="E53" s="238">
        <v>68964006</v>
      </c>
    </row>
    <row r="54" spans="3:5" ht="15.75" x14ac:dyDescent="0.25">
      <c r="C54" s="237" t="s">
        <v>490</v>
      </c>
      <c r="D54" s="1" t="s">
        <v>491</v>
      </c>
      <c r="E54" s="247">
        <v>277570938</v>
      </c>
    </row>
    <row r="55" spans="3:5" ht="16.5" thickBot="1" x14ac:dyDescent="0.3">
      <c r="C55" s="239"/>
      <c r="D55" s="240" t="s">
        <v>492</v>
      </c>
      <c r="E55" s="241">
        <f>E56</f>
        <v>7181971</v>
      </c>
    </row>
    <row r="56" spans="3:5" ht="15.75" x14ac:dyDescent="0.25">
      <c r="C56" s="237" t="s">
        <v>493</v>
      </c>
      <c r="D56" s="1" t="s">
        <v>494</v>
      </c>
      <c r="E56" s="238">
        <v>7181971</v>
      </c>
    </row>
    <row r="57" spans="3:5" ht="16.5" thickBot="1" x14ac:dyDescent="0.3">
      <c r="C57" s="239"/>
      <c r="D57" s="240" t="s">
        <v>495</v>
      </c>
      <c r="E57" s="241">
        <f>E58</f>
        <v>439668518</v>
      </c>
    </row>
    <row r="58" spans="3:5" ht="15.75" x14ac:dyDescent="0.25">
      <c r="C58" s="237">
        <v>2119</v>
      </c>
      <c r="D58" s="1" t="s">
        <v>496</v>
      </c>
      <c r="E58" s="238">
        <v>439668518</v>
      </c>
    </row>
    <row r="59" spans="3:5" ht="20.25" x14ac:dyDescent="0.3">
      <c r="C59" s="248"/>
      <c r="D59" s="249" t="s">
        <v>170</v>
      </c>
      <c r="E59" s="250">
        <f>+E55+E52+E50+E48+E45+E40+E36+E34++E31+E28+E25+E20+E18+E14+E10+E8+E57</f>
        <v>25301673975</v>
      </c>
    </row>
  </sheetData>
  <mergeCells count="6">
    <mergeCell ref="C3:E3"/>
    <mergeCell ref="C4:E4"/>
    <mergeCell ref="C5:E5"/>
    <mergeCell ref="C6:C7"/>
    <mergeCell ref="D6:D7"/>
    <mergeCell ref="E6:E7"/>
  </mergeCells>
  <pageMargins left="0.7" right="0.7" top="0.75" bottom="0.75" header="0.3" footer="0.3"/>
  <pageSetup scale="5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A3E28-8B64-42B2-AA5B-3FBA7191EB01}">
  <sheetPr>
    <tabColor theme="9"/>
    <pageSetUpPr fitToPage="1"/>
  </sheetPr>
  <dimension ref="B1:O115"/>
  <sheetViews>
    <sheetView showGridLines="0" tabSelected="1" zoomScale="85" zoomScaleNormal="85" workbookViewId="0">
      <selection activeCell="H1" sqref="C1:H1048576"/>
    </sheetView>
  </sheetViews>
  <sheetFormatPr baseColWidth="10" defaultColWidth="11.42578125" defaultRowHeight="15.75" x14ac:dyDescent="0.25"/>
  <cols>
    <col min="1" max="1" width="11.42578125" style="254"/>
    <col min="2" max="2" width="18.5703125" style="252" bestFit="1" customWidth="1"/>
    <col min="3" max="3" width="94.42578125" style="252" bestFit="1" customWidth="1"/>
    <col min="4" max="4" width="25.28515625" style="252" customWidth="1"/>
    <col min="5" max="5" width="23.7109375" style="252" customWidth="1"/>
    <col min="6" max="6" width="25.28515625" style="252" customWidth="1"/>
    <col min="7" max="7" width="23.5703125" style="252" customWidth="1"/>
    <col min="8" max="8" width="18.7109375" style="252" customWidth="1"/>
    <col min="9" max="9" width="23.5703125" style="252" bestFit="1" customWidth="1"/>
    <col min="10" max="10" width="25.28515625" style="253" bestFit="1" customWidth="1"/>
    <col min="11" max="11" width="23.85546875" style="253" customWidth="1"/>
    <col min="12" max="12" width="25.28515625" style="252" bestFit="1" customWidth="1"/>
    <col min="13" max="13" width="11.42578125" style="254"/>
    <col min="14" max="14" width="20.28515625" style="254" bestFit="1" customWidth="1"/>
    <col min="15" max="15" width="23" style="254" bestFit="1" customWidth="1"/>
    <col min="16" max="16384" width="11.42578125" style="254"/>
  </cols>
  <sheetData>
    <row r="1" spans="2:15" x14ac:dyDescent="0.25">
      <c r="M1" s="252"/>
    </row>
    <row r="2" spans="2:15" ht="18.75" x14ac:dyDescent="0.3">
      <c r="B2" s="432" t="s">
        <v>497</v>
      </c>
      <c r="C2" s="432"/>
      <c r="D2" s="432"/>
      <c r="E2" s="432"/>
      <c r="F2" s="432"/>
      <c r="G2" s="432"/>
      <c r="H2" s="432"/>
      <c r="I2" s="432"/>
      <c r="J2" s="432"/>
      <c r="K2" s="432"/>
      <c r="L2" s="432"/>
    </row>
    <row r="3" spans="2:15" ht="18.75" x14ac:dyDescent="0.3">
      <c r="B3" s="432" t="s">
        <v>498</v>
      </c>
      <c r="C3" s="432"/>
      <c r="D3" s="432"/>
      <c r="E3" s="432"/>
      <c r="F3" s="432"/>
      <c r="G3" s="432"/>
      <c r="H3" s="432"/>
      <c r="I3" s="432"/>
      <c r="J3" s="432"/>
      <c r="K3" s="432"/>
      <c r="L3" s="432"/>
    </row>
    <row r="4" spans="2:15" ht="18.75" x14ac:dyDescent="0.25">
      <c r="B4" s="433" t="s">
        <v>102</v>
      </c>
      <c r="C4" s="433"/>
      <c r="D4" s="433"/>
      <c r="E4" s="433"/>
      <c r="F4" s="433"/>
      <c r="G4" s="433"/>
      <c r="H4" s="433"/>
      <c r="I4" s="433"/>
      <c r="J4" s="433"/>
      <c r="K4" s="433"/>
      <c r="L4" s="433"/>
    </row>
    <row r="5" spans="2:15" x14ac:dyDescent="0.25">
      <c r="B5" s="434" t="s">
        <v>167</v>
      </c>
      <c r="C5" s="436" t="s">
        <v>499</v>
      </c>
      <c r="D5" s="438" t="s">
        <v>500</v>
      </c>
      <c r="E5" s="439"/>
      <c r="F5" s="255" t="s">
        <v>501</v>
      </c>
      <c r="G5" s="438" t="s">
        <v>502</v>
      </c>
      <c r="H5" s="439"/>
      <c r="I5" s="255" t="s">
        <v>501</v>
      </c>
      <c r="J5" s="440" t="s">
        <v>170</v>
      </c>
      <c r="K5" s="441"/>
      <c r="L5" s="434"/>
    </row>
    <row r="6" spans="2:15" ht="31.5" x14ac:dyDescent="0.25">
      <c r="B6" s="435"/>
      <c r="C6" s="437"/>
      <c r="D6" s="256" t="s">
        <v>503</v>
      </c>
      <c r="E6" s="257" t="s">
        <v>504</v>
      </c>
      <c r="F6" s="257" t="s">
        <v>505</v>
      </c>
      <c r="G6" s="257" t="s">
        <v>503</v>
      </c>
      <c r="H6" s="258" t="s">
        <v>504</v>
      </c>
      <c r="I6" s="257" t="s">
        <v>506</v>
      </c>
      <c r="J6" s="257" t="s">
        <v>503</v>
      </c>
      <c r="K6" s="257" t="s">
        <v>504</v>
      </c>
      <c r="L6" s="257" t="s">
        <v>507</v>
      </c>
    </row>
    <row r="7" spans="2:15" s="265" customFormat="1" x14ac:dyDescent="0.25">
      <c r="B7" s="259" t="s">
        <v>508</v>
      </c>
      <c r="C7" s="260"/>
      <c r="D7" s="261">
        <f>(+SUM(D8:D65))/1</f>
        <v>115247383760</v>
      </c>
      <c r="E7" s="262">
        <f>(+SUM(E8:E63))/1</f>
        <v>37985825208</v>
      </c>
      <c r="F7" s="261">
        <f>(+E7+D7)/1</f>
        <v>153233208968</v>
      </c>
      <c r="G7" s="262">
        <f>(+SUM(G8:G63))/1</f>
        <v>8487857313</v>
      </c>
      <c r="H7" s="261">
        <f>(+SUM(H8:H63))/1</f>
        <v>0</v>
      </c>
      <c r="I7" s="261">
        <f>(+G7+H7)/1</f>
        <v>8487857313</v>
      </c>
      <c r="J7" s="263">
        <f>(+D7+G7)/1</f>
        <v>123735241073</v>
      </c>
      <c r="K7" s="263">
        <f>(+E7+H7)/1</f>
        <v>37985825208</v>
      </c>
      <c r="L7" s="264">
        <f>(+J7+K7)/1</f>
        <v>161721066281</v>
      </c>
      <c r="M7" s="254"/>
    </row>
    <row r="8" spans="2:15" s="273" customFormat="1" x14ac:dyDescent="0.25">
      <c r="B8" s="266" t="s">
        <v>509</v>
      </c>
      <c r="C8" s="267" t="s">
        <v>510</v>
      </c>
      <c r="D8" s="268">
        <v>432266214</v>
      </c>
      <c r="E8" s="269">
        <v>69289600</v>
      </c>
      <c r="F8" s="269">
        <f t="shared" ref="F8:F72" si="0">(+E8+D8)/1</f>
        <v>501555814</v>
      </c>
      <c r="G8" s="268">
        <v>0</v>
      </c>
      <c r="H8" s="268"/>
      <c r="I8" s="269">
        <f t="shared" ref="I8:I72" si="1">(+G8+H8)/1</f>
        <v>0</v>
      </c>
      <c r="J8" s="270">
        <f>((+D8+G8)/1)*1</f>
        <v>432266214</v>
      </c>
      <c r="K8" s="270">
        <f t="shared" ref="K8:K72" si="2">(+E8+H8)/1</f>
        <v>69289600</v>
      </c>
      <c r="L8" s="271">
        <f t="shared" ref="L8:L72" si="3">(+J8+K8)/1</f>
        <v>501555814</v>
      </c>
      <c r="M8" s="254"/>
      <c r="N8" s="272"/>
      <c r="O8" s="272"/>
    </row>
    <row r="9" spans="2:15" x14ac:dyDescent="0.25">
      <c r="B9" s="274" t="s">
        <v>511</v>
      </c>
      <c r="C9" s="275" t="s">
        <v>512</v>
      </c>
      <c r="D9" s="231">
        <v>56153291</v>
      </c>
      <c r="E9" s="231">
        <v>0</v>
      </c>
      <c r="F9" s="231">
        <f t="shared" si="0"/>
        <v>56153291</v>
      </c>
      <c r="G9" s="231">
        <v>1920776</v>
      </c>
      <c r="H9" s="231"/>
      <c r="I9" s="231">
        <f t="shared" si="1"/>
        <v>1920776</v>
      </c>
      <c r="J9" s="276">
        <f t="shared" ref="J9:J65" si="4">((+D9+G9)/1)*1</f>
        <v>58074067</v>
      </c>
      <c r="K9" s="277">
        <f t="shared" si="2"/>
        <v>0</v>
      </c>
      <c r="L9" s="278">
        <f t="shared" si="3"/>
        <v>58074067</v>
      </c>
    </row>
    <row r="10" spans="2:15" x14ac:dyDescent="0.25">
      <c r="B10" s="353">
        <v>5104</v>
      </c>
      <c r="C10" s="275" t="s">
        <v>950</v>
      </c>
      <c r="D10" s="231">
        <v>0</v>
      </c>
      <c r="E10" s="231">
        <v>1380765273</v>
      </c>
      <c r="F10" s="231"/>
      <c r="G10" s="231"/>
      <c r="H10" s="231"/>
      <c r="I10" s="231"/>
      <c r="J10" s="276"/>
      <c r="K10" s="277"/>
      <c r="L10" s="278"/>
    </row>
    <row r="11" spans="2:15" x14ac:dyDescent="0.25">
      <c r="B11" s="274" t="s">
        <v>513</v>
      </c>
      <c r="C11" s="279" t="s">
        <v>514</v>
      </c>
      <c r="D11" s="231">
        <v>43472831</v>
      </c>
      <c r="E11" s="231">
        <v>573319973</v>
      </c>
      <c r="F11" s="231">
        <f t="shared" si="0"/>
        <v>616792804</v>
      </c>
      <c r="G11" s="231">
        <v>0</v>
      </c>
      <c r="H11" s="231"/>
      <c r="I11" s="231">
        <f t="shared" si="1"/>
        <v>0</v>
      </c>
      <c r="J11" s="276">
        <f t="shared" si="4"/>
        <v>43472831</v>
      </c>
      <c r="K11" s="277">
        <f t="shared" si="2"/>
        <v>573319973</v>
      </c>
      <c r="L11" s="278">
        <f t="shared" si="3"/>
        <v>616792804</v>
      </c>
    </row>
    <row r="12" spans="2:15" x14ac:dyDescent="0.25">
      <c r="B12" s="274" t="s">
        <v>515</v>
      </c>
      <c r="C12" s="279" t="s">
        <v>516</v>
      </c>
      <c r="D12" s="231">
        <v>190167111</v>
      </c>
      <c r="E12" s="231">
        <v>0</v>
      </c>
      <c r="F12" s="231">
        <f t="shared" si="0"/>
        <v>190167111</v>
      </c>
      <c r="G12" s="231">
        <v>0</v>
      </c>
      <c r="H12" s="231"/>
      <c r="I12" s="231">
        <f t="shared" si="1"/>
        <v>0</v>
      </c>
      <c r="J12" s="276">
        <f t="shared" si="4"/>
        <v>190167111</v>
      </c>
      <c r="K12" s="277">
        <f t="shared" si="2"/>
        <v>0</v>
      </c>
      <c r="L12" s="278">
        <f t="shared" si="3"/>
        <v>190167111</v>
      </c>
    </row>
    <row r="13" spans="2:15" x14ac:dyDescent="0.25">
      <c r="B13" s="274" t="s">
        <v>517</v>
      </c>
      <c r="C13" s="279" t="s">
        <v>518</v>
      </c>
      <c r="D13" s="231">
        <v>1908317326</v>
      </c>
      <c r="E13" s="231">
        <v>0</v>
      </c>
      <c r="F13" s="231">
        <f t="shared" si="0"/>
        <v>1908317326</v>
      </c>
      <c r="G13" s="231">
        <v>100000000</v>
      </c>
      <c r="H13" s="231"/>
      <c r="I13" s="231">
        <f t="shared" si="1"/>
        <v>100000000</v>
      </c>
      <c r="J13" s="276">
        <f t="shared" si="4"/>
        <v>2008317326</v>
      </c>
      <c r="K13" s="277">
        <f t="shared" si="2"/>
        <v>0</v>
      </c>
      <c r="L13" s="278">
        <f t="shared" si="3"/>
        <v>2008317326</v>
      </c>
    </row>
    <row r="14" spans="2:15" x14ac:dyDescent="0.25">
      <c r="B14" s="274" t="s">
        <v>519</v>
      </c>
      <c r="C14" s="279" t="s">
        <v>520</v>
      </c>
      <c r="D14" s="231">
        <v>49000000</v>
      </c>
      <c r="E14" s="231">
        <v>22925496</v>
      </c>
      <c r="F14" s="231">
        <f t="shared" si="0"/>
        <v>71925496</v>
      </c>
      <c r="G14" s="231">
        <v>0</v>
      </c>
      <c r="H14" s="231"/>
      <c r="I14" s="231">
        <f t="shared" si="1"/>
        <v>0</v>
      </c>
      <c r="J14" s="276">
        <f t="shared" si="4"/>
        <v>49000000</v>
      </c>
      <c r="K14" s="277">
        <f t="shared" si="2"/>
        <v>22925496</v>
      </c>
      <c r="L14" s="278">
        <f t="shared" si="3"/>
        <v>71925496</v>
      </c>
    </row>
    <row r="15" spans="2:15" x14ac:dyDescent="0.25">
      <c r="B15" s="274" t="s">
        <v>521</v>
      </c>
      <c r="C15" s="279" t="s">
        <v>522</v>
      </c>
      <c r="D15" s="231">
        <v>20352056</v>
      </c>
      <c r="E15" s="231">
        <v>0</v>
      </c>
      <c r="F15" s="231">
        <f t="shared" si="0"/>
        <v>20352056</v>
      </c>
      <c r="G15" s="231">
        <v>0</v>
      </c>
      <c r="H15" s="231"/>
      <c r="I15" s="231">
        <f t="shared" si="1"/>
        <v>0</v>
      </c>
      <c r="J15" s="276">
        <f t="shared" si="4"/>
        <v>20352056</v>
      </c>
      <c r="K15" s="277">
        <f t="shared" si="2"/>
        <v>0</v>
      </c>
      <c r="L15" s="278">
        <f t="shared" si="3"/>
        <v>20352056</v>
      </c>
    </row>
    <row r="16" spans="2:15" x14ac:dyDescent="0.25">
      <c r="B16" s="274" t="s">
        <v>523</v>
      </c>
      <c r="C16" s="279" t="s">
        <v>524</v>
      </c>
      <c r="D16" s="231">
        <v>2428128657</v>
      </c>
      <c r="E16" s="231">
        <v>0</v>
      </c>
      <c r="F16" s="231">
        <f t="shared" si="0"/>
        <v>2428128657</v>
      </c>
      <c r="G16" s="231">
        <v>4054912674</v>
      </c>
      <c r="H16" s="231"/>
      <c r="I16" s="231">
        <f t="shared" si="1"/>
        <v>4054912674</v>
      </c>
      <c r="J16" s="276">
        <f t="shared" si="4"/>
        <v>6483041331</v>
      </c>
      <c r="K16" s="277">
        <f t="shared" si="2"/>
        <v>0</v>
      </c>
      <c r="L16" s="278">
        <f t="shared" si="3"/>
        <v>6483041331</v>
      </c>
    </row>
    <row r="17" spans="2:13" x14ac:dyDescent="0.25">
      <c r="B17" s="274" t="s">
        <v>525</v>
      </c>
      <c r="C17" s="279" t="s">
        <v>526</v>
      </c>
      <c r="D17" s="231">
        <v>144144665</v>
      </c>
      <c r="E17" s="231">
        <v>0</v>
      </c>
      <c r="F17" s="231">
        <f t="shared" si="0"/>
        <v>144144665</v>
      </c>
      <c r="G17" s="231">
        <v>0</v>
      </c>
      <c r="H17" s="231"/>
      <c r="I17" s="231">
        <f t="shared" si="1"/>
        <v>0</v>
      </c>
      <c r="J17" s="276">
        <f t="shared" si="4"/>
        <v>144144665</v>
      </c>
      <c r="K17" s="277">
        <f t="shared" si="2"/>
        <v>0</v>
      </c>
      <c r="L17" s="278">
        <f t="shared" si="3"/>
        <v>144144665</v>
      </c>
    </row>
    <row r="18" spans="2:13" x14ac:dyDescent="0.25">
      <c r="B18" s="274" t="s">
        <v>527</v>
      </c>
      <c r="C18" s="279" t="s">
        <v>528</v>
      </c>
      <c r="D18" s="231">
        <v>121000000</v>
      </c>
      <c r="E18" s="231">
        <v>27000000</v>
      </c>
      <c r="F18" s="231">
        <f t="shared" si="0"/>
        <v>148000000</v>
      </c>
      <c r="G18" s="231">
        <v>8000000</v>
      </c>
      <c r="H18" s="231"/>
      <c r="I18" s="231">
        <f t="shared" si="1"/>
        <v>8000000</v>
      </c>
      <c r="J18" s="276">
        <f t="shared" si="4"/>
        <v>129000000</v>
      </c>
      <c r="K18" s="277">
        <f t="shared" si="2"/>
        <v>27000000</v>
      </c>
      <c r="L18" s="278">
        <f t="shared" si="3"/>
        <v>156000000</v>
      </c>
    </row>
    <row r="19" spans="2:13" x14ac:dyDescent="0.25">
      <c r="B19" s="274" t="s">
        <v>529</v>
      </c>
      <c r="C19" s="279" t="s">
        <v>530</v>
      </c>
      <c r="D19" s="231">
        <v>1107517388</v>
      </c>
      <c r="E19" s="231">
        <v>1000000</v>
      </c>
      <c r="F19" s="231">
        <f t="shared" si="0"/>
        <v>1108517388</v>
      </c>
      <c r="G19" s="231">
        <v>0</v>
      </c>
      <c r="H19" s="231"/>
      <c r="I19" s="231">
        <f t="shared" si="1"/>
        <v>0</v>
      </c>
      <c r="J19" s="276">
        <f t="shared" si="4"/>
        <v>1107517388</v>
      </c>
      <c r="K19" s="277">
        <f t="shared" si="2"/>
        <v>1000000</v>
      </c>
      <c r="L19" s="278">
        <f t="shared" si="3"/>
        <v>1108517388</v>
      </c>
    </row>
    <row r="20" spans="2:13" x14ac:dyDescent="0.25">
      <c r="B20" s="274" t="s">
        <v>531</v>
      </c>
      <c r="C20" s="279" t="s">
        <v>532</v>
      </c>
      <c r="D20" s="231">
        <v>587073784</v>
      </c>
      <c r="E20" s="231">
        <v>30000000</v>
      </c>
      <c r="F20" s="231">
        <f t="shared" si="0"/>
        <v>617073784</v>
      </c>
      <c r="G20" s="231">
        <v>0</v>
      </c>
      <c r="H20" s="231"/>
      <c r="I20" s="231">
        <f t="shared" si="1"/>
        <v>0</v>
      </c>
      <c r="J20" s="276">
        <f t="shared" si="4"/>
        <v>587073784</v>
      </c>
      <c r="K20" s="277">
        <f t="shared" si="2"/>
        <v>30000000</v>
      </c>
      <c r="L20" s="278">
        <f t="shared" si="3"/>
        <v>617073784</v>
      </c>
    </row>
    <row r="21" spans="2:13" x14ac:dyDescent="0.25">
      <c r="B21" s="274" t="s">
        <v>533</v>
      </c>
      <c r="C21" s="279" t="s">
        <v>534</v>
      </c>
      <c r="D21" s="231">
        <v>9446727293</v>
      </c>
      <c r="E21" s="231">
        <v>753760001</v>
      </c>
      <c r="F21" s="231">
        <f t="shared" si="0"/>
        <v>10200487294</v>
      </c>
      <c r="G21" s="231">
        <v>0</v>
      </c>
      <c r="H21" s="231"/>
      <c r="I21" s="231">
        <f t="shared" si="1"/>
        <v>0</v>
      </c>
      <c r="J21" s="276">
        <f t="shared" si="4"/>
        <v>9446727293</v>
      </c>
      <c r="K21" s="277">
        <f t="shared" si="2"/>
        <v>753760001</v>
      </c>
      <c r="L21" s="278">
        <f t="shared" si="3"/>
        <v>10200487294</v>
      </c>
    </row>
    <row r="22" spans="2:13" x14ac:dyDescent="0.25">
      <c r="B22" s="274" t="s">
        <v>535</v>
      </c>
      <c r="C22" s="279" t="s">
        <v>536</v>
      </c>
      <c r="D22" s="231">
        <v>93000000</v>
      </c>
      <c r="E22" s="231">
        <v>44291000</v>
      </c>
      <c r="F22" s="231">
        <f t="shared" si="0"/>
        <v>137291000</v>
      </c>
      <c r="G22" s="231">
        <v>5000000</v>
      </c>
      <c r="H22" s="231"/>
      <c r="I22" s="231">
        <f t="shared" si="1"/>
        <v>5000000</v>
      </c>
      <c r="J22" s="276">
        <f t="shared" si="4"/>
        <v>98000000</v>
      </c>
      <c r="K22" s="277">
        <f t="shared" si="2"/>
        <v>44291000</v>
      </c>
      <c r="L22" s="278">
        <f t="shared" si="3"/>
        <v>142291000</v>
      </c>
    </row>
    <row r="23" spans="2:13" s="273" customFormat="1" x14ac:dyDescent="0.25">
      <c r="B23" s="280" t="s">
        <v>537</v>
      </c>
      <c r="C23" s="279" t="s">
        <v>538</v>
      </c>
      <c r="D23" s="231">
        <v>782262328</v>
      </c>
      <c r="E23" s="281">
        <v>3437190152</v>
      </c>
      <c r="F23" s="281">
        <f t="shared" si="0"/>
        <v>4219452480</v>
      </c>
      <c r="G23" s="231">
        <v>865640000</v>
      </c>
      <c r="H23" s="231"/>
      <c r="I23" s="281">
        <f t="shared" si="1"/>
        <v>865640000</v>
      </c>
      <c r="J23" s="276">
        <f t="shared" si="4"/>
        <v>1647902328</v>
      </c>
      <c r="K23" s="276">
        <f t="shared" si="2"/>
        <v>3437190152</v>
      </c>
      <c r="L23" s="282">
        <f t="shared" si="3"/>
        <v>5085092480</v>
      </c>
      <c r="M23" s="254"/>
    </row>
    <row r="24" spans="2:13" x14ac:dyDescent="0.25">
      <c r="B24" s="274" t="s">
        <v>539</v>
      </c>
      <c r="C24" s="283" t="s">
        <v>540</v>
      </c>
      <c r="D24" s="231">
        <v>331967148</v>
      </c>
      <c r="E24" s="231">
        <v>2500000</v>
      </c>
      <c r="F24" s="231">
        <f t="shared" si="0"/>
        <v>334467148</v>
      </c>
      <c r="G24" s="231">
        <v>10000000</v>
      </c>
      <c r="H24" s="231"/>
      <c r="I24" s="231">
        <f t="shared" si="1"/>
        <v>10000000</v>
      </c>
      <c r="J24" s="276">
        <f t="shared" si="4"/>
        <v>341967148</v>
      </c>
      <c r="K24" s="277">
        <f t="shared" si="2"/>
        <v>2500000</v>
      </c>
      <c r="L24" s="278">
        <f t="shared" si="3"/>
        <v>344467148</v>
      </c>
    </row>
    <row r="25" spans="2:13" x14ac:dyDescent="0.25">
      <c r="B25" s="274" t="s">
        <v>541</v>
      </c>
      <c r="C25" s="275" t="s">
        <v>542</v>
      </c>
      <c r="D25" s="231">
        <v>59000000</v>
      </c>
      <c r="E25" s="231">
        <v>42000000</v>
      </c>
      <c r="F25" s="231">
        <f t="shared" si="0"/>
        <v>101000000</v>
      </c>
      <c r="G25" s="231">
        <v>2000000</v>
      </c>
      <c r="H25" s="231"/>
      <c r="I25" s="231">
        <f t="shared" si="1"/>
        <v>2000000</v>
      </c>
      <c r="J25" s="276">
        <f t="shared" si="4"/>
        <v>61000000</v>
      </c>
      <c r="K25" s="277">
        <f t="shared" si="2"/>
        <v>42000000</v>
      </c>
      <c r="L25" s="278">
        <f t="shared" si="3"/>
        <v>103000000</v>
      </c>
    </row>
    <row r="26" spans="2:13" x14ac:dyDescent="0.25">
      <c r="B26" s="274" t="s">
        <v>543</v>
      </c>
      <c r="C26" s="275" t="s">
        <v>544</v>
      </c>
      <c r="D26" s="231">
        <v>63000000</v>
      </c>
      <c r="E26" s="231">
        <v>547006268</v>
      </c>
      <c r="F26" s="231">
        <f t="shared" si="0"/>
        <v>610006268</v>
      </c>
      <c r="G26" s="231">
        <v>10000000</v>
      </c>
      <c r="H26" s="231"/>
      <c r="I26" s="231">
        <f t="shared" si="1"/>
        <v>10000000</v>
      </c>
      <c r="J26" s="276">
        <f t="shared" si="4"/>
        <v>73000000</v>
      </c>
      <c r="K26" s="277">
        <f t="shared" si="2"/>
        <v>547006268</v>
      </c>
      <c r="L26" s="278">
        <f t="shared" si="3"/>
        <v>620006268</v>
      </c>
    </row>
    <row r="27" spans="2:13" x14ac:dyDescent="0.25">
      <c r="B27" s="274" t="s">
        <v>545</v>
      </c>
      <c r="C27" s="275" t="s">
        <v>546</v>
      </c>
      <c r="D27" s="231">
        <v>59100260</v>
      </c>
      <c r="E27" s="231">
        <v>0</v>
      </c>
      <c r="F27" s="231">
        <f t="shared" si="0"/>
        <v>59100260</v>
      </c>
      <c r="G27" s="231">
        <v>0</v>
      </c>
      <c r="H27" s="231"/>
      <c r="I27" s="231">
        <f t="shared" si="1"/>
        <v>0</v>
      </c>
      <c r="J27" s="276">
        <f t="shared" si="4"/>
        <v>59100260</v>
      </c>
      <c r="K27" s="277">
        <f t="shared" si="2"/>
        <v>0</v>
      </c>
      <c r="L27" s="278">
        <f t="shared" si="3"/>
        <v>59100260</v>
      </c>
    </row>
    <row r="28" spans="2:13" x14ac:dyDescent="0.25">
      <c r="B28" s="274" t="s">
        <v>547</v>
      </c>
      <c r="C28" s="275" t="s">
        <v>548</v>
      </c>
      <c r="D28" s="231">
        <v>369522262</v>
      </c>
      <c r="E28" s="231">
        <v>0</v>
      </c>
      <c r="F28" s="231">
        <f t="shared" si="0"/>
        <v>369522262</v>
      </c>
      <c r="G28" s="231">
        <v>5000000</v>
      </c>
      <c r="H28" s="231"/>
      <c r="I28" s="231">
        <f t="shared" si="1"/>
        <v>5000000</v>
      </c>
      <c r="J28" s="276">
        <f t="shared" si="4"/>
        <v>374522262</v>
      </c>
      <c r="K28" s="277">
        <f t="shared" si="2"/>
        <v>0</v>
      </c>
      <c r="L28" s="278">
        <f t="shared" si="3"/>
        <v>374522262</v>
      </c>
    </row>
    <row r="29" spans="2:13" x14ac:dyDescent="0.25">
      <c r="B29" s="274" t="s">
        <v>549</v>
      </c>
      <c r="C29" s="275" t="s">
        <v>550</v>
      </c>
      <c r="D29" s="231">
        <v>34500000</v>
      </c>
      <c r="E29" s="231">
        <v>0</v>
      </c>
      <c r="F29" s="231">
        <f t="shared" si="0"/>
        <v>34500000</v>
      </c>
      <c r="G29" s="231">
        <v>0</v>
      </c>
      <c r="H29" s="231"/>
      <c r="I29" s="231">
        <f t="shared" si="1"/>
        <v>0</v>
      </c>
      <c r="J29" s="276">
        <f t="shared" si="4"/>
        <v>34500000</v>
      </c>
      <c r="K29" s="277">
        <f t="shared" si="2"/>
        <v>0</v>
      </c>
      <c r="L29" s="278">
        <f t="shared" si="3"/>
        <v>34500000</v>
      </c>
    </row>
    <row r="30" spans="2:13" x14ac:dyDescent="0.25">
      <c r="B30" s="353">
        <v>5138</v>
      </c>
      <c r="C30" s="275" t="s">
        <v>551</v>
      </c>
      <c r="D30" s="231"/>
      <c r="E30" s="231">
        <v>630463581</v>
      </c>
      <c r="F30" s="231">
        <f>(+E30+D30)/1</f>
        <v>630463581</v>
      </c>
      <c r="G30" s="231"/>
      <c r="H30" s="231"/>
      <c r="I30" s="231"/>
      <c r="J30" s="276"/>
      <c r="K30" s="277"/>
      <c r="L30" s="278"/>
    </row>
    <row r="31" spans="2:13" x14ac:dyDescent="0.25">
      <c r="B31" s="274" t="s">
        <v>552</v>
      </c>
      <c r="C31" s="275" t="s">
        <v>553</v>
      </c>
      <c r="D31" s="231">
        <v>79000000</v>
      </c>
      <c r="E31" s="231">
        <v>1450000000</v>
      </c>
      <c r="F31" s="231">
        <f>(+E31+D31)/1</f>
        <v>1529000000</v>
      </c>
      <c r="G31" s="231">
        <v>0</v>
      </c>
      <c r="H31" s="231"/>
      <c r="I31" s="231">
        <f t="shared" si="1"/>
        <v>0</v>
      </c>
      <c r="J31" s="276">
        <f t="shared" si="4"/>
        <v>79000000</v>
      </c>
      <c r="K31" s="277">
        <f>(+E31+H31)/1</f>
        <v>1450000000</v>
      </c>
      <c r="L31" s="278">
        <f t="shared" si="3"/>
        <v>1529000000</v>
      </c>
    </row>
    <row r="32" spans="2:13" x14ac:dyDescent="0.25">
      <c r="B32" s="274" t="s">
        <v>554</v>
      </c>
      <c r="C32" s="275" t="s">
        <v>555</v>
      </c>
      <c r="D32" s="231">
        <v>340967950</v>
      </c>
      <c r="E32" s="231">
        <v>10800000</v>
      </c>
      <c r="F32" s="231">
        <f t="shared" si="0"/>
        <v>351767950</v>
      </c>
      <c r="G32" s="231">
        <v>0</v>
      </c>
      <c r="H32" s="231"/>
      <c r="I32" s="231">
        <f t="shared" si="1"/>
        <v>0</v>
      </c>
      <c r="J32" s="276">
        <f t="shared" si="4"/>
        <v>340967950</v>
      </c>
      <c r="K32" s="277">
        <f t="shared" si="2"/>
        <v>10800000</v>
      </c>
      <c r="L32" s="278">
        <f t="shared" si="3"/>
        <v>351767950</v>
      </c>
    </row>
    <row r="33" spans="2:13" x14ac:dyDescent="0.25">
      <c r="B33" s="353">
        <v>5142</v>
      </c>
      <c r="C33" s="275" t="s">
        <v>659</v>
      </c>
      <c r="D33" s="231"/>
      <c r="E33" s="231">
        <v>2977000000</v>
      </c>
      <c r="F33" s="231"/>
      <c r="G33" s="231"/>
      <c r="H33" s="231"/>
      <c r="I33" s="231"/>
      <c r="J33" s="276"/>
      <c r="K33" s="277"/>
      <c r="L33" s="278"/>
    </row>
    <row r="34" spans="2:13" x14ac:dyDescent="0.25">
      <c r="B34" s="274" t="s">
        <v>556</v>
      </c>
      <c r="C34" s="275" t="s">
        <v>557</v>
      </c>
      <c r="D34" s="231">
        <v>302979786</v>
      </c>
      <c r="E34" s="231">
        <v>4000000</v>
      </c>
      <c r="F34" s="231">
        <f t="shared" si="0"/>
        <v>306979786</v>
      </c>
      <c r="G34" s="231">
        <v>0</v>
      </c>
      <c r="H34" s="231"/>
      <c r="I34" s="231">
        <f t="shared" si="1"/>
        <v>0</v>
      </c>
      <c r="J34" s="276">
        <f t="shared" si="4"/>
        <v>302979786</v>
      </c>
      <c r="K34" s="277">
        <f t="shared" si="2"/>
        <v>4000000</v>
      </c>
      <c r="L34" s="278">
        <f t="shared" si="3"/>
        <v>306979786</v>
      </c>
    </row>
    <row r="35" spans="2:13" s="273" customFormat="1" x14ac:dyDescent="0.25">
      <c r="B35" s="280" t="s">
        <v>558</v>
      </c>
      <c r="C35" s="279" t="s">
        <v>559</v>
      </c>
      <c r="D35" s="231">
        <v>509680339</v>
      </c>
      <c r="E35" s="281">
        <v>0</v>
      </c>
      <c r="F35" s="281">
        <f t="shared" si="0"/>
        <v>509680339</v>
      </c>
      <c r="G35" s="231">
        <v>0</v>
      </c>
      <c r="H35" s="231"/>
      <c r="I35" s="281">
        <f t="shared" si="1"/>
        <v>0</v>
      </c>
      <c r="J35" s="276">
        <f t="shared" si="4"/>
        <v>509680339</v>
      </c>
      <c r="K35" s="276">
        <f t="shared" si="2"/>
        <v>0</v>
      </c>
      <c r="L35" s="282">
        <f t="shared" si="3"/>
        <v>509680339</v>
      </c>
      <c r="M35" s="254"/>
    </row>
    <row r="36" spans="2:13" x14ac:dyDescent="0.25">
      <c r="B36" s="274" t="s">
        <v>560</v>
      </c>
      <c r="C36" s="275" t="s">
        <v>561</v>
      </c>
      <c r="D36" s="231">
        <v>27303900</v>
      </c>
      <c r="E36" s="231"/>
      <c r="F36" s="231">
        <f t="shared" si="0"/>
        <v>27303900</v>
      </c>
      <c r="G36" s="231">
        <v>0</v>
      </c>
      <c r="H36" s="231"/>
      <c r="I36" s="231">
        <f t="shared" si="1"/>
        <v>0</v>
      </c>
      <c r="J36" s="276">
        <f t="shared" si="4"/>
        <v>27303900</v>
      </c>
      <c r="K36" s="277">
        <f t="shared" si="2"/>
        <v>0</v>
      </c>
      <c r="L36" s="278">
        <f t="shared" si="3"/>
        <v>27303900</v>
      </c>
    </row>
    <row r="37" spans="2:13" x14ac:dyDescent="0.25">
      <c r="B37" s="274" t="s">
        <v>562</v>
      </c>
      <c r="C37" s="275" t="s">
        <v>563</v>
      </c>
      <c r="D37" s="231">
        <v>72478631</v>
      </c>
      <c r="E37" s="231">
        <v>255204251</v>
      </c>
      <c r="F37" s="231">
        <f t="shared" si="0"/>
        <v>327682882</v>
      </c>
      <c r="G37" s="231">
        <v>0</v>
      </c>
      <c r="H37" s="231"/>
      <c r="I37" s="231">
        <f t="shared" si="1"/>
        <v>0</v>
      </c>
      <c r="J37" s="276">
        <f t="shared" si="4"/>
        <v>72478631</v>
      </c>
      <c r="K37" s="277">
        <f t="shared" si="2"/>
        <v>255204251</v>
      </c>
      <c r="L37" s="278">
        <f t="shared" si="3"/>
        <v>327682882</v>
      </c>
    </row>
    <row r="38" spans="2:13" x14ac:dyDescent="0.25">
      <c r="B38" s="274" t="s">
        <v>564</v>
      </c>
      <c r="C38" s="275" t="s">
        <v>565</v>
      </c>
      <c r="D38" s="231">
        <v>1587391702</v>
      </c>
      <c r="E38" s="231"/>
      <c r="F38" s="231">
        <f t="shared" si="0"/>
        <v>1587391702</v>
      </c>
      <c r="G38" s="231">
        <v>0</v>
      </c>
      <c r="H38" s="231"/>
      <c r="I38" s="231">
        <f t="shared" si="1"/>
        <v>0</v>
      </c>
      <c r="J38" s="276">
        <f t="shared" si="4"/>
        <v>1587391702</v>
      </c>
      <c r="K38" s="277">
        <f t="shared" si="2"/>
        <v>0</v>
      </c>
      <c r="L38" s="278">
        <f t="shared" si="3"/>
        <v>1587391702</v>
      </c>
    </row>
    <row r="39" spans="2:13" x14ac:dyDescent="0.25">
      <c r="B39" s="274" t="s">
        <v>566</v>
      </c>
      <c r="C39" s="283" t="s">
        <v>567</v>
      </c>
      <c r="D39" s="231">
        <v>143671257</v>
      </c>
      <c r="E39" s="231">
        <v>16000000</v>
      </c>
      <c r="F39" s="231">
        <f t="shared" si="0"/>
        <v>159671257</v>
      </c>
      <c r="G39" s="231">
        <v>0</v>
      </c>
      <c r="H39" s="231"/>
      <c r="I39" s="231">
        <f t="shared" si="1"/>
        <v>0</v>
      </c>
      <c r="J39" s="276">
        <f t="shared" si="4"/>
        <v>143671257</v>
      </c>
      <c r="K39" s="277">
        <f t="shared" si="2"/>
        <v>16000000</v>
      </c>
      <c r="L39" s="278">
        <f t="shared" si="3"/>
        <v>159671257</v>
      </c>
    </row>
    <row r="40" spans="2:13" x14ac:dyDescent="0.25">
      <c r="B40" s="274" t="s">
        <v>568</v>
      </c>
      <c r="C40" s="275" t="s">
        <v>569</v>
      </c>
      <c r="D40" s="231">
        <v>217271422</v>
      </c>
      <c r="E40" s="231">
        <v>5238404713</v>
      </c>
      <c r="F40" s="231">
        <f t="shared" si="0"/>
        <v>5455676135</v>
      </c>
      <c r="G40" s="231">
        <v>0</v>
      </c>
      <c r="H40" s="231"/>
      <c r="I40" s="231">
        <f t="shared" si="1"/>
        <v>0</v>
      </c>
      <c r="J40" s="276">
        <f t="shared" si="4"/>
        <v>217271422</v>
      </c>
      <c r="K40" s="277">
        <f t="shared" si="2"/>
        <v>5238404713</v>
      </c>
      <c r="L40" s="278">
        <f t="shared" si="3"/>
        <v>5455676135</v>
      </c>
    </row>
    <row r="41" spans="2:13" x14ac:dyDescent="0.25">
      <c r="B41" s="274" t="s">
        <v>570</v>
      </c>
      <c r="C41" s="275" t="s">
        <v>571</v>
      </c>
      <c r="D41" s="231">
        <v>20000000</v>
      </c>
      <c r="E41" s="231">
        <v>0</v>
      </c>
      <c r="F41" s="231">
        <f t="shared" si="0"/>
        <v>20000000</v>
      </c>
      <c r="G41" s="231">
        <v>0</v>
      </c>
      <c r="H41" s="231"/>
      <c r="I41" s="231">
        <f t="shared" si="1"/>
        <v>0</v>
      </c>
      <c r="J41" s="276">
        <f t="shared" si="4"/>
        <v>20000000</v>
      </c>
      <c r="K41" s="277">
        <f t="shared" si="2"/>
        <v>0</v>
      </c>
      <c r="L41" s="278">
        <f t="shared" si="3"/>
        <v>20000000</v>
      </c>
    </row>
    <row r="42" spans="2:13" x14ac:dyDescent="0.25">
      <c r="B42" s="274" t="s">
        <v>572</v>
      </c>
      <c r="C42" s="275" t="s">
        <v>573</v>
      </c>
      <c r="D42" s="231">
        <v>3487607347</v>
      </c>
      <c r="E42" s="231">
        <v>4631528907</v>
      </c>
      <c r="F42" s="231">
        <f t="shared" si="0"/>
        <v>8119136254</v>
      </c>
      <c r="G42" s="231">
        <v>0</v>
      </c>
      <c r="H42" s="231"/>
      <c r="I42" s="231">
        <f t="shared" si="1"/>
        <v>0</v>
      </c>
      <c r="J42" s="276">
        <f t="shared" si="4"/>
        <v>3487607347</v>
      </c>
      <c r="K42" s="277">
        <f t="shared" si="2"/>
        <v>4631528907</v>
      </c>
      <c r="L42" s="278">
        <f t="shared" si="3"/>
        <v>8119136254</v>
      </c>
    </row>
    <row r="43" spans="2:13" x14ac:dyDescent="0.25">
      <c r="B43" s="274" t="s">
        <v>574</v>
      </c>
      <c r="C43" s="275" t="s">
        <v>575</v>
      </c>
      <c r="D43" s="231">
        <v>8329263275</v>
      </c>
      <c r="E43" s="231">
        <v>300000000</v>
      </c>
      <c r="F43" s="231">
        <f t="shared" si="0"/>
        <v>8629263275</v>
      </c>
      <c r="G43" s="231">
        <v>573264224</v>
      </c>
      <c r="H43" s="231"/>
      <c r="I43" s="231">
        <f t="shared" si="1"/>
        <v>573264224</v>
      </c>
      <c r="J43" s="276">
        <f t="shared" si="4"/>
        <v>8902527499</v>
      </c>
      <c r="K43" s="277">
        <f t="shared" si="2"/>
        <v>300000000</v>
      </c>
      <c r="L43" s="278">
        <f t="shared" si="3"/>
        <v>9202527499</v>
      </c>
    </row>
    <row r="44" spans="2:13" x14ac:dyDescent="0.25">
      <c r="B44" s="274" t="s">
        <v>576</v>
      </c>
      <c r="C44" s="275" t="s">
        <v>577</v>
      </c>
      <c r="D44" s="231">
        <v>306639385</v>
      </c>
      <c r="E44" s="231">
        <v>23283211</v>
      </c>
      <c r="F44" s="231">
        <f t="shared" si="0"/>
        <v>329922596</v>
      </c>
      <c r="G44" s="231">
        <v>0</v>
      </c>
      <c r="H44" s="231"/>
      <c r="I44" s="231">
        <f t="shared" si="1"/>
        <v>0</v>
      </c>
      <c r="J44" s="276">
        <f t="shared" si="4"/>
        <v>306639385</v>
      </c>
      <c r="K44" s="277">
        <f t="shared" si="2"/>
        <v>23283211</v>
      </c>
      <c r="L44" s="278">
        <f t="shared" si="3"/>
        <v>329922596</v>
      </c>
    </row>
    <row r="45" spans="2:13" x14ac:dyDescent="0.25">
      <c r="B45" s="274" t="s">
        <v>578</v>
      </c>
      <c r="C45" s="275" t="s">
        <v>951</v>
      </c>
      <c r="D45" s="231"/>
      <c r="E45" s="231">
        <v>5743761785</v>
      </c>
      <c r="F45" s="231">
        <f>(+E45+D45)/1</f>
        <v>5743761785</v>
      </c>
      <c r="G45" s="231"/>
      <c r="H45" s="231"/>
      <c r="I45" s="231"/>
      <c r="J45" s="276"/>
      <c r="K45" s="277"/>
      <c r="L45" s="278"/>
    </row>
    <row r="46" spans="2:13" x14ac:dyDescent="0.25">
      <c r="B46" s="274" t="s">
        <v>579</v>
      </c>
      <c r="C46" s="275" t="s">
        <v>580</v>
      </c>
      <c r="D46" s="231">
        <v>133925000</v>
      </c>
      <c r="E46" s="231">
        <v>125000000</v>
      </c>
      <c r="F46" s="231">
        <f t="shared" si="0"/>
        <v>258925000</v>
      </c>
      <c r="G46" s="231">
        <v>0</v>
      </c>
      <c r="H46" s="231"/>
      <c r="I46" s="231">
        <f t="shared" si="1"/>
        <v>0</v>
      </c>
      <c r="J46" s="276">
        <f t="shared" si="4"/>
        <v>133925000</v>
      </c>
      <c r="K46" s="277">
        <f t="shared" si="2"/>
        <v>125000000</v>
      </c>
      <c r="L46" s="278">
        <f t="shared" si="3"/>
        <v>258925000</v>
      </c>
    </row>
    <row r="47" spans="2:13" x14ac:dyDescent="0.25">
      <c r="B47" s="274" t="s">
        <v>581</v>
      </c>
      <c r="C47" s="275" t="s">
        <v>582</v>
      </c>
      <c r="D47" s="231">
        <v>72701379</v>
      </c>
      <c r="E47" s="231"/>
      <c r="F47" s="231">
        <f t="shared" si="0"/>
        <v>72701379</v>
      </c>
      <c r="G47" s="231">
        <v>0</v>
      </c>
      <c r="H47" s="231"/>
      <c r="I47" s="231">
        <f t="shared" si="1"/>
        <v>0</v>
      </c>
      <c r="J47" s="276">
        <f t="shared" si="4"/>
        <v>72701379</v>
      </c>
      <c r="K47" s="277">
        <f t="shared" si="2"/>
        <v>0</v>
      </c>
      <c r="L47" s="278">
        <f t="shared" si="3"/>
        <v>72701379</v>
      </c>
    </row>
    <row r="48" spans="2:13" x14ac:dyDescent="0.25">
      <c r="B48" s="274" t="s">
        <v>583</v>
      </c>
      <c r="C48" s="275" t="s">
        <v>584</v>
      </c>
      <c r="D48" s="231">
        <v>167360446</v>
      </c>
      <c r="E48" s="231">
        <v>1000000</v>
      </c>
      <c r="F48" s="231">
        <f t="shared" si="0"/>
        <v>168360446</v>
      </c>
      <c r="G48" s="231">
        <v>0</v>
      </c>
      <c r="H48" s="231"/>
      <c r="I48" s="231">
        <f t="shared" si="1"/>
        <v>0</v>
      </c>
      <c r="J48" s="276">
        <f t="shared" si="4"/>
        <v>167360446</v>
      </c>
      <c r="K48" s="277">
        <f t="shared" si="2"/>
        <v>1000000</v>
      </c>
      <c r="L48" s="278">
        <f t="shared" si="3"/>
        <v>168360446</v>
      </c>
    </row>
    <row r="49" spans="2:12" x14ac:dyDescent="0.25">
      <c r="B49" s="274" t="s">
        <v>585</v>
      </c>
      <c r="C49" s="275" t="s">
        <v>586</v>
      </c>
      <c r="D49" s="231">
        <v>289159971</v>
      </c>
      <c r="E49" s="231">
        <v>6000000</v>
      </c>
      <c r="F49" s="231">
        <f t="shared" si="0"/>
        <v>295159971</v>
      </c>
      <c r="G49" s="231">
        <v>0</v>
      </c>
      <c r="H49" s="231"/>
      <c r="I49" s="231">
        <f t="shared" si="1"/>
        <v>0</v>
      </c>
      <c r="J49" s="276">
        <f t="shared" si="4"/>
        <v>289159971</v>
      </c>
      <c r="K49" s="277">
        <f t="shared" si="2"/>
        <v>6000000</v>
      </c>
      <c r="L49" s="278">
        <f t="shared" si="3"/>
        <v>295159971</v>
      </c>
    </row>
    <row r="50" spans="2:12" x14ac:dyDescent="0.25">
      <c r="B50" s="274" t="s">
        <v>587</v>
      </c>
      <c r="C50" s="275" t="s">
        <v>588</v>
      </c>
      <c r="D50" s="231">
        <v>135648963</v>
      </c>
      <c r="E50" s="231">
        <v>7000000</v>
      </c>
      <c r="F50" s="231">
        <f t="shared" si="0"/>
        <v>142648963</v>
      </c>
      <c r="G50" s="231">
        <v>0</v>
      </c>
      <c r="H50" s="231"/>
      <c r="I50" s="231">
        <f t="shared" si="1"/>
        <v>0</v>
      </c>
      <c r="J50" s="276">
        <f t="shared" si="4"/>
        <v>135648963</v>
      </c>
      <c r="K50" s="277">
        <f t="shared" si="2"/>
        <v>7000000</v>
      </c>
      <c r="L50" s="278">
        <f t="shared" si="3"/>
        <v>142648963</v>
      </c>
    </row>
    <row r="51" spans="2:12" x14ac:dyDescent="0.25">
      <c r="B51" s="274" t="s">
        <v>589</v>
      </c>
      <c r="C51" s="275" t="s">
        <v>590</v>
      </c>
      <c r="D51" s="231">
        <v>218591686</v>
      </c>
      <c r="E51" s="231">
        <v>145000000</v>
      </c>
      <c r="F51" s="231">
        <f t="shared" si="0"/>
        <v>363591686</v>
      </c>
      <c r="G51" s="231">
        <v>15000000</v>
      </c>
      <c r="H51" s="231"/>
      <c r="I51" s="231">
        <f t="shared" si="1"/>
        <v>15000000</v>
      </c>
      <c r="J51" s="276">
        <f t="shared" si="4"/>
        <v>233591686</v>
      </c>
      <c r="K51" s="277">
        <f t="shared" si="2"/>
        <v>145000000</v>
      </c>
      <c r="L51" s="278">
        <f t="shared" si="3"/>
        <v>378591686</v>
      </c>
    </row>
    <row r="52" spans="2:12" x14ac:dyDescent="0.25">
      <c r="B52" s="274" t="s">
        <v>591</v>
      </c>
      <c r="C52" s="275" t="s">
        <v>592</v>
      </c>
      <c r="D52" s="231">
        <v>95161475</v>
      </c>
      <c r="E52" s="231">
        <v>1500000</v>
      </c>
      <c r="F52" s="231">
        <f t="shared" si="0"/>
        <v>96661475</v>
      </c>
      <c r="G52" s="231">
        <v>0</v>
      </c>
      <c r="H52" s="231"/>
      <c r="I52" s="231">
        <f t="shared" si="1"/>
        <v>0</v>
      </c>
      <c r="J52" s="276">
        <f t="shared" si="4"/>
        <v>95161475</v>
      </c>
      <c r="K52" s="277">
        <f t="shared" si="2"/>
        <v>1500000</v>
      </c>
      <c r="L52" s="278">
        <f t="shared" si="3"/>
        <v>96661475</v>
      </c>
    </row>
    <row r="53" spans="2:12" x14ac:dyDescent="0.25">
      <c r="B53" s="274" t="s">
        <v>593</v>
      </c>
      <c r="C53" s="275" t="s">
        <v>594</v>
      </c>
      <c r="D53" s="231">
        <v>182643180</v>
      </c>
      <c r="E53" s="231">
        <v>78000000</v>
      </c>
      <c r="F53" s="231">
        <f t="shared" si="0"/>
        <v>260643180</v>
      </c>
      <c r="G53" s="231">
        <v>8000000</v>
      </c>
      <c r="H53" s="231"/>
      <c r="I53" s="231">
        <f t="shared" si="1"/>
        <v>8000000</v>
      </c>
      <c r="J53" s="276">
        <f t="shared" si="4"/>
        <v>190643180</v>
      </c>
      <c r="K53" s="277">
        <f t="shared" si="2"/>
        <v>78000000</v>
      </c>
      <c r="L53" s="278">
        <f t="shared" si="3"/>
        <v>268643180</v>
      </c>
    </row>
    <row r="54" spans="2:12" x14ac:dyDescent="0.25">
      <c r="B54" s="274" t="s">
        <v>595</v>
      </c>
      <c r="C54" s="275" t="s">
        <v>596</v>
      </c>
      <c r="D54" s="231">
        <v>179353239</v>
      </c>
      <c r="E54" s="231">
        <v>0</v>
      </c>
      <c r="F54" s="231">
        <f t="shared" si="0"/>
        <v>179353239</v>
      </c>
      <c r="G54" s="231">
        <v>0</v>
      </c>
      <c r="H54" s="231"/>
      <c r="I54" s="231">
        <f t="shared" si="1"/>
        <v>0</v>
      </c>
      <c r="J54" s="276">
        <f t="shared" si="4"/>
        <v>179353239</v>
      </c>
      <c r="K54" s="277">
        <f t="shared" si="2"/>
        <v>0</v>
      </c>
      <c r="L54" s="278">
        <f t="shared" si="3"/>
        <v>179353239</v>
      </c>
    </row>
    <row r="55" spans="2:12" x14ac:dyDescent="0.25">
      <c r="B55" s="274" t="s">
        <v>597</v>
      </c>
      <c r="C55" s="275" t="s">
        <v>598</v>
      </c>
      <c r="D55" s="231">
        <v>288326009</v>
      </c>
      <c r="E55" s="231">
        <v>0</v>
      </c>
      <c r="F55" s="231">
        <f t="shared" si="0"/>
        <v>288326009</v>
      </c>
      <c r="G55" s="231">
        <v>0</v>
      </c>
      <c r="H55" s="231"/>
      <c r="I55" s="231">
        <f t="shared" si="1"/>
        <v>0</v>
      </c>
      <c r="J55" s="276">
        <f t="shared" si="4"/>
        <v>288326009</v>
      </c>
      <c r="K55" s="277">
        <f t="shared" si="2"/>
        <v>0</v>
      </c>
      <c r="L55" s="278">
        <f t="shared" si="3"/>
        <v>288326009</v>
      </c>
    </row>
    <row r="56" spans="2:12" x14ac:dyDescent="0.25">
      <c r="B56" s="274" t="s">
        <v>599</v>
      </c>
      <c r="C56" s="283" t="s">
        <v>600</v>
      </c>
      <c r="D56" s="231">
        <v>64826675</v>
      </c>
      <c r="E56" s="231">
        <v>0</v>
      </c>
      <c r="F56" s="231">
        <f t="shared" si="0"/>
        <v>64826675</v>
      </c>
      <c r="G56" s="231">
        <v>8000000</v>
      </c>
      <c r="H56" s="231"/>
      <c r="I56" s="231">
        <f t="shared" si="1"/>
        <v>8000000</v>
      </c>
      <c r="J56" s="276">
        <f t="shared" si="4"/>
        <v>72826675</v>
      </c>
      <c r="K56" s="277">
        <f t="shared" si="2"/>
        <v>0</v>
      </c>
      <c r="L56" s="278">
        <f t="shared" si="3"/>
        <v>72826675</v>
      </c>
    </row>
    <row r="57" spans="2:12" x14ac:dyDescent="0.25">
      <c r="B57" s="274" t="s">
        <v>601</v>
      </c>
      <c r="C57" s="283" t="s">
        <v>602</v>
      </c>
      <c r="D57" s="231">
        <v>35000000</v>
      </c>
      <c r="E57" s="231">
        <v>0</v>
      </c>
      <c r="F57" s="231">
        <f t="shared" si="0"/>
        <v>35000000</v>
      </c>
      <c r="G57" s="231">
        <v>0</v>
      </c>
      <c r="H57" s="231"/>
      <c r="I57" s="231">
        <f t="shared" si="1"/>
        <v>0</v>
      </c>
      <c r="J57" s="276">
        <f t="shared" si="4"/>
        <v>35000000</v>
      </c>
      <c r="K57" s="277">
        <f t="shared" si="2"/>
        <v>0</v>
      </c>
      <c r="L57" s="278">
        <f t="shared" si="3"/>
        <v>35000000</v>
      </c>
    </row>
    <row r="58" spans="2:12" x14ac:dyDescent="0.25">
      <c r="B58" s="274" t="s">
        <v>603</v>
      </c>
      <c r="C58" s="275" t="s">
        <v>604</v>
      </c>
      <c r="D58" s="231">
        <v>69500000</v>
      </c>
      <c r="E58" s="231">
        <v>0</v>
      </c>
      <c r="F58" s="231">
        <f t="shared" si="0"/>
        <v>69500000</v>
      </c>
      <c r="G58" s="231">
        <v>0</v>
      </c>
      <c r="H58" s="231"/>
      <c r="I58" s="231">
        <f t="shared" si="1"/>
        <v>0</v>
      </c>
      <c r="J58" s="276">
        <f t="shared" si="4"/>
        <v>69500000</v>
      </c>
      <c r="K58" s="277">
        <f t="shared" si="2"/>
        <v>0</v>
      </c>
      <c r="L58" s="278">
        <f t="shared" si="3"/>
        <v>69500000</v>
      </c>
    </row>
    <row r="59" spans="2:12" x14ac:dyDescent="0.25">
      <c r="B59" s="274" t="s">
        <v>605</v>
      </c>
      <c r="C59" s="275" t="s">
        <v>606</v>
      </c>
      <c r="D59" s="231">
        <v>67794469867</v>
      </c>
      <c r="E59" s="231">
        <v>7426642152</v>
      </c>
      <c r="F59" s="231">
        <f t="shared" si="0"/>
        <v>75221112019</v>
      </c>
      <c r="G59" s="231">
        <v>2583809889</v>
      </c>
      <c r="H59" s="231"/>
      <c r="I59" s="231">
        <f t="shared" si="1"/>
        <v>2583809889</v>
      </c>
      <c r="J59" s="276">
        <f t="shared" si="4"/>
        <v>70378279756</v>
      </c>
      <c r="K59" s="277">
        <f t="shared" si="2"/>
        <v>7426642152</v>
      </c>
      <c r="L59" s="278">
        <f t="shared" si="3"/>
        <v>77804921908</v>
      </c>
    </row>
    <row r="60" spans="2:12" x14ac:dyDescent="0.25">
      <c r="B60" s="274" t="s">
        <v>607</v>
      </c>
      <c r="C60" s="283" t="s">
        <v>608</v>
      </c>
      <c r="D60" s="231">
        <v>70594062</v>
      </c>
      <c r="E60" s="231">
        <v>0</v>
      </c>
      <c r="F60" s="231">
        <f t="shared" si="0"/>
        <v>70594062</v>
      </c>
      <c r="G60" s="231">
        <v>0</v>
      </c>
      <c r="H60" s="231"/>
      <c r="I60" s="231">
        <f t="shared" si="1"/>
        <v>0</v>
      </c>
      <c r="J60" s="276">
        <f t="shared" si="4"/>
        <v>70594062</v>
      </c>
      <c r="K60" s="277">
        <f t="shared" si="2"/>
        <v>0</v>
      </c>
      <c r="L60" s="278">
        <f t="shared" si="3"/>
        <v>70594062</v>
      </c>
    </row>
    <row r="61" spans="2:12" x14ac:dyDescent="0.25">
      <c r="B61" s="274" t="s">
        <v>609</v>
      </c>
      <c r="C61" s="283" t="s">
        <v>610</v>
      </c>
      <c r="D61" s="231">
        <v>750943180</v>
      </c>
      <c r="E61" s="231">
        <v>1984188845</v>
      </c>
      <c r="F61" s="231">
        <f t="shared" si="0"/>
        <v>2735132025</v>
      </c>
      <c r="G61" s="231">
        <v>237309750</v>
      </c>
      <c r="H61" s="231"/>
      <c r="I61" s="231">
        <f t="shared" si="1"/>
        <v>237309750</v>
      </c>
      <c r="J61" s="276">
        <f t="shared" si="4"/>
        <v>988252930</v>
      </c>
      <c r="K61" s="277">
        <f t="shared" si="2"/>
        <v>1984188845</v>
      </c>
      <c r="L61" s="278">
        <f t="shared" si="3"/>
        <v>2972441775</v>
      </c>
    </row>
    <row r="62" spans="2:12" x14ac:dyDescent="0.25">
      <c r="B62" s="274" t="s">
        <v>611</v>
      </c>
      <c r="C62" s="283" t="s">
        <v>612</v>
      </c>
      <c r="D62" s="231">
        <v>217317150</v>
      </c>
      <c r="E62" s="231">
        <v>0</v>
      </c>
      <c r="F62" s="231">
        <f t="shared" si="0"/>
        <v>217317150</v>
      </c>
      <c r="G62" s="231">
        <v>0</v>
      </c>
      <c r="H62" s="231"/>
      <c r="I62" s="231">
        <f t="shared" si="1"/>
        <v>0</v>
      </c>
      <c r="J62" s="276">
        <f t="shared" si="4"/>
        <v>217317150</v>
      </c>
      <c r="K62" s="231">
        <f t="shared" si="2"/>
        <v>0</v>
      </c>
      <c r="L62" s="278">
        <f t="shared" si="3"/>
        <v>217317150</v>
      </c>
    </row>
    <row r="63" spans="2:12" x14ac:dyDescent="0.25">
      <c r="B63" s="284">
        <v>5184</v>
      </c>
      <c r="C63" s="285" t="s">
        <v>613</v>
      </c>
      <c r="D63" s="286">
        <v>300000000</v>
      </c>
      <c r="E63" s="286">
        <v>0</v>
      </c>
      <c r="F63" s="286">
        <f t="shared" si="0"/>
        <v>300000000</v>
      </c>
      <c r="G63" s="286">
        <v>0</v>
      </c>
      <c r="H63" s="286"/>
      <c r="I63" s="286">
        <f t="shared" si="1"/>
        <v>0</v>
      </c>
      <c r="J63" s="287">
        <f t="shared" si="4"/>
        <v>300000000</v>
      </c>
      <c r="K63" s="286">
        <f t="shared" si="2"/>
        <v>0</v>
      </c>
      <c r="L63" s="288">
        <f t="shared" si="3"/>
        <v>300000000</v>
      </c>
    </row>
    <row r="64" spans="2:12" x14ac:dyDescent="0.25">
      <c r="B64" s="294">
        <v>5187</v>
      </c>
      <c r="C64" s="283" t="s">
        <v>930</v>
      </c>
      <c r="D64" s="286">
        <v>162500000</v>
      </c>
      <c r="E64" s="231">
        <v>0</v>
      </c>
      <c r="F64" s="286">
        <f t="shared" si="0"/>
        <v>162500000</v>
      </c>
      <c r="G64" s="231">
        <v>0</v>
      </c>
      <c r="H64" s="231"/>
      <c r="I64" s="286">
        <f t="shared" si="1"/>
        <v>0</v>
      </c>
      <c r="J64" s="287">
        <f t="shared" si="4"/>
        <v>162500000</v>
      </c>
      <c r="K64" s="286">
        <f t="shared" si="2"/>
        <v>0</v>
      </c>
      <c r="L64" s="278">
        <v>0</v>
      </c>
    </row>
    <row r="65" spans="2:13" x14ac:dyDescent="0.25">
      <c r="B65" s="294">
        <v>5188</v>
      </c>
      <c r="C65" s="283" t="s">
        <v>931</v>
      </c>
      <c r="D65" s="286">
        <v>10268433870</v>
      </c>
      <c r="E65" s="231">
        <v>0</v>
      </c>
      <c r="F65" s="286">
        <f t="shared" si="0"/>
        <v>10268433870</v>
      </c>
      <c r="G65" s="231">
        <v>0</v>
      </c>
      <c r="H65" s="231"/>
      <c r="I65" s="286">
        <f t="shared" si="1"/>
        <v>0</v>
      </c>
      <c r="J65" s="287">
        <f t="shared" si="4"/>
        <v>10268433870</v>
      </c>
      <c r="K65" s="286">
        <f t="shared" si="2"/>
        <v>0</v>
      </c>
      <c r="L65" s="278">
        <v>0</v>
      </c>
    </row>
    <row r="66" spans="2:13" s="265" customFormat="1" x14ac:dyDescent="0.25">
      <c r="B66" s="260" t="s">
        <v>614</v>
      </c>
      <c r="C66" s="262"/>
      <c r="D66" s="261">
        <f>((+SUM(D67:D74))/1)*1</f>
        <v>19094785927</v>
      </c>
      <c r="E66" s="262">
        <f>((+SUM(E67:E74))/1)*1</f>
        <v>32836636378</v>
      </c>
      <c r="F66" s="261">
        <f t="shared" si="0"/>
        <v>51931422305</v>
      </c>
      <c r="G66" s="262">
        <f>((+SUM(G67:G74))/1)*1</f>
        <v>18696053152</v>
      </c>
      <c r="H66" s="261">
        <f>((+SUM(H67:H74))/1)*1</f>
        <v>39046140</v>
      </c>
      <c r="I66" s="261">
        <f t="shared" si="1"/>
        <v>18735099292</v>
      </c>
      <c r="J66" s="263">
        <f>((+D66+G66)/1)*1</f>
        <v>37790839079</v>
      </c>
      <c r="K66" s="263">
        <f t="shared" si="2"/>
        <v>32875682518</v>
      </c>
      <c r="L66" s="264">
        <f t="shared" si="3"/>
        <v>70666521597</v>
      </c>
      <c r="M66" s="254"/>
    </row>
    <row r="67" spans="2:13" s="273" customFormat="1" x14ac:dyDescent="0.25">
      <c r="B67" s="266" t="s">
        <v>615</v>
      </c>
      <c r="C67" s="289" t="s">
        <v>616</v>
      </c>
      <c r="D67" s="269">
        <v>294346590</v>
      </c>
      <c r="E67" s="269">
        <v>220610685</v>
      </c>
      <c r="F67" s="269">
        <f t="shared" si="0"/>
        <v>514957275</v>
      </c>
      <c r="G67" s="273">
        <v>0</v>
      </c>
      <c r="H67" s="269">
        <v>9454140</v>
      </c>
      <c r="I67" s="269">
        <f t="shared" si="1"/>
        <v>9454140</v>
      </c>
      <c r="J67" s="270">
        <f t="shared" ref="J67:J74" si="5">((+D67+G67)/1)*1</f>
        <v>294346590</v>
      </c>
      <c r="K67" s="290">
        <f t="shared" si="2"/>
        <v>230064825</v>
      </c>
      <c r="L67" s="271">
        <f t="shared" si="3"/>
        <v>524411415</v>
      </c>
    </row>
    <row r="68" spans="2:13" x14ac:dyDescent="0.25">
      <c r="B68" s="291" t="s">
        <v>617</v>
      </c>
      <c r="C68" s="292" t="s">
        <v>618</v>
      </c>
      <c r="D68" s="268"/>
      <c r="E68" s="231">
        <v>557500000</v>
      </c>
      <c r="F68" s="281">
        <f t="shared" si="0"/>
        <v>557500000</v>
      </c>
      <c r="G68" s="231"/>
      <c r="H68" s="231"/>
      <c r="I68" s="268">
        <f t="shared" si="1"/>
        <v>0</v>
      </c>
      <c r="J68" s="277">
        <f t="shared" si="5"/>
        <v>0</v>
      </c>
      <c r="K68" s="290">
        <f t="shared" si="2"/>
        <v>557500000</v>
      </c>
      <c r="L68" s="278">
        <f t="shared" si="3"/>
        <v>557500000</v>
      </c>
    </row>
    <row r="69" spans="2:13" x14ac:dyDescent="0.25">
      <c r="B69" s="291" t="s">
        <v>619</v>
      </c>
      <c r="C69" s="292" t="s">
        <v>620</v>
      </c>
      <c r="D69" s="268"/>
      <c r="E69" s="231">
        <v>1004393499</v>
      </c>
      <c r="F69" s="281">
        <f t="shared" si="0"/>
        <v>1004393499</v>
      </c>
      <c r="G69" s="231">
        <v>0</v>
      </c>
      <c r="H69" s="231"/>
      <c r="I69" s="268">
        <f t="shared" si="1"/>
        <v>0</v>
      </c>
      <c r="J69" s="277">
        <f t="shared" si="5"/>
        <v>0</v>
      </c>
      <c r="K69" s="290">
        <f t="shared" si="2"/>
        <v>1004393499</v>
      </c>
      <c r="L69" s="278">
        <f t="shared" si="3"/>
        <v>1004393499</v>
      </c>
    </row>
    <row r="70" spans="2:13" x14ac:dyDescent="0.25">
      <c r="B70" s="291" t="s">
        <v>621</v>
      </c>
      <c r="C70" s="292" t="s">
        <v>622</v>
      </c>
      <c r="D70" s="268">
        <v>325000000</v>
      </c>
      <c r="E70" s="231">
        <v>10288000</v>
      </c>
      <c r="F70" s="281">
        <f t="shared" si="0"/>
        <v>335288000</v>
      </c>
      <c r="G70" s="231">
        <v>0</v>
      </c>
      <c r="H70" s="231"/>
      <c r="I70" s="268">
        <f t="shared" si="1"/>
        <v>0</v>
      </c>
      <c r="J70" s="277">
        <f t="shared" si="5"/>
        <v>325000000</v>
      </c>
      <c r="K70" s="290">
        <f t="shared" si="2"/>
        <v>10288000</v>
      </c>
      <c r="L70" s="278">
        <f t="shared" si="3"/>
        <v>335288000</v>
      </c>
    </row>
    <row r="71" spans="2:13" x14ac:dyDescent="0.25">
      <c r="B71" s="291" t="s">
        <v>623</v>
      </c>
      <c r="C71" s="292" t="s">
        <v>624</v>
      </c>
      <c r="D71" s="268">
        <v>18395222000</v>
      </c>
      <c r="E71" s="231">
        <v>28027044194</v>
      </c>
      <c r="F71" s="281">
        <f t="shared" si="0"/>
        <v>46422266194</v>
      </c>
      <c r="G71" s="292">
        <v>18696053152</v>
      </c>
      <c r="H71" s="231"/>
      <c r="I71" s="268">
        <f t="shared" si="1"/>
        <v>18696053152</v>
      </c>
      <c r="J71" s="292">
        <f t="shared" si="5"/>
        <v>37091275152</v>
      </c>
      <c r="K71" s="292">
        <f t="shared" si="2"/>
        <v>28027044194</v>
      </c>
      <c r="L71" s="278">
        <f t="shared" si="3"/>
        <v>65118319346</v>
      </c>
    </row>
    <row r="72" spans="2:13" x14ac:dyDescent="0.25">
      <c r="B72" s="293">
        <v>5209</v>
      </c>
      <c r="C72" s="292" t="s">
        <v>625</v>
      </c>
      <c r="D72" s="268">
        <v>80217337</v>
      </c>
      <c r="E72" s="231">
        <v>300000000</v>
      </c>
      <c r="F72" s="281">
        <f t="shared" si="0"/>
        <v>380217337</v>
      </c>
      <c r="G72" s="292">
        <v>0</v>
      </c>
      <c r="H72" s="231"/>
      <c r="I72" s="268">
        <f t="shared" si="1"/>
        <v>0</v>
      </c>
      <c r="J72" s="292">
        <f t="shared" si="5"/>
        <v>80217337</v>
      </c>
      <c r="K72" s="292">
        <f t="shared" si="2"/>
        <v>300000000</v>
      </c>
      <c r="L72" s="278">
        <f t="shared" si="3"/>
        <v>380217337</v>
      </c>
    </row>
    <row r="73" spans="2:13" x14ac:dyDescent="0.25">
      <c r="B73" s="293">
        <v>5210</v>
      </c>
      <c r="C73" s="292" t="s">
        <v>626</v>
      </c>
      <c r="D73" s="268"/>
      <c r="E73" s="231">
        <v>2000000000</v>
      </c>
      <c r="F73" s="281">
        <f t="shared" ref="F73:F74" si="6">(+E73+D73)/1</f>
        <v>2000000000</v>
      </c>
      <c r="G73" s="292">
        <v>0</v>
      </c>
      <c r="H73" s="231"/>
      <c r="I73" s="268">
        <f t="shared" ref="I73:I75" si="7">(+G73+H73)/1</f>
        <v>0</v>
      </c>
      <c r="J73" s="292">
        <f t="shared" si="5"/>
        <v>0</v>
      </c>
      <c r="K73" s="292">
        <f t="shared" ref="K73:K74" si="8">(+E73+H73)/1</f>
        <v>2000000000</v>
      </c>
      <c r="L73" s="278">
        <f t="shared" ref="L73:L74" si="9">(+J73+K73)/1</f>
        <v>2000000000</v>
      </c>
    </row>
    <row r="74" spans="2:13" x14ac:dyDescent="0.25">
      <c r="B74" s="294">
        <v>5211</v>
      </c>
      <c r="C74" s="295" t="s">
        <v>627</v>
      </c>
      <c r="D74" s="296"/>
      <c r="E74" s="286">
        <v>716800000</v>
      </c>
      <c r="F74" s="297">
        <f t="shared" si="6"/>
        <v>716800000</v>
      </c>
      <c r="G74" s="295">
        <v>0</v>
      </c>
      <c r="H74" s="286">
        <v>29592000</v>
      </c>
      <c r="I74" s="296">
        <f t="shared" si="7"/>
        <v>29592000</v>
      </c>
      <c r="J74" s="295">
        <f t="shared" si="5"/>
        <v>0</v>
      </c>
      <c r="K74" s="295">
        <f t="shared" si="8"/>
        <v>746392000</v>
      </c>
      <c r="L74" s="288">
        <f t="shared" si="9"/>
        <v>746392000</v>
      </c>
    </row>
    <row r="75" spans="2:13" s="265" customFormat="1" ht="20.25" x14ac:dyDescent="0.3">
      <c r="B75" s="430" t="s">
        <v>628</v>
      </c>
      <c r="C75" s="431"/>
      <c r="D75" s="298">
        <f>(+D7+D66)/1</f>
        <v>134342169687</v>
      </c>
      <c r="E75" s="299">
        <f>(+E7+E66)/1</f>
        <v>70822461586</v>
      </c>
      <c r="F75" s="299">
        <f>(+E75+D75)/1</f>
        <v>205164631273</v>
      </c>
      <c r="G75" s="299">
        <f>(+G7+G66)/1</f>
        <v>27183910465</v>
      </c>
      <c r="H75" s="299">
        <f>(+H7+H66)/1</f>
        <v>39046140</v>
      </c>
      <c r="I75" s="299">
        <f t="shared" si="7"/>
        <v>27222956605</v>
      </c>
      <c r="J75" s="300">
        <f>(+D75+G75)/1</f>
        <v>161526080152</v>
      </c>
      <c r="K75" s="300">
        <f>(+E75+H75)/1</f>
        <v>70861507726</v>
      </c>
      <c r="L75" s="301">
        <f>(+J75+K75)/1</f>
        <v>232387587878</v>
      </c>
      <c r="M75" s="302"/>
    </row>
    <row r="76" spans="2:13" x14ac:dyDescent="0.25">
      <c r="L76" s="254"/>
    </row>
    <row r="77" spans="2:13" x14ac:dyDescent="0.25">
      <c r="B77" s="303"/>
      <c r="C77" s="304"/>
      <c r="L77" s="4"/>
    </row>
    <row r="79" spans="2:13" x14ac:dyDescent="0.25">
      <c r="K79" s="305"/>
      <c r="L79" s="254"/>
    </row>
    <row r="80" spans="2:13" x14ac:dyDescent="0.25">
      <c r="K80" s="305"/>
      <c r="L80" s="254"/>
    </row>
    <row r="81" spans="11:12" x14ac:dyDescent="0.25">
      <c r="K81" s="305"/>
      <c r="L81" s="254"/>
    </row>
    <row r="82" spans="11:12" x14ac:dyDescent="0.25">
      <c r="K82" s="305"/>
      <c r="L82" s="254"/>
    </row>
    <row r="83" spans="11:12" x14ac:dyDescent="0.25">
      <c r="K83" s="305"/>
      <c r="L83" s="254"/>
    </row>
    <row r="84" spans="11:12" x14ac:dyDescent="0.25">
      <c r="K84" s="305"/>
      <c r="L84" s="254"/>
    </row>
    <row r="85" spans="11:12" x14ac:dyDescent="0.25">
      <c r="K85" s="305"/>
      <c r="L85" s="254"/>
    </row>
    <row r="86" spans="11:12" x14ac:dyDescent="0.25">
      <c r="K86" s="305"/>
      <c r="L86" s="254"/>
    </row>
    <row r="87" spans="11:12" x14ac:dyDescent="0.25">
      <c r="K87" s="305"/>
      <c r="L87" s="254"/>
    </row>
    <row r="88" spans="11:12" x14ac:dyDescent="0.25">
      <c r="K88" s="305"/>
      <c r="L88" s="254"/>
    </row>
    <row r="89" spans="11:12" x14ac:dyDescent="0.25">
      <c r="K89" s="305"/>
      <c r="L89" s="254"/>
    </row>
    <row r="90" spans="11:12" x14ac:dyDescent="0.25">
      <c r="K90" s="305"/>
      <c r="L90" s="254"/>
    </row>
    <row r="91" spans="11:12" x14ac:dyDescent="0.25">
      <c r="K91" s="305"/>
      <c r="L91" s="254"/>
    </row>
    <row r="92" spans="11:12" x14ac:dyDescent="0.25">
      <c r="K92" s="305"/>
      <c r="L92" s="254"/>
    </row>
    <row r="93" spans="11:12" x14ac:dyDescent="0.25">
      <c r="K93" s="305"/>
      <c r="L93" s="254"/>
    </row>
    <row r="94" spans="11:12" x14ac:dyDescent="0.25">
      <c r="K94" s="305"/>
      <c r="L94" s="254"/>
    </row>
    <row r="95" spans="11:12" x14ac:dyDescent="0.25">
      <c r="K95" s="305"/>
      <c r="L95" s="254"/>
    </row>
    <row r="96" spans="11:12" x14ac:dyDescent="0.25">
      <c r="K96" s="305"/>
      <c r="L96" s="254"/>
    </row>
    <row r="97" spans="11:12" x14ac:dyDescent="0.25">
      <c r="K97" s="305"/>
      <c r="L97" s="254"/>
    </row>
    <row r="98" spans="11:12" x14ac:dyDescent="0.25">
      <c r="K98" s="305"/>
      <c r="L98" s="254"/>
    </row>
    <row r="99" spans="11:12" x14ac:dyDescent="0.25">
      <c r="K99" s="305"/>
      <c r="L99" s="254"/>
    </row>
    <row r="100" spans="11:12" x14ac:dyDescent="0.25">
      <c r="K100" s="305"/>
      <c r="L100" s="254"/>
    </row>
    <row r="101" spans="11:12" x14ac:dyDescent="0.25">
      <c r="K101" s="305"/>
      <c r="L101" s="254"/>
    </row>
    <row r="102" spans="11:12" x14ac:dyDescent="0.25">
      <c r="K102" s="305"/>
      <c r="L102" s="254"/>
    </row>
    <row r="103" spans="11:12" x14ac:dyDescent="0.25">
      <c r="K103" s="305"/>
      <c r="L103" s="254"/>
    </row>
    <row r="104" spans="11:12" x14ac:dyDescent="0.25">
      <c r="K104" s="305"/>
      <c r="L104" s="254"/>
    </row>
    <row r="105" spans="11:12" x14ac:dyDescent="0.25">
      <c r="K105" s="305"/>
      <c r="L105" s="254"/>
    </row>
    <row r="106" spans="11:12" x14ac:dyDescent="0.25">
      <c r="K106" s="305"/>
      <c r="L106" s="254"/>
    </row>
    <row r="107" spans="11:12" x14ac:dyDescent="0.25">
      <c r="K107" s="305"/>
      <c r="L107" s="254"/>
    </row>
    <row r="108" spans="11:12" x14ac:dyDescent="0.25">
      <c r="K108" s="305"/>
      <c r="L108" s="254"/>
    </row>
    <row r="109" spans="11:12" x14ac:dyDescent="0.25">
      <c r="K109" s="305"/>
      <c r="L109" s="254"/>
    </row>
    <row r="110" spans="11:12" x14ac:dyDescent="0.25">
      <c r="K110" s="305"/>
      <c r="L110" s="254"/>
    </row>
    <row r="111" spans="11:12" x14ac:dyDescent="0.25">
      <c r="K111" s="305"/>
      <c r="L111" s="254"/>
    </row>
    <row r="112" spans="11:12" x14ac:dyDescent="0.25">
      <c r="K112" s="305"/>
      <c r="L112" s="254"/>
    </row>
    <row r="113" spans="11:12" x14ac:dyDescent="0.25">
      <c r="K113" s="305"/>
      <c r="L113" s="254"/>
    </row>
    <row r="114" spans="11:12" x14ac:dyDescent="0.25">
      <c r="K114" s="305"/>
      <c r="L114" s="254"/>
    </row>
    <row r="115" spans="11:12" x14ac:dyDescent="0.25">
      <c r="K115" s="305"/>
      <c r="L115" s="254"/>
    </row>
  </sheetData>
  <mergeCells count="9">
    <mergeCell ref="B75:C75"/>
    <mergeCell ref="B2:L2"/>
    <mergeCell ref="B3:L3"/>
    <mergeCell ref="B4:L4"/>
    <mergeCell ref="B5:B6"/>
    <mergeCell ref="C5:C6"/>
    <mergeCell ref="D5:E5"/>
    <mergeCell ref="G5:H5"/>
    <mergeCell ref="J5:L5"/>
  </mergeCells>
  <printOptions horizontalCentered="1"/>
  <pageMargins left="0.25" right="0.25" top="0.75" bottom="0.75" header="0.3" footer="0.3"/>
  <pageSetup scale="42" orientation="landscape" horizontalDpi="4294967295" verticalDpi="4294967295" r:id="rId1"/>
  <ignoredErrors>
    <ignoredError sqref="B8:B74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863EDB-163D-40E6-AC5A-31599D243169}">
  <sheetPr>
    <tabColor theme="9"/>
    <pageSetUpPr fitToPage="1"/>
  </sheetPr>
  <dimension ref="A3:E79"/>
  <sheetViews>
    <sheetView showGridLines="0" topLeftCell="A53" zoomScaleNormal="100" workbookViewId="0">
      <selection activeCell="H28" sqref="H28"/>
    </sheetView>
  </sheetViews>
  <sheetFormatPr baseColWidth="10" defaultColWidth="11.42578125" defaultRowHeight="15.75" x14ac:dyDescent="0.25"/>
  <cols>
    <col min="1" max="1" width="14.42578125" style="1" bestFit="1" customWidth="1"/>
    <col min="2" max="2" width="96.5703125" style="1" bestFit="1" customWidth="1"/>
    <col min="3" max="3" width="24.42578125" style="1" bestFit="1" customWidth="1"/>
    <col min="4" max="4" width="16.85546875" style="1" bestFit="1" customWidth="1"/>
    <col min="5" max="5" width="18" style="1" bestFit="1" customWidth="1"/>
    <col min="6" max="16384" width="11.42578125" style="1"/>
  </cols>
  <sheetData>
    <row r="3" spans="1:5" ht="18.75" x14ac:dyDescent="0.3">
      <c r="B3" s="363" t="s">
        <v>629</v>
      </c>
      <c r="C3" s="363"/>
      <c r="D3" s="363"/>
      <c r="E3" s="363"/>
    </row>
    <row r="4" spans="1:5" ht="33" customHeight="1" x14ac:dyDescent="0.3">
      <c r="B4" s="442" t="s">
        <v>630</v>
      </c>
      <c r="C4" s="442"/>
      <c r="D4" s="442"/>
      <c r="E4" s="442"/>
    </row>
    <row r="5" spans="1:5" x14ac:dyDescent="0.25">
      <c r="B5" s="443" t="s">
        <v>102</v>
      </c>
      <c r="C5" s="443"/>
      <c r="D5" s="443"/>
      <c r="E5" s="443"/>
    </row>
    <row r="6" spans="1:5" ht="15" customHeight="1" x14ac:dyDescent="0.25">
      <c r="B6" s="418" t="s">
        <v>167</v>
      </c>
      <c r="C6" s="444" t="s">
        <v>631</v>
      </c>
      <c r="D6" s="444" t="s">
        <v>632</v>
      </c>
      <c r="E6" s="446" t="s">
        <v>633</v>
      </c>
    </row>
    <row r="7" spans="1:5" x14ac:dyDescent="0.25">
      <c r="B7" s="418"/>
      <c r="C7" s="445"/>
      <c r="D7" s="445"/>
      <c r="E7" s="445"/>
    </row>
    <row r="8" spans="1:5" x14ac:dyDescent="0.25">
      <c r="B8" s="306" t="s">
        <v>508</v>
      </c>
      <c r="C8" s="307">
        <f>+SUM(C9:C66)</f>
        <v>143863034739</v>
      </c>
      <c r="D8" s="307">
        <f>+SUM(D9:D66)</f>
        <v>16449722938</v>
      </c>
      <c r="E8" s="307">
        <f>+SUM(E9:E66)</f>
        <v>160312757677</v>
      </c>
    </row>
    <row r="9" spans="1:5" x14ac:dyDescent="0.25">
      <c r="A9" s="251"/>
      <c r="B9" s="215" t="s">
        <v>634</v>
      </c>
      <c r="C9" s="231">
        <v>474526928</v>
      </c>
      <c r="D9" s="231">
        <v>27028886</v>
      </c>
      <c r="E9" s="308">
        <f t="shared" ref="E9:E73" si="0">+C9+D9</f>
        <v>501555814</v>
      </c>
    </row>
    <row r="10" spans="1:5" x14ac:dyDescent="0.25">
      <c r="A10" s="251"/>
      <c r="B10" s="215" t="s">
        <v>635</v>
      </c>
      <c r="C10" s="231">
        <v>56153291</v>
      </c>
      <c r="D10" s="231">
        <v>1920776</v>
      </c>
      <c r="E10" s="308">
        <f t="shared" si="0"/>
        <v>58074067</v>
      </c>
    </row>
    <row r="11" spans="1:5" x14ac:dyDescent="0.25">
      <c r="A11" s="251"/>
      <c r="B11" s="215" t="s">
        <v>636</v>
      </c>
      <c r="C11" s="231">
        <v>1064105706</v>
      </c>
      <c r="D11" s="231">
        <v>316659567</v>
      </c>
      <c r="E11" s="308">
        <f t="shared" si="0"/>
        <v>1380765273</v>
      </c>
    </row>
    <row r="12" spans="1:5" x14ac:dyDescent="0.25">
      <c r="A12" s="251"/>
      <c r="B12" s="215" t="s">
        <v>637</v>
      </c>
      <c r="C12" s="231">
        <v>602649982</v>
      </c>
      <c r="D12" s="231">
        <v>14142822</v>
      </c>
      <c r="E12" s="308">
        <f t="shared" si="0"/>
        <v>616792804</v>
      </c>
    </row>
    <row r="13" spans="1:5" x14ac:dyDescent="0.25">
      <c r="A13" s="251"/>
      <c r="B13" s="215" t="s">
        <v>638</v>
      </c>
      <c r="C13" s="231">
        <v>189371003</v>
      </c>
      <c r="D13" s="231">
        <v>796108</v>
      </c>
      <c r="E13" s="308">
        <f t="shared" si="0"/>
        <v>190167111</v>
      </c>
    </row>
    <row r="14" spans="1:5" x14ac:dyDescent="0.25">
      <c r="A14" s="251"/>
      <c r="B14" s="215" t="s">
        <v>639</v>
      </c>
      <c r="C14" s="231">
        <v>1856571407</v>
      </c>
      <c r="D14" s="231">
        <v>151745919</v>
      </c>
      <c r="E14" s="308">
        <f t="shared" si="0"/>
        <v>2008317326</v>
      </c>
    </row>
    <row r="15" spans="1:5" x14ac:dyDescent="0.25">
      <c r="A15" s="251"/>
      <c r="B15" s="215" t="s">
        <v>640</v>
      </c>
      <c r="C15" s="231">
        <v>71014696</v>
      </c>
      <c r="D15" s="231">
        <v>910800</v>
      </c>
      <c r="E15" s="308">
        <f t="shared" si="0"/>
        <v>71925496</v>
      </c>
    </row>
    <row r="16" spans="1:5" x14ac:dyDescent="0.25">
      <c r="A16" s="251"/>
      <c r="B16" s="215" t="s">
        <v>641</v>
      </c>
      <c r="C16" s="231">
        <v>20352056</v>
      </c>
      <c r="D16" s="231"/>
      <c r="E16" s="308">
        <f t="shared" si="0"/>
        <v>20352056</v>
      </c>
    </row>
    <row r="17" spans="1:5" x14ac:dyDescent="0.25">
      <c r="A17" s="251"/>
      <c r="B17" s="215" t="s">
        <v>642</v>
      </c>
      <c r="C17" s="231">
        <v>2396453657</v>
      </c>
      <c r="D17" s="231">
        <v>4086587674</v>
      </c>
      <c r="E17" s="308">
        <f t="shared" si="0"/>
        <v>6483041331</v>
      </c>
    </row>
    <row r="18" spans="1:5" x14ac:dyDescent="0.25">
      <c r="A18" s="251"/>
      <c r="B18" s="215" t="s">
        <v>643</v>
      </c>
      <c r="C18" s="231">
        <v>128444665</v>
      </c>
      <c r="D18" s="231">
        <v>15700000</v>
      </c>
      <c r="E18" s="308">
        <f t="shared" si="0"/>
        <v>144144665</v>
      </c>
    </row>
    <row r="19" spans="1:5" x14ac:dyDescent="0.25">
      <c r="A19" s="251"/>
      <c r="B19" s="215" t="s">
        <v>644</v>
      </c>
      <c r="C19" s="231">
        <v>151789080</v>
      </c>
      <c r="D19" s="231">
        <v>4210920</v>
      </c>
      <c r="E19" s="308">
        <f t="shared" si="0"/>
        <v>156000000</v>
      </c>
    </row>
    <row r="20" spans="1:5" x14ac:dyDescent="0.25">
      <c r="A20" s="251"/>
      <c r="B20" s="215" t="s">
        <v>645</v>
      </c>
      <c r="C20" s="231">
        <v>1009117388</v>
      </c>
      <c r="D20" s="231">
        <v>79400000</v>
      </c>
      <c r="E20" s="308">
        <f t="shared" si="0"/>
        <v>1088517388</v>
      </c>
    </row>
    <row r="21" spans="1:5" x14ac:dyDescent="0.25">
      <c r="A21" s="251"/>
      <c r="B21" s="215" t="s">
        <v>646</v>
      </c>
      <c r="C21" s="231">
        <v>604470823</v>
      </c>
      <c r="D21" s="231">
        <v>12602961</v>
      </c>
      <c r="E21" s="308">
        <f t="shared" si="0"/>
        <v>617073784</v>
      </c>
    </row>
    <row r="22" spans="1:5" x14ac:dyDescent="0.25">
      <c r="A22" s="251"/>
      <c r="B22" s="215" t="s">
        <v>647</v>
      </c>
      <c r="C22" s="231">
        <v>9783707955</v>
      </c>
      <c r="D22" s="231">
        <v>416779339</v>
      </c>
      <c r="E22" s="308">
        <f>+C22+D22</f>
        <v>10200487294</v>
      </c>
    </row>
    <row r="23" spans="1:5" x14ac:dyDescent="0.25">
      <c r="A23" s="251"/>
      <c r="B23" s="215" t="s">
        <v>648</v>
      </c>
      <c r="C23" s="231">
        <v>127831000</v>
      </c>
      <c r="D23" s="231">
        <v>14460000</v>
      </c>
      <c r="E23" s="308">
        <f t="shared" si="0"/>
        <v>142291000</v>
      </c>
    </row>
    <row r="24" spans="1:5" x14ac:dyDescent="0.25">
      <c r="A24" s="251"/>
      <c r="B24" s="215" t="s">
        <v>649</v>
      </c>
      <c r="C24" s="231">
        <v>3163562687</v>
      </c>
      <c r="D24" s="231">
        <v>1921529793</v>
      </c>
      <c r="E24" s="308">
        <f t="shared" si="0"/>
        <v>5085092480</v>
      </c>
    </row>
    <row r="25" spans="1:5" x14ac:dyDescent="0.25">
      <c r="A25" s="251"/>
      <c r="B25" s="215" t="s">
        <v>650</v>
      </c>
      <c r="C25" s="231">
        <v>325826998</v>
      </c>
      <c r="D25" s="231">
        <v>16140150</v>
      </c>
      <c r="E25" s="308">
        <f t="shared" si="0"/>
        <v>341967148</v>
      </c>
    </row>
    <row r="26" spans="1:5" x14ac:dyDescent="0.25">
      <c r="A26" s="251"/>
      <c r="B26" s="215" t="s">
        <v>651</v>
      </c>
      <c r="C26" s="231">
        <v>60028815</v>
      </c>
      <c r="D26" s="231">
        <v>3471185</v>
      </c>
      <c r="E26" s="308">
        <f t="shared" si="0"/>
        <v>63500000</v>
      </c>
    </row>
    <row r="27" spans="1:5" x14ac:dyDescent="0.25">
      <c r="A27" s="251"/>
      <c r="B27" s="215" t="s">
        <v>652</v>
      </c>
      <c r="C27" s="231">
        <v>107021632</v>
      </c>
      <c r="D27" s="231">
        <v>7978368</v>
      </c>
      <c r="E27" s="308">
        <f t="shared" si="0"/>
        <v>115000000</v>
      </c>
    </row>
    <row r="28" spans="1:5" x14ac:dyDescent="0.25">
      <c r="A28" s="251"/>
      <c r="B28" s="215" t="s">
        <v>653</v>
      </c>
      <c r="C28" s="231">
        <v>578706528</v>
      </c>
      <c r="D28" s="231">
        <v>27400000</v>
      </c>
      <c r="E28" s="308">
        <f t="shared" si="0"/>
        <v>606106528</v>
      </c>
    </row>
    <row r="29" spans="1:5" x14ac:dyDescent="0.25">
      <c r="A29" s="251"/>
      <c r="B29" s="215" t="s">
        <v>654</v>
      </c>
      <c r="C29" s="231">
        <v>360874762</v>
      </c>
      <c r="D29" s="231">
        <v>13647500</v>
      </c>
      <c r="E29" s="308">
        <f t="shared" si="0"/>
        <v>374522262</v>
      </c>
    </row>
    <row r="30" spans="1:5" x14ac:dyDescent="0.25">
      <c r="A30" s="251"/>
      <c r="B30" s="215" t="s">
        <v>655</v>
      </c>
      <c r="C30" s="231">
        <v>32940000</v>
      </c>
      <c r="D30" s="231">
        <v>1560000</v>
      </c>
      <c r="E30" s="308">
        <f t="shared" si="0"/>
        <v>34500000</v>
      </c>
    </row>
    <row r="31" spans="1:5" x14ac:dyDescent="0.25">
      <c r="A31" s="251"/>
      <c r="B31" s="215" t="s">
        <v>656</v>
      </c>
      <c r="C31" s="231">
        <v>611864322</v>
      </c>
      <c r="D31" s="231">
        <v>18599259</v>
      </c>
      <c r="E31" s="308">
        <f t="shared" si="0"/>
        <v>630463581</v>
      </c>
    </row>
    <row r="32" spans="1:5" x14ac:dyDescent="0.25">
      <c r="A32" s="251"/>
      <c r="B32" s="215" t="s">
        <v>657</v>
      </c>
      <c r="C32" s="231">
        <v>1445887861</v>
      </c>
      <c r="D32" s="231">
        <v>83112139</v>
      </c>
      <c r="E32" s="308">
        <f t="shared" si="0"/>
        <v>1529000000</v>
      </c>
    </row>
    <row r="33" spans="1:5" x14ac:dyDescent="0.25">
      <c r="A33" s="251"/>
      <c r="B33" s="215" t="s">
        <v>658</v>
      </c>
      <c r="C33" s="231">
        <v>343037950</v>
      </c>
      <c r="D33" s="231">
        <v>8730000</v>
      </c>
      <c r="E33" s="308">
        <f t="shared" si="0"/>
        <v>351767950</v>
      </c>
    </row>
    <row r="34" spans="1:5" x14ac:dyDescent="0.25">
      <c r="A34" s="251"/>
      <c r="B34" s="215" t="s">
        <v>659</v>
      </c>
      <c r="C34" s="231">
        <v>1256209200</v>
      </c>
      <c r="D34" s="231">
        <v>1720790800</v>
      </c>
      <c r="E34" s="308">
        <f t="shared" si="0"/>
        <v>2977000000</v>
      </c>
    </row>
    <row r="35" spans="1:5" x14ac:dyDescent="0.25">
      <c r="A35" s="251"/>
      <c r="B35" s="215" t="s">
        <v>660</v>
      </c>
      <c r="C35" s="231">
        <v>304079786</v>
      </c>
      <c r="D35" s="231">
        <v>2900000</v>
      </c>
      <c r="E35" s="308">
        <f t="shared" si="0"/>
        <v>306979786</v>
      </c>
    </row>
    <row r="36" spans="1:5" x14ac:dyDescent="0.25">
      <c r="A36" s="251"/>
      <c r="B36" s="215" t="s">
        <v>661</v>
      </c>
      <c r="C36" s="231">
        <v>487480339</v>
      </c>
      <c r="D36" s="231">
        <v>22200000</v>
      </c>
      <c r="E36" s="308">
        <f t="shared" si="0"/>
        <v>509680339</v>
      </c>
    </row>
    <row r="37" spans="1:5" x14ac:dyDescent="0.25">
      <c r="A37" s="251"/>
      <c r="B37" s="215" t="s">
        <v>662</v>
      </c>
      <c r="C37" s="231">
        <v>26978900</v>
      </c>
      <c r="D37" s="231">
        <v>325000</v>
      </c>
      <c r="E37" s="308">
        <f t="shared" si="0"/>
        <v>27303900</v>
      </c>
    </row>
    <row r="38" spans="1:5" x14ac:dyDescent="0.25">
      <c r="A38" s="251"/>
      <c r="B38" s="215" t="s">
        <v>663</v>
      </c>
      <c r="C38" s="231">
        <v>320671902</v>
      </c>
      <c r="D38" s="231">
        <v>5010980</v>
      </c>
      <c r="E38" s="308">
        <f t="shared" si="0"/>
        <v>325682882</v>
      </c>
    </row>
    <row r="39" spans="1:5" x14ac:dyDescent="0.25">
      <c r="A39" s="251"/>
      <c r="B39" s="215" t="s">
        <v>664</v>
      </c>
      <c r="C39" s="231">
        <v>1501367565</v>
      </c>
      <c r="D39" s="231">
        <v>86024137</v>
      </c>
      <c r="E39" s="308">
        <f t="shared" si="0"/>
        <v>1587391702</v>
      </c>
    </row>
    <row r="40" spans="1:5" x14ac:dyDescent="0.25">
      <c r="A40" s="251"/>
      <c r="B40" s="215" t="s">
        <v>665</v>
      </c>
      <c r="C40" s="231">
        <v>149945657</v>
      </c>
      <c r="D40" s="231">
        <v>9725600</v>
      </c>
      <c r="E40" s="308">
        <f t="shared" si="0"/>
        <v>159671257</v>
      </c>
    </row>
    <row r="41" spans="1:5" x14ac:dyDescent="0.25">
      <c r="A41" s="251"/>
      <c r="B41" s="215" t="s">
        <v>666</v>
      </c>
      <c r="C41" s="231">
        <v>4955676135</v>
      </c>
      <c r="D41" s="231">
        <v>500000000</v>
      </c>
      <c r="E41" s="308">
        <f t="shared" si="0"/>
        <v>5455676135</v>
      </c>
    </row>
    <row r="42" spans="1:5" x14ac:dyDescent="0.25">
      <c r="A42" s="251"/>
      <c r="B42" s="215" t="s">
        <v>667</v>
      </c>
      <c r="C42" s="231">
        <v>20000000</v>
      </c>
      <c r="D42" s="231"/>
      <c r="E42" s="308">
        <f t="shared" si="0"/>
        <v>20000000</v>
      </c>
    </row>
    <row r="43" spans="1:5" x14ac:dyDescent="0.25">
      <c r="A43" s="251"/>
      <c r="B43" s="215" t="s">
        <v>668</v>
      </c>
      <c r="C43" s="231">
        <v>7342300730</v>
      </c>
      <c r="D43" s="231">
        <v>718835524</v>
      </c>
      <c r="E43" s="308">
        <f t="shared" si="0"/>
        <v>8061136254</v>
      </c>
    </row>
    <row r="44" spans="1:5" x14ac:dyDescent="0.25">
      <c r="A44" s="251"/>
      <c r="B44" s="215" t="s">
        <v>669</v>
      </c>
      <c r="C44" s="231">
        <v>6797702889</v>
      </c>
      <c r="D44" s="231">
        <v>1076516006</v>
      </c>
      <c r="E44" s="308">
        <f t="shared" si="0"/>
        <v>7874218895</v>
      </c>
    </row>
    <row r="45" spans="1:5" x14ac:dyDescent="0.25">
      <c r="A45" s="251"/>
      <c r="B45" s="215" t="s">
        <v>670</v>
      </c>
      <c r="C45" s="231">
        <v>324922596</v>
      </c>
      <c r="D45" s="231">
        <v>5000000</v>
      </c>
      <c r="E45" s="308">
        <f t="shared" si="0"/>
        <v>329922596</v>
      </c>
    </row>
    <row r="46" spans="1:5" x14ac:dyDescent="0.25">
      <c r="A46" s="251"/>
      <c r="B46" s="215" t="s">
        <v>671</v>
      </c>
      <c r="C46" s="231">
        <v>4942479085</v>
      </c>
      <c r="D46" s="231">
        <v>801282700</v>
      </c>
      <c r="E46" s="308">
        <f t="shared" si="0"/>
        <v>5743761785</v>
      </c>
    </row>
    <row r="47" spans="1:5" x14ac:dyDescent="0.25">
      <c r="A47" s="251"/>
      <c r="B47" s="215" t="s">
        <v>672</v>
      </c>
      <c r="C47" s="231">
        <v>249053460</v>
      </c>
      <c r="D47" s="231">
        <v>9871540</v>
      </c>
      <c r="E47" s="308">
        <f t="shared" si="0"/>
        <v>258925000</v>
      </c>
    </row>
    <row r="48" spans="1:5" x14ac:dyDescent="0.25">
      <c r="A48" s="251"/>
      <c r="B48" s="215" t="s">
        <v>673</v>
      </c>
      <c r="C48" s="231">
        <v>72601379</v>
      </c>
      <c r="D48" s="231">
        <v>100000</v>
      </c>
      <c r="E48" s="308">
        <f t="shared" si="0"/>
        <v>72701379</v>
      </c>
    </row>
    <row r="49" spans="1:5" x14ac:dyDescent="0.25">
      <c r="A49" s="251"/>
      <c r="B49" s="215" t="s">
        <v>674</v>
      </c>
      <c r="C49" s="231">
        <v>158335446</v>
      </c>
      <c r="D49" s="231">
        <v>10025000</v>
      </c>
      <c r="E49" s="308">
        <f t="shared" si="0"/>
        <v>168360446</v>
      </c>
    </row>
    <row r="50" spans="1:5" x14ac:dyDescent="0.25">
      <c r="A50" s="251"/>
      <c r="B50" s="215" t="s">
        <v>675</v>
      </c>
      <c r="C50" s="231">
        <v>237956009</v>
      </c>
      <c r="D50" s="231">
        <v>57203962</v>
      </c>
      <c r="E50" s="308">
        <f t="shared" si="0"/>
        <v>295159971</v>
      </c>
    </row>
    <row r="51" spans="1:5" x14ac:dyDescent="0.25">
      <c r="A51" s="251"/>
      <c r="B51" s="215" t="s">
        <v>676</v>
      </c>
      <c r="C51" s="231">
        <v>137968686</v>
      </c>
      <c r="D51" s="231">
        <v>4680277</v>
      </c>
      <c r="E51" s="308">
        <f t="shared" si="0"/>
        <v>142648963</v>
      </c>
    </row>
    <row r="52" spans="1:5" x14ac:dyDescent="0.25">
      <c r="A52" s="251"/>
      <c r="B52" s="215" t="s">
        <v>677</v>
      </c>
      <c r="C52" s="231">
        <v>363591686</v>
      </c>
      <c r="D52" s="231">
        <v>15000000</v>
      </c>
      <c r="E52" s="308">
        <f t="shared" si="0"/>
        <v>378591686</v>
      </c>
    </row>
    <row r="53" spans="1:5" x14ac:dyDescent="0.25">
      <c r="A53" s="251"/>
      <c r="B53" s="215" t="s">
        <v>678</v>
      </c>
      <c r="C53" s="231">
        <v>93276475</v>
      </c>
      <c r="D53" s="231">
        <v>3385000</v>
      </c>
      <c r="E53" s="308">
        <f t="shared" si="0"/>
        <v>96661475</v>
      </c>
    </row>
    <row r="54" spans="1:5" x14ac:dyDescent="0.25">
      <c r="A54" s="251"/>
      <c r="B54" s="215" t="s">
        <v>679</v>
      </c>
      <c r="C54" s="231">
        <v>248849820</v>
      </c>
      <c r="D54" s="231">
        <v>19793360</v>
      </c>
      <c r="E54" s="308">
        <f t="shared" si="0"/>
        <v>268643180</v>
      </c>
    </row>
    <row r="55" spans="1:5" x14ac:dyDescent="0.25">
      <c r="A55" s="251"/>
      <c r="B55" s="215" t="s">
        <v>680</v>
      </c>
      <c r="C55" s="231">
        <v>179353239</v>
      </c>
      <c r="D55" s="231">
        <v>0</v>
      </c>
      <c r="E55" s="308">
        <f t="shared" si="0"/>
        <v>179353239</v>
      </c>
    </row>
    <row r="56" spans="1:5" x14ac:dyDescent="0.25">
      <c r="A56" s="251"/>
      <c r="B56" s="215" t="s">
        <v>681</v>
      </c>
      <c r="C56" s="231">
        <v>257403112</v>
      </c>
      <c r="D56" s="231">
        <v>30922897</v>
      </c>
      <c r="E56" s="308">
        <f t="shared" si="0"/>
        <v>288326009</v>
      </c>
    </row>
    <row r="57" spans="1:5" x14ac:dyDescent="0.25">
      <c r="A57" s="251"/>
      <c r="B57" s="215" t="s">
        <v>682</v>
      </c>
      <c r="C57" s="231">
        <v>64311675</v>
      </c>
      <c r="D57" s="231">
        <v>8515000</v>
      </c>
      <c r="E57" s="308">
        <f t="shared" si="0"/>
        <v>72826675</v>
      </c>
    </row>
    <row r="58" spans="1:5" x14ac:dyDescent="0.25">
      <c r="A58" s="251"/>
      <c r="B58" s="215" t="s">
        <v>683</v>
      </c>
      <c r="C58" s="231">
        <v>33875000</v>
      </c>
      <c r="D58" s="231">
        <v>1125000</v>
      </c>
      <c r="E58" s="308">
        <f t="shared" si="0"/>
        <v>35000000</v>
      </c>
    </row>
    <row r="59" spans="1:5" x14ac:dyDescent="0.25">
      <c r="A59" s="251"/>
      <c r="B59" s="215" t="s">
        <v>684</v>
      </c>
      <c r="C59" s="231">
        <v>68657000</v>
      </c>
      <c r="D59" s="231">
        <v>843000</v>
      </c>
      <c r="E59" s="308">
        <f t="shared" si="0"/>
        <v>69500000</v>
      </c>
    </row>
    <row r="60" spans="1:5" x14ac:dyDescent="0.25">
      <c r="A60" s="251"/>
      <c r="B60" s="215" t="s">
        <v>685</v>
      </c>
      <c r="C60" s="231">
        <v>74717604104</v>
      </c>
      <c r="D60" s="231">
        <v>3087317804</v>
      </c>
      <c r="E60" s="308">
        <f t="shared" si="0"/>
        <v>77804921908</v>
      </c>
    </row>
    <row r="61" spans="1:5" x14ac:dyDescent="0.25">
      <c r="A61" s="251"/>
      <c r="B61" s="215" t="s">
        <v>686</v>
      </c>
      <c r="C61" s="231">
        <v>69764652</v>
      </c>
      <c r="D61" s="231">
        <v>829410</v>
      </c>
      <c r="E61" s="308">
        <f t="shared" si="0"/>
        <v>70594062</v>
      </c>
    </row>
    <row r="62" spans="1:5" x14ac:dyDescent="0.25">
      <c r="A62" s="251"/>
      <c r="B62" s="215" t="s">
        <v>687</v>
      </c>
      <c r="C62" s="231">
        <v>2664358442</v>
      </c>
      <c r="D62" s="231">
        <v>308083333</v>
      </c>
      <c r="E62" s="308">
        <f t="shared" si="0"/>
        <v>2972441775</v>
      </c>
    </row>
    <row r="63" spans="1:5" x14ac:dyDescent="0.25">
      <c r="A63" s="251"/>
      <c r="B63" s="215" t="s">
        <v>688</v>
      </c>
      <c r="C63" s="231">
        <v>216317150</v>
      </c>
      <c r="D63" s="231">
        <v>1000000</v>
      </c>
      <c r="E63" s="308">
        <f t="shared" si="0"/>
        <v>217317150</v>
      </c>
    </row>
    <row r="64" spans="1:5" x14ac:dyDescent="0.25">
      <c r="A64" s="251"/>
      <c r="B64" s="215" t="s">
        <v>689</v>
      </c>
      <c r="C64" s="231">
        <v>295621500</v>
      </c>
      <c r="D64" s="231">
        <v>4378500</v>
      </c>
      <c r="E64" s="308">
        <f t="shared" si="0"/>
        <v>300000000</v>
      </c>
    </row>
    <row r="65" spans="1:5" x14ac:dyDescent="0.25">
      <c r="A65" s="251"/>
      <c r="B65" s="215" t="s">
        <v>928</v>
      </c>
      <c r="C65" s="231">
        <v>161200000</v>
      </c>
      <c r="D65" s="231">
        <v>1300000</v>
      </c>
      <c r="E65" s="308">
        <f t="shared" si="0"/>
        <v>162500000</v>
      </c>
    </row>
    <row r="66" spans="1:5" x14ac:dyDescent="0.25">
      <c r="A66" s="251"/>
      <c r="B66" s="215" t="s">
        <v>929</v>
      </c>
      <c r="C66" s="231">
        <v>9576809928</v>
      </c>
      <c r="D66" s="231">
        <v>691623942</v>
      </c>
      <c r="E66" s="308">
        <f t="shared" si="0"/>
        <v>10268433870</v>
      </c>
    </row>
    <row r="67" spans="1:5" x14ac:dyDescent="0.25">
      <c r="A67" s="13"/>
      <c r="B67" s="309" t="s">
        <v>614</v>
      </c>
      <c r="C67" s="310">
        <f>+SUM(C68:C75)</f>
        <v>69200707487</v>
      </c>
      <c r="D67" s="310">
        <f>+SUM(D68:D75)</f>
        <v>790983265</v>
      </c>
      <c r="E67" s="310">
        <f>+SUM(E68:E75)</f>
        <v>69991690752</v>
      </c>
    </row>
    <row r="68" spans="1:5" x14ac:dyDescent="0.25">
      <c r="A68" s="13"/>
      <c r="B68" s="215" t="s">
        <v>690</v>
      </c>
      <c r="C68" s="231">
        <v>493561415</v>
      </c>
      <c r="D68" s="231">
        <v>30850000</v>
      </c>
      <c r="E68" s="308">
        <f t="shared" si="0"/>
        <v>524411415</v>
      </c>
    </row>
    <row r="69" spans="1:5" x14ac:dyDescent="0.25">
      <c r="A69" s="13"/>
      <c r="B69" s="215" t="s">
        <v>691</v>
      </c>
      <c r="C69" s="231">
        <v>532688500</v>
      </c>
      <c r="D69" s="231">
        <v>24811500</v>
      </c>
      <c r="E69" s="308">
        <f t="shared" si="0"/>
        <v>557500000</v>
      </c>
    </row>
    <row r="70" spans="1:5" x14ac:dyDescent="0.25">
      <c r="A70" s="13"/>
      <c r="B70" s="215" t="s">
        <v>692</v>
      </c>
      <c r="C70" s="231">
        <v>944193499</v>
      </c>
      <c r="D70" s="231">
        <v>48200000</v>
      </c>
      <c r="E70" s="308">
        <f t="shared" si="0"/>
        <v>992393499</v>
      </c>
    </row>
    <row r="71" spans="1:5" x14ac:dyDescent="0.25">
      <c r="A71" s="13"/>
      <c r="B71" s="215" t="s">
        <v>693</v>
      </c>
      <c r="C71" s="231">
        <v>334646000</v>
      </c>
      <c r="D71" s="231">
        <v>642000</v>
      </c>
      <c r="E71" s="308">
        <f t="shared" si="0"/>
        <v>335288000</v>
      </c>
    </row>
    <row r="72" spans="1:5" x14ac:dyDescent="0.25">
      <c r="A72" s="13"/>
      <c r="B72" s="215" t="s">
        <v>694</v>
      </c>
      <c r="C72" s="231">
        <v>45456372014</v>
      </c>
      <c r="D72" s="231">
        <v>303063335</v>
      </c>
      <c r="E72" s="308">
        <f t="shared" si="0"/>
        <v>45759435349</v>
      </c>
    </row>
    <row r="73" spans="1:5" x14ac:dyDescent="0.25">
      <c r="B73" s="215" t="s">
        <v>695</v>
      </c>
      <c r="C73" s="231">
        <v>345505545</v>
      </c>
      <c r="D73" s="231">
        <v>34711792</v>
      </c>
      <c r="E73" s="308">
        <f t="shared" si="0"/>
        <v>380217337</v>
      </c>
    </row>
    <row r="74" spans="1:5" x14ac:dyDescent="0.25">
      <c r="B74" s="215" t="s">
        <v>696</v>
      </c>
      <c r="C74" s="231">
        <v>1668600000</v>
      </c>
      <c r="D74" s="231">
        <v>331400000</v>
      </c>
      <c r="E74" s="308">
        <f t="shared" ref="E74:E76" si="1">+C74+D74</f>
        <v>2000000000</v>
      </c>
    </row>
    <row r="75" spans="1:5" x14ac:dyDescent="0.25">
      <c r="B75" s="215" t="s">
        <v>697</v>
      </c>
      <c r="C75" s="231">
        <v>19425140514</v>
      </c>
      <c r="D75" s="231">
        <v>17304638</v>
      </c>
      <c r="E75" s="308">
        <f t="shared" si="1"/>
        <v>19442445152</v>
      </c>
    </row>
    <row r="76" spans="1:5" x14ac:dyDescent="0.25">
      <c r="B76" s="311" t="s">
        <v>698</v>
      </c>
      <c r="C76" s="312">
        <f>+C8+C67</f>
        <v>213063742226</v>
      </c>
      <c r="D76" s="312">
        <f>+D8+D67</f>
        <v>17240706203</v>
      </c>
      <c r="E76" s="312">
        <f t="shared" si="1"/>
        <v>230304448429</v>
      </c>
    </row>
    <row r="77" spans="1:5" x14ac:dyDescent="0.25">
      <c r="E77" s="313"/>
    </row>
    <row r="78" spans="1:5" x14ac:dyDescent="0.25">
      <c r="C78" s="21"/>
      <c r="D78" s="21"/>
      <c r="E78" s="21"/>
    </row>
    <row r="79" spans="1:5" x14ac:dyDescent="0.25">
      <c r="C79" s="190"/>
      <c r="D79" s="190"/>
      <c r="E79" s="190"/>
    </row>
  </sheetData>
  <mergeCells count="7">
    <mergeCell ref="B3:E3"/>
    <mergeCell ref="B4:E4"/>
    <mergeCell ref="B5:E5"/>
    <mergeCell ref="B6:B7"/>
    <mergeCell ref="C6:C7"/>
    <mergeCell ref="D6:D7"/>
    <mergeCell ref="E6:E7"/>
  </mergeCells>
  <pageMargins left="0.7" right="0.7" top="0.75" bottom="0.75" header="0.3" footer="0.3"/>
  <pageSetup scale="52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D9C02-5279-4C5D-97D0-A6BEDD92C0FB}">
  <sheetPr>
    <tabColor theme="9"/>
    <pageSetUpPr fitToPage="1"/>
  </sheetPr>
  <dimension ref="B3:G286"/>
  <sheetViews>
    <sheetView showGridLines="0" topLeftCell="A260" zoomScale="90" zoomScaleNormal="90" workbookViewId="0">
      <selection activeCell="F256" sqref="F256"/>
    </sheetView>
  </sheetViews>
  <sheetFormatPr baseColWidth="10" defaultColWidth="11.42578125" defaultRowHeight="15.75" x14ac:dyDescent="0.25"/>
  <cols>
    <col min="1" max="1" width="14.42578125" style="1" bestFit="1" customWidth="1"/>
    <col min="2" max="2" width="128.140625" style="1" bestFit="1" customWidth="1"/>
    <col min="3" max="3" width="23.85546875" style="225" bestFit="1" customWidth="1"/>
    <col min="4" max="4" width="21.5703125" style="225" customWidth="1"/>
    <col min="5" max="5" width="19.5703125" style="225" bestFit="1" customWidth="1"/>
    <col min="6" max="6" width="18.85546875" style="1" bestFit="1" customWidth="1"/>
    <col min="7" max="7" width="14.7109375" style="1" customWidth="1"/>
    <col min="8" max="16384" width="11.42578125" style="1"/>
  </cols>
  <sheetData>
    <row r="3" spans="2:7" ht="18.75" x14ac:dyDescent="0.3">
      <c r="B3" s="363" t="s">
        <v>699</v>
      </c>
      <c r="C3" s="363"/>
      <c r="D3" s="363"/>
      <c r="E3" s="363"/>
    </row>
    <row r="4" spans="2:7" ht="18.75" x14ac:dyDescent="0.25">
      <c r="B4" s="447" t="s">
        <v>700</v>
      </c>
      <c r="C4" s="447"/>
      <c r="D4" s="447"/>
      <c r="E4" s="447"/>
    </row>
    <row r="5" spans="2:7" x14ac:dyDescent="0.25">
      <c r="B5" s="443" t="s">
        <v>102</v>
      </c>
      <c r="C5" s="443"/>
      <c r="D5" s="443"/>
      <c r="E5" s="443"/>
    </row>
    <row r="6" spans="2:7" x14ac:dyDescent="0.25">
      <c r="C6" s="314"/>
    </row>
    <row r="7" spans="2:7" ht="31.5" x14ac:dyDescent="0.25">
      <c r="B7" s="46" t="s">
        <v>210</v>
      </c>
      <c r="C7" s="227" t="s">
        <v>211</v>
      </c>
      <c r="D7" s="315" t="s">
        <v>212</v>
      </c>
      <c r="E7" s="316" t="s">
        <v>213</v>
      </c>
    </row>
    <row r="8" spans="2:7" x14ac:dyDescent="0.25">
      <c r="B8" s="306" t="s">
        <v>508</v>
      </c>
      <c r="C8" s="317">
        <f>C9+C12+C15+C19+C25+C28+C33+C36+C39+C44+C47+C51+C56+C59+C71+C75+C79+C82+C85+C88+C92+C96+C99+C103+C107+C111+C116+C119+C122+C125+C129+C243+C246+C138+C143+C146+C149+C157+C161+C165+C170+C173+C176+C180+C183+C186+C190+C194+C197+C200+C204+C207+C210+C213+C227+C230+C236+C240</f>
        <v>143863034739</v>
      </c>
      <c r="D8" s="317">
        <f t="shared" ref="D8:E8" si="0">D9+D12+D15+D19+D25+D28+D33+D36+D39+D44+D47+D51+D56+D59+D71+D75+D79+D82+D85+D88+D92+D96+D99+D103+D107+D111+D116+D119+D122+D125+D129+D243+D246+D138+D143+D146+D149+D157+D161+D165+D170+D173+D176+D180+D183+D186+D190+D194+D197+D200+D204+D207+D210+D213+D227+D230+D236+D240</f>
        <v>16449722938</v>
      </c>
      <c r="E8" s="317">
        <f t="shared" si="0"/>
        <v>160312757677</v>
      </c>
    </row>
    <row r="9" spans="2:7" ht="16.5" hidden="1" thickBot="1" x14ac:dyDescent="0.3">
      <c r="B9" s="208" t="s">
        <v>634</v>
      </c>
      <c r="C9" s="318">
        <f>C10</f>
        <v>474526928</v>
      </c>
      <c r="D9" s="318">
        <f t="shared" ref="D9:D10" si="1">D10</f>
        <v>27028886</v>
      </c>
      <c r="E9" s="318">
        <f t="shared" ref="E9:E69" si="2">D9+C9</f>
        <v>501555814</v>
      </c>
      <c r="F9"/>
      <c r="G9" s="21"/>
    </row>
    <row r="10" spans="2:7" hidden="1" x14ac:dyDescent="0.25">
      <c r="B10" s="319" t="s">
        <v>701</v>
      </c>
      <c r="C10" s="320">
        <f>C11</f>
        <v>474526928</v>
      </c>
      <c r="D10" s="320">
        <f t="shared" si="1"/>
        <v>27028886</v>
      </c>
      <c r="E10" s="320">
        <f t="shared" si="2"/>
        <v>501555814</v>
      </c>
      <c r="F10"/>
      <c r="G10" s="21"/>
    </row>
    <row r="11" spans="2:7" hidden="1" x14ac:dyDescent="0.25">
      <c r="B11" s="321" t="s">
        <v>702</v>
      </c>
      <c r="C11" s="322">
        <v>474526928</v>
      </c>
      <c r="D11" s="322">
        <v>27028886</v>
      </c>
      <c r="E11" s="322">
        <f t="shared" si="2"/>
        <v>501555814</v>
      </c>
      <c r="F11"/>
      <c r="G11" s="21"/>
    </row>
    <row r="12" spans="2:7" ht="16.5" hidden="1" thickBot="1" x14ac:dyDescent="0.3">
      <c r="B12" s="208" t="s">
        <v>635</v>
      </c>
      <c r="C12" s="318">
        <f>C13</f>
        <v>56153291</v>
      </c>
      <c r="D12" s="318">
        <f t="shared" ref="D12:D13" si="3">D13</f>
        <v>1920776</v>
      </c>
      <c r="E12" s="318">
        <f t="shared" si="2"/>
        <v>58074067</v>
      </c>
      <c r="F12"/>
      <c r="G12" s="21"/>
    </row>
    <row r="13" spans="2:7" hidden="1" x14ac:dyDescent="0.25">
      <c r="B13" s="319" t="s">
        <v>703</v>
      </c>
      <c r="C13" s="320">
        <f>C14</f>
        <v>56153291</v>
      </c>
      <c r="D13" s="320">
        <f t="shared" si="3"/>
        <v>1920776</v>
      </c>
      <c r="E13" s="320">
        <f t="shared" si="2"/>
        <v>58074067</v>
      </c>
      <c r="F13"/>
      <c r="G13" s="21"/>
    </row>
    <row r="14" spans="2:7" hidden="1" x14ac:dyDescent="0.25">
      <c r="B14" s="321" t="s">
        <v>704</v>
      </c>
      <c r="C14" s="322">
        <v>56153291</v>
      </c>
      <c r="D14" s="322">
        <v>1920776</v>
      </c>
      <c r="E14" s="322">
        <f t="shared" si="2"/>
        <v>58074067</v>
      </c>
      <c r="F14"/>
      <c r="G14" s="21"/>
    </row>
    <row r="15" spans="2:7" ht="16.5" hidden="1" thickBot="1" x14ac:dyDescent="0.3">
      <c r="B15" s="208" t="s">
        <v>705</v>
      </c>
      <c r="C15" s="209">
        <f>C16</f>
        <v>1064105706</v>
      </c>
      <c r="D15" s="323">
        <f t="shared" ref="D15" si="4">D16</f>
        <v>316659567</v>
      </c>
      <c r="E15" s="323">
        <f t="shared" si="2"/>
        <v>1380765273</v>
      </c>
      <c r="F15"/>
      <c r="G15" s="21"/>
    </row>
    <row r="16" spans="2:7" hidden="1" x14ac:dyDescent="0.25">
      <c r="B16" s="319" t="s">
        <v>706</v>
      </c>
      <c r="C16" s="320">
        <f>C17+C18</f>
        <v>1064105706</v>
      </c>
      <c r="D16" s="320">
        <f t="shared" ref="D16" si="5">D17+D18</f>
        <v>316659567</v>
      </c>
      <c r="E16" s="320">
        <f t="shared" si="2"/>
        <v>1380765273</v>
      </c>
      <c r="F16"/>
      <c r="G16" s="21"/>
    </row>
    <row r="17" spans="2:7" hidden="1" x14ac:dyDescent="0.25">
      <c r="B17" s="321" t="s">
        <v>707</v>
      </c>
      <c r="C17" s="322">
        <v>1042848435</v>
      </c>
      <c r="D17" s="322">
        <v>316659567</v>
      </c>
      <c r="E17" s="322">
        <f t="shared" si="2"/>
        <v>1359508002</v>
      </c>
      <c r="F17"/>
      <c r="G17" s="21"/>
    </row>
    <row r="18" spans="2:7" hidden="1" x14ac:dyDescent="0.25">
      <c r="B18" s="321" t="s">
        <v>218</v>
      </c>
      <c r="C18" s="322">
        <v>21257271</v>
      </c>
      <c r="D18" s="322"/>
      <c r="E18" s="322">
        <f t="shared" si="2"/>
        <v>21257271</v>
      </c>
      <c r="F18"/>
      <c r="G18" s="21"/>
    </row>
    <row r="19" spans="2:7" ht="16.5" hidden="1" thickBot="1" x14ac:dyDescent="0.3">
      <c r="B19" s="208" t="s">
        <v>637</v>
      </c>
      <c r="C19" s="209">
        <f>C20</f>
        <v>602649982</v>
      </c>
      <c r="D19" s="323">
        <f t="shared" ref="D19" si="6">D20</f>
        <v>14142822</v>
      </c>
      <c r="E19" s="323">
        <f t="shared" si="2"/>
        <v>616792804</v>
      </c>
      <c r="F19"/>
      <c r="G19" s="21"/>
    </row>
    <row r="20" spans="2:7" hidden="1" x14ac:dyDescent="0.25">
      <c r="B20" s="319" t="s">
        <v>708</v>
      </c>
      <c r="C20" s="320">
        <f>SUM(C21:C24)</f>
        <v>602649982</v>
      </c>
      <c r="D20" s="320">
        <f t="shared" ref="D20" si="7">SUM(D21:D24)</f>
        <v>14142822</v>
      </c>
      <c r="E20" s="320">
        <f t="shared" si="2"/>
        <v>616792804</v>
      </c>
      <c r="F20"/>
      <c r="G20" s="21"/>
    </row>
    <row r="21" spans="2:7" hidden="1" x14ac:dyDescent="0.25">
      <c r="B21" s="321" t="s">
        <v>220</v>
      </c>
      <c r="C21" s="322">
        <v>398268369</v>
      </c>
      <c r="D21" s="322">
        <v>13890822</v>
      </c>
      <c r="E21" s="322">
        <f t="shared" si="2"/>
        <v>412159191</v>
      </c>
      <c r="F21"/>
      <c r="G21" s="21"/>
    </row>
    <row r="22" spans="2:7" hidden="1" x14ac:dyDescent="0.25">
      <c r="B22" s="321" t="s">
        <v>709</v>
      </c>
      <c r="C22" s="322">
        <v>73238275</v>
      </c>
      <c r="D22" s="322">
        <v>252000</v>
      </c>
      <c r="E22" s="322">
        <f t="shared" si="2"/>
        <v>73490275</v>
      </c>
      <c r="F22"/>
      <c r="G22" s="21"/>
    </row>
    <row r="23" spans="2:7" hidden="1" x14ac:dyDescent="0.25">
      <c r="B23" s="321" t="s">
        <v>710</v>
      </c>
      <c r="C23" s="322">
        <v>122072607</v>
      </c>
      <c r="D23" s="322">
        <v>0</v>
      </c>
      <c r="E23" s="322">
        <f t="shared" si="2"/>
        <v>122072607</v>
      </c>
      <c r="F23"/>
      <c r="G23" s="21"/>
    </row>
    <row r="24" spans="2:7" hidden="1" x14ac:dyDescent="0.25">
      <c r="B24" s="321" t="s">
        <v>711</v>
      </c>
      <c r="C24" s="322">
        <v>9070731</v>
      </c>
      <c r="D24" s="322">
        <v>0</v>
      </c>
      <c r="E24" s="322">
        <f t="shared" si="2"/>
        <v>9070731</v>
      </c>
      <c r="F24"/>
      <c r="G24" s="21"/>
    </row>
    <row r="25" spans="2:7" ht="16.5" hidden="1" thickBot="1" x14ac:dyDescent="0.3">
      <c r="B25" s="208" t="s">
        <v>638</v>
      </c>
      <c r="C25" s="209">
        <f>C26</f>
        <v>189371003</v>
      </c>
      <c r="D25" s="323">
        <f t="shared" ref="D25:E26" si="8">D26</f>
        <v>796108</v>
      </c>
      <c r="E25" s="323">
        <f t="shared" si="2"/>
        <v>190167111</v>
      </c>
      <c r="F25"/>
      <c r="G25" s="21"/>
    </row>
    <row r="26" spans="2:7" hidden="1" x14ac:dyDescent="0.25">
      <c r="B26" s="319" t="s">
        <v>712</v>
      </c>
      <c r="C26" s="320">
        <f>C27</f>
        <v>189371003</v>
      </c>
      <c r="D26" s="320">
        <f t="shared" si="8"/>
        <v>796108</v>
      </c>
      <c r="E26" s="320">
        <f t="shared" si="8"/>
        <v>190167111</v>
      </c>
      <c r="F26"/>
      <c r="G26" s="21"/>
    </row>
    <row r="27" spans="2:7" hidden="1" x14ac:dyDescent="0.25">
      <c r="B27" s="321" t="s">
        <v>713</v>
      </c>
      <c r="C27" s="324">
        <v>189371003</v>
      </c>
      <c r="D27" s="322">
        <v>796108</v>
      </c>
      <c r="E27" s="322">
        <f t="shared" si="2"/>
        <v>190167111</v>
      </c>
      <c r="F27"/>
      <c r="G27" s="21"/>
    </row>
    <row r="28" spans="2:7" ht="16.5" hidden="1" thickBot="1" x14ac:dyDescent="0.3">
      <c r="B28" s="208" t="s">
        <v>639</v>
      </c>
      <c r="C28" s="325">
        <f>C29</f>
        <v>1856571407</v>
      </c>
      <c r="D28" s="325">
        <f t="shared" ref="D28" si="9">D29</f>
        <v>151745919</v>
      </c>
      <c r="E28" s="325">
        <f t="shared" si="2"/>
        <v>2008317326</v>
      </c>
      <c r="F28"/>
      <c r="G28" s="21"/>
    </row>
    <row r="29" spans="2:7" hidden="1" x14ac:dyDescent="0.25">
      <c r="B29" s="326" t="s">
        <v>714</v>
      </c>
      <c r="C29" s="327">
        <f>C30+C31+C32</f>
        <v>1856571407</v>
      </c>
      <c r="D29" s="320">
        <f t="shared" ref="D29" si="10">D30+D31+D32</f>
        <v>151745919</v>
      </c>
      <c r="E29" s="320">
        <f t="shared" si="2"/>
        <v>2008317326</v>
      </c>
      <c r="F29"/>
      <c r="G29" s="21"/>
    </row>
    <row r="30" spans="2:7" hidden="1" x14ac:dyDescent="0.25">
      <c r="B30" s="321" t="s">
        <v>220</v>
      </c>
      <c r="C30" s="322">
        <v>624483455</v>
      </c>
      <c r="D30" s="322">
        <v>13264007</v>
      </c>
      <c r="E30" s="322">
        <f t="shared" si="2"/>
        <v>637747462</v>
      </c>
      <c r="F30"/>
      <c r="G30" s="21"/>
    </row>
    <row r="31" spans="2:7" hidden="1" x14ac:dyDescent="0.25">
      <c r="B31" s="321" t="s">
        <v>715</v>
      </c>
      <c r="C31" s="322">
        <v>131687084</v>
      </c>
      <c r="D31" s="322">
        <v>4321993</v>
      </c>
      <c r="E31" s="322">
        <f t="shared" si="2"/>
        <v>136009077</v>
      </c>
      <c r="F31"/>
      <c r="G31" s="21"/>
    </row>
    <row r="32" spans="2:7" hidden="1" x14ac:dyDescent="0.25">
      <c r="B32" s="321" t="s">
        <v>716</v>
      </c>
      <c r="C32" s="322">
        <v>1100400868</v>
      </c>
      <c r="D32" s="322">
        <v>134159919</v>
      </c>
      <c r="E32" s="322">
        <f t="shared" si="2"/>
        <v>1234560787</v>
      </c>
      <c r="F32"/>
      <c r="G32" s="21"/>
    </row>
    <row r="33" spans="2:7" ht="16.5" hidden="1" thickBot="1" x14ac:dyDescent="0.3">
      <c r="B33" s="208" t="s">
        <v>717</v>
      </c>
      <c r="C33" s="209">
        <f>C34</f>
        <v>71014696</v>
      </c>
      <c r="D33" s="323">
        <f t="shared" ref="D33:D34" si="11">D34</f>
        <v>910800</v>
      </c>
      <c r="E33" s="323">
        <f t="shared" si="2"/>
        <v>71925496</v>
      </c>
      <c r="F33"/>
      <c r="G33" s="21"/>
    </row>
    <row r="34" spans="2:7" hidden="1" x14ac:dyDescent="0.25">
      <c r="B34" s="319" t="s">
        <v>718</v>
      </c>
      <c r="C34" s="320">
        <f>C35</f>
        <v>71014696</v>
      </c>
      <c r="D34" s="320">
        <f t="shared" si="11"/>
        <v>910800</v>
      </c>
      <c r="E34" s="320">
        <f t="shared" si="2"/>
        <v>71925496</v>
      </c>
      <c r="F34"/>
      <c r="G34" s="21"/>
    </row>
    <row r="35" spans="2:7" hidden="1" x14ac:dyDescent="0.25">
      <c r="B35" s="321" t="s">
        <v>719</v>
      </c>
      <c r="C35" s="322">
        <v>71014696</v>
      </c>
      <c r="D35" s="322">
        <v>910800</v>
      </c>
      <c r="E35" s="322">
        <f t="shared" si="2"/>
        <v>71925496</v>
      </c>
      <c r="F35"/>
      <c r="G35" s="21"/>
    </row>
    <row r="36" spans="2:7" ht="16.5" hidden="1" thickBot="1" x14ac:dyDescent="0.3">
      <c r="B36" s="208" t="s">
        <v>720</v>
      </c>
      <c r="C36" s="209">
        <f>C37</f>
        <v>20352056</v>
      </c>
      <c r="D36" s="323">
        <f t="shared" ref="D36:D37" si="12">D37</f>
        <v>0</v>
      </c>
      <c r="E36" s="323">
        <f t="shared" si="2"/>
        <v>20352056</v>
      </c>
      <c r="F36"/>
      <c r="G36" s="21"/>
    </row>
    <row r="37" spans="2:7" hidden="1" x14ac:dyDescent="0.25">
      <c r="B37" s="319" t="s">
        <v>721</v>
      </c>
      <c r="C37" s="320">
        <f>C38</f>
        <v>20352056</v>
      </c>
      <c r="D37" s="320">
        <f t="shared" si="12"/>
        <v>0</v>
      </c>
      <c r="E37" s="320">
        <f t="shared" si="2"/>
        <v>20352056</v>
      </c>
      <c r="F37"/>
      <c r="G37" s="21"/>
    </row>
    <row r="38" spans="2:7" hidden="1" x14ac:dyDescent="0.25">
      <c r="B38" s="321" t="s">
        <v>722</v>
      </c>
      <c r="C38" s="322">
        <v>20352056</v>
      </c>
      <c r="D38" s="322">
        <v>0</v>
      </c>
      <c r="E38" s="322">
        <f t="shared" si="2"/>
        <v>20352056</v>
      </c>
      <c r="F38"/>
      <c r="G38" s="21"/>
    </row>
    <row r="39" spans="2:7" ht="16.5" hidden="1" thickBot="1" x14ac:dyDescent="0.3">
      <c r="B39" s="208" t="s">
        <v>723</v>
      </c>
      <c r="C39" s="209">
        <f>C40</f>
        <v>2396453657</v>
      </c>
      <c r="D39" s="323">
        <f t="shared" ref="D39" si="13">D40</f>
        <v>4086587674</v>
      </c>
      <c r="E39" s="323">
        <f t="shared" si="2"/>
        <v>6483041331</v>
      </c>
      <c r="F39"/>
      <c r="G39" s="21"/>
    </row>
    <row r="40" spans="2:7" hidden="1" x14ac:dyDescent="0.25">
      <c r="B40" s="319" t="s">
        <v>724</v>
      </c>
      <c r="C40" s="320">
        <f>C41+C42+C43</f>
        <v>2396453657</v>
      </c>
      <c r="D40" s="320">
        <f t="shared" ref="D40" si="14">D41+D42+D43</f>
        <v>4086587674</v>
      </c>
      <c r="E40" s="320">
        <f t="shared" si="2"/>
        <v>6483041331</v>
      </c>
      <c r="F40"/>
      <c r="G40" s="21"/>
    </row>
    <row r="41" spans="2:7" hidden="1" x14ac:dyDescent="0.25">
      <c r="B41" s="321" t="s">
        <v>220</v>
      </c>
      <c r="C41" s="322">
        <v>589930703</v>
      </c>
      <c r="D41" s="322">
        <v>0</v>
      </c>
      <c r="E41" s="322">
        <f t="shared" si="2"/>
        <v>589930703</v>
      </c>
      <c r="F41"/>
      <c r="G41" s="21"/>
    </row>
    <row r="42" spans="2:7" hidden="1" x14ac:dyDescent="0.25">
      <c r="B42" s="321" t="s">
        <v>725</v>
      </c>
      <c r="C42" s="322">
        <v>178383576</v>
      </c>
      <c r="D42" s="322">
        <v>2402053929</v>
      </c>
      <c r="E42" s="322">
        <f t="shared" si="2"/>
        <v>2580437505</v>
      </c>
      <c r="F42"/>
      <c r="G42" s="21"/>
    </row>
    <row r="43" spans="2:7" hidden="1" x14ac:dyDescent="0.25">
      <c r="B43" s="321" t="s">
        <v>726</v>
      </c>
      <c r="C43" s="322">
        <v>1628139378</v>
      </c>
      <c r="D43" s="322">
        <v>1684533745</v>
      </c>
      <c r="E43" s="322">
        <f t="shared" si="2"/>
        <v>3312673123</v>
      </c>
      <c r="F43"/>
      <c r="G43" s="21"/>
    </row>
    <row r="44" spans="2:7" ht="16.5" hidden="1" thickBot="1" x14ac:dyDescent="0.3">
      <c r="B44" s="208" t="s">
        <v>643</v>
      </c>
      <c r="C44" s="209">
        <f>C45</f>
        <v>128444665</v>
      </c>
      <c r="D44" s="323">
        <f t="shared" ref="D44:D45" si="15">D45</f>
        <v>15700000</v>
      </c>
      <c r="E44" s="323">
        <f t="shared" si="2"/>
        <v>144144665</v>
      </c>
      <c r="F44"/>
      <c r="G44" s="21"/>
    </row>
    <row r="45" spans="2:7" hidden="1" x14ac:dyDescent="0.25">
      <c r="B45" s="319" t="s">
        <v>727</v>
      </c>
      <c r="C45" s="320">
        <f>C46</f>
        <v>128444665</v>
      </c>
      <c r="D45" s="320">
        <f t="shared" si="15"/>
        <v>15700000</v>
      </c>
      <c r="E45" s="320">
        <f t="shared" si="2"/>
        <v>144144665</v>
      </c>
      <c r="F45"/>
      <c r="G45" s="21"/>
    </row>
    <row r="46" spans="2:7" hidden="1" x14ac:dyDescent="0.25">
      <c r="B46" s="321" t="s">
        <v>728</v>
      </c>
      <c r="C46" s="322">
        <v>128444665</v>
      </c>
      <c r="D46" s="322">
        <v>15700000</v>
      </c>
      <c r="E46" s="322">
        <f t="shared" si="2"/>
        <v>144144665</v>
      </c>
      <c r="F46"/>
      <c r="G46" s="21"/>
    </row>
    <row r="47" spans="2:7" ht="16.5" hidden="1" thickBot="1" x14ac:dyDescent="0.3">
      <c r="B47" s="208" t="s">
        <v>644</v>
      </c>
      <c r="C47" s="209">
        <f>C48</f>
        <v>151789080</v>
      </c>
      <c r="D47" s="323">
        <f t="shared" ref="D47" si="16">D48</f>
        <v>4210920</v>
      </c>
      <c r="E47" s="323">
        <f t="shared" si="2"/>
        <v>156000000</v>
      </c>
      <c r="F47"/>
      <c r="G47" s="21"/>
    </row>
    <row r="48" spans="2:7" hidden="1" x14ac:dyDescent="0.25">
      <c r="B48" s="319" t="s">
        <v>729</v>
      </c>
      <c r="C48" s="320">
        <f>C49+C50</f>
        <v>151789080</v>
      </c>
      <c r="D48" s="320">
        <f t="shared" ref="D48" si="17">D49+D50</f>
        <v>4210920</v>
      </c>
      <c r="E48" s="320">
        <f t="shared" si="2"/>
        <v>156000000</v>
      </c>
      <c r="F48"/>
      <c r="G48" s="21"/>
    </row>
    <row r="49" spans="2:7" hidden="1" x14ac:dyDescent="0.25">
      <c r="B49" s="321" t="s">
        <v>730</v>
      </c>
      <c r="C49" s="322">
        <v>151479080</v>
      </c>
      <c r="D49" s="322">
        <v>4210920</v>
      </c>
      <c r="E49" s="322">
        <f t="shared" si="2"/>
        <v>155690000</v>
      </c>
      <c r="F49"/>
      <c r="G49" s="21"/>
    </row>
    <row r="50" spans="2:7" hidden="1" x14ac:dyDescent="0.25">
      <c r="B50" s="321" t="s">
        <v>218</v>
      </c>
      <c r="C50" s="322">
        <v>310000</v>
      </c>
      <c r="D50" s="322">
        <v>0</v>
      </c>
      <c r="E50" s="322">
        <f t="shared" si="2"/>
        <v>310000</v>
      </c>
      <c r="F50"/>
      <c r="G50" s="21"/>
    </row>
    <row r="51" spans="2:7" ht="16.5" hidden="1" thickBot="1" x14ac:dyDescent="0.3">
      <c r="B51" s="208" t="s">
        <v>645</v>
      </c>
      <c r="C51" s="209">
        <f>C52</f>
        <v>1009117388</v>
      </c>
      <c r="D51" s="323">
        <f t="shared" ref="D51" si="18">D52</f>
        <v>79400000</v>
      </c>
      <c r="E51" s="323">
        <f t="shared" si="2"/>
        <v>1088517388</v>
      </c>
      <c r="F51"/>
      <c r="G51" s="21"/>
    </row>
    <row r="52" spans="2:7" hidden="1" x14ac:dyDescent="0.25">
      <c r="B52" s="319" t="s">
        <v>731</v>
      </c>
      <c r="C52" s="320">
        <f>SUM(C53:C55)</f>
        <v>1009117388</v>
      </c>
      <c r="D52" s="320">
        <f>SUM(D53:D55)</f>
        <v>79400000</v>
      </c>
      <c r="E52" s="320">
        <f t="shared" si="2"/>
        <v>1088517388</v>
      </c>
      <c r="F52"/>
      <c r="G52" s="21"/>
    </row>
    <row r="53" spans="2:7" hidden="1" x14ac:dyDescent="0.25">
      <c r="B53" s="321" t="s">
        <v>732</v>
      </c>
      <c r="C53" s="322">
        <v>646417388</v>
      </c>
      <c r="D53" s="322">
        <v>68400000</v>
      </c>
      <c r="E53" s="322">
        <f t="shared" si="2"/>
        <v>714817388</v>
      </c>
      <c r="F53"/>
      <c r="G53" s="21"/>
    </row>
    <row r="54" spans="2:7" hidden="1" x14ac:dyDescent="0.25">
      <c r="B54" s="321" t="s">
        <v>218</v>
      </c>
      <c r="C54" s="322">
        <v>341000000</v>
      </c>
      <c r="D54" s="322"/>
      <c r="E54" s="322">
        <f t="shared" si="2"/>
        <v>341000000</v>
      </c>
      <c r="F54"/>
      <c r="G54" s="21"/>
    </row>
    <row r="55" spans="2:7" hidden="1" x14ac:dyDescent="0.25">
      <c r="B55" s="321" t="s">
        <v>228</v>
      </c>
      <c r="C55" s="322">
        <v>21700000</v>
      </c>
      <c r="D55" s="322">
        <v>11000000</v>
      </c>
      <c r="E55" s="322">
        <f t="shared" si="2"/>
        <v>32700000</v>
      </c>
      <c r="F55"/>
      <c r="G55" s="21"/>
    </row>
    <row r="56" spans="2:7" ht="16.5" hidden="1" thickBot="1" x14ac:dyDescent="0.3">
      <c r="B56" s="208" t="s">
        <v>646</v>
      </c>
      <c r="C56" s="209">
        <f>C57</f>
        <v>604470823</v>
      </c>
      <c r="D56" s="323">
        <f t="shared" ref="D56:D57" si="19">D57</f>
        <v>12602961</v>
      </c>
      <c r="E56" s="323">
        <f t="shared" si="2"/>
        <v>617073784</v>
      </c>
      <c r="F56"/>
      <c r="G56" s="21"/>
    </row>
    <row r="57" spans="2:7" hidden="1" x14ac:dyDescent="0.25">
      <c r="B57" s="319" t="s">
        <v>733</v>
      </c>
      <c r="C57" s="320">
        <f>C58</f>
        <v>604470823</v>
      </c>
      <c r="D57" s="320">
        <f t="shared" si="19"/>
        <v>12602961</v>
      </c>
      <c r="E57" s="320">
        <f t="shared" si="2"/>
        <v>617073784</v>
      </c>
      <c r="F57"/>
      <c r="G57" s="21"/>
    </row>
    <row r="58" spans="2:7" hidden="1" x14ac:dyDescent="0.25">
      <c r="B58" s="321" t="s">
        <v>734</v>
      </c>
      <c r="C58" s="322">
        <v>604470823</v>
      </c>
      <c r="D58" s="322">
        <v>12602961</v>
      </c>
      <c r="E58" s="322">
        <f t="shared" si="2"/>
        <v>617073784</v>
      </c>
      <c r="F58"/>
      <c r="G58" s="21"/>
    </row>
    <row r="59" spans="2:7" ht="16.5" hidden="1" thickBot="1" x14ac:dyDescent="0.3">
      <c r="B59" s="208" t="s">
        <v>647</v>
      </c>
      <c r="C59" s="209">
        <f>C60</f>
        <v>9783707955</v>
      </c>
      <c r="D59" s="323">
        <f t="shared" ref="D59" si="20">D60</f>
        <v>416779339</v>
      </c>
      <c r="E59" s="323">
        <f t="shared" si="2"/>
        <v>10200487294</v>
      </c>
      <c r="F59"/>
      <c r="G59" s="21"/>
    </row>
    <row r="60" spans="2:7" hidden="1" x14ac:dyDescent="0.25">
      <c r="B60" s="319" t="s">
        <v>735</v>
      </c>
      <c r="C60" s="320">
        <f>SUM(C61:C70)</f>
        <v>9783707955</v>
      </c>
      <c r="D60" s="320">
        <f>SUM(D61:D70)</f>
        <v>416779339</v>
      </c>
      <c r="E60" s="320">
        <f t="shared" si="2"/>
        <v>10200487294</v>
      </c>
      <c r="F60"/>
      <c r="G60" s="21"/>
    </row>
    <row r="61" spans="2:7" hidden="1" x14ac:dyDescent="0.25">
      <c r="B61" s="321" t="s">
        <v>220</v>
      </c>
      <c r="C61" s="322">
        <v>3626240672</v>
      </c>
      <c r="D61" s="322">
        <v>215309361</v>
      </c>
      <c r="E61" s="322">
        <f t="shared" si="2"/>
        <v>3841550033</v>
      </c>
      <c r="F61"/>
      <c r="G61" s="21"/>
    </row>
    <row r="62" spans="2:7" hidden="1" x14ac:dyDescent="0.25">
      <c r="B62" s="321" t="s">
        <v>736</v>
      </c>
      <c r="C62" s="322">
        <v>3610052262</v>
      </c>
      <c r="D62" s="322">
        <v>137182701</v>
      </c>
      <c r="E62" s="322">
        <f t="shared" si="2"/>
        <v>3747234963</v>
      </c>
      <c r="F62"/>
      <c r="G62" s="21"/>
    </row>
    <row r="63" spans="2:7" hidden="1" x14ac:dyDescent="0.25">
      <c r="B63" s="321" t="s">
        <v>737</v>
      </c>
      <c r="C63" s="322">
        <v>67058942</v>
      </c>
      <c r="D63" s="322">
        <v>3974233</v>
      </c>
      <c r="E63" s="322">
        <f t="shared" si="2"/>
        <v>71033175</v>
      </c>
      <c r="F63"/>
      <c r="G63" s="21"/>
    </row>
    <row r="64" spans="2:7" hidden="1" x14ac:dyDescent="0.25">
      <c r="B64" s="321" t="s">
        <v>738</v>
      </c>
      <c r="C64" s="322">
        <v>17921453</v>
      </c>
      <c r="D64" s="322">
        <v>269988</v>
      </c>
      <c r="E64" s="322">
        <f t="shared" si="2"/>
        <v>18191441</v>
      </c>
      <c r="F64"/>
      <c r="G64" s="21"/>
    </row>
    <row r="65" spans="2:7" hidden="1" x14ac:dyDescent="0.25">
      <c r="B65" s="321" t="s">
        <v>739</v>
      </c>
      <c r="C65" s="322">
        <v>430886477</v>
      </c>
      <c r="D65" s="322">
        <v>33015055</v>
      </c>
      <c r="E65" s="322">
        <f t="shared" si="2"/>
        <v>463901532</v>
      </c>
      <c r="F65"/>
      <c r="G65" s="21"/>
    </row>
    <row r="66" spans="2:7" hidden="1" x14ac:dyDescent="0.25">
      <c r="B66" s="321" t="s">
        <v>740</v>
      </c>
      <c r="C66" s="322">
        <v>15545572</v>
      </c>
      <c r="D66" s="322">
        <v>563713</v>
      </c>
      <c r="E66" s="322">
        <f t="shared" si="2"/>
        <v>16109285</v>
      </c>
      <c r="F66"/>
      <c r="G66" s="21"/>
    </row>
    <row r="67" spans="2:7" hidden="1" x14ac:dyDescent="0.25">
      <c r="B67" s="321" t="s">
        <v>741</v>
      </c>
      <c r="C67" s="322">
        <v>141213127</v>
      </c>
      <c r="D67" s="322">
        <v>25942584</v>
      </c>
      <c r="E67" s="322">
        <f t="shared" si="2"/>
        <v>167155711</v>
      </c>
      <c r="F67"/>
      <c r="G67" s="21"/>
    </row>
    <row r="68" spans="2:7" hidden="1" x14ac:dyDescent="0.25">
      <c r="B68" s="321" t="s">
        <v>742</v>
      </c>
      <c r="C68" s="322">
        <v>13172550</v>
      </c>
      <c r="D68" s="322">
        <v>521704</v>
      </c>
      <c r="E68" s="322">
        <f t="shared" si="2"/>
        <v>13694254</v>
      </c>
      <c r="F68"/>
      <c r="G68" s="21"/>
    </row>
    <row r="69" spans="2:7" hidden="1" x14ac:dyDescent="0.25">
      <c r="B69" s="321" t="s">
        <v>218</v>
      </c>
      <c r="C69" s="322">
        <v>1858668206</v>
      </c>
      <c r="D69" s="322">
        <v>0</v>
      </c>
      <c r="E69" s="322">
        <f t="shared" si="2"/>
        <v>1858668206</v>
      </c>
      <c r="F69"/>
      <c r="G69" s="21"/>
    </row>
    <row r="70" spans="2:7" hidden="1" x14ac:dyDescent="0.25">
      <c r="B70" s="321" t="s">
        <v>743</v>
      </c>
      <c r="C70" s="322">
        <v>2948694</v>
      </c>
      <c r="D70" s="324">
        <v>0</v>
      </c>
      <c r="E70" s="324">
        <f t="shared" ref="E70:E135" si="21">D70+C70</f>
        <v>2948694</v>
      </c>
      <c r="F70"/>
      <c r="G70" s="21"/>
    </row>
    <row r="71" spans="2:7" ht="16.5" hidden="1" thickBot="1" x14ac:dyDescent="0.3">
      <c r="B71" s="208" t="s">
        <v>648</v>
      </c>
      <c r="C71" s="209">
        <f>C72</f>
        <v>127831000</v>
      </c>
      <c r="D71" s="323">
        <f t="shared" ref="D71:E72" si="22">D72</f>
        <v>14460000</v>
      </c>
      <c r="E71" s="323">
        <f t="shared" si="22"/>
        <v>142291000</v>
      </c>
      <c r="F71"/>
      <c r="G71" s="21"/>
    </row>
    <row r="72" spans="2:7" hidden="1" x14ac:dyDescent="0.25">
      <c r="B72" s="319" t="s">
        <v>744</v>
      </c>
      <c r="C72" s="320">
        <f>C73+C74</f>
        <v>127831000</v>
      </c>
      <c r="D72" s="320">
        <f t="shared" si="22"/>
        <v>14460000</v>
      </c>
      <c r="E72" s="320">
        <f t="shared" si="21"/>
        <v>142291000</v>
      </c>
      <c r="F72"/>
      <c r="G72" s="21"/>
    </row>
    <row r="73" spans="2:7" hidden="1" x14ac:dyDescent="0.25">
      <c r="B73" s="321" t="s">
        <v>745</v>
      </c>
      <c r="C73" s="322">
        <v>127781000</v>
      </c>
      <c r="D73" s="322">
        <v>14460000</v>
      </c>
      <c r="E73" s="322">
        <f t="shared" si="21"/>
        <v>142241000</v>
      </c>
      <c r="F73"/>
      <c r="G73" s="21"/>
    </row>
    <row r="74" spans="2:7" hidden="1" x14ac:dyDescent="0.25">
      <c r="B74" s="321" t="s">
        <v>216</v>
      </c>
      <c r="C74" s="322">
        <v>50000</v>
      </c>
      <c r="D74" s="324"/>
      <c r="E74" s="324">
        <f t="shared" si="21"/>
        <v>50000</v>
      </c>
      <c r="F74"/>
      <c r="G74" s="21"/>
    </row>
    <row r="75" spans="2:7" ht="16.5" hidden="1" thickBot="1" x14ac:dyDescent="0.3">
      <c r="B75" s="208" t="s">
        <v>649</v>
      </c>
      <c r="C75" s="209">
        <f>C76</f>
        <v>3163562687</v>
      </c>
      <c r="D75" s="323">
        <f t="shared" ref="D75" si="23">D76</f>
        <v>1921529793</v>
      </c>
      <c r="E75" s="323">
        <f t="shared" si="21"/>
        <v>5085092480</v>
      </c>
      <c r="F75"/>
      <c r="G75" s="21"/>
    </row>
    <row r="76" spans="2:7" hidden="1" x14ac:dyDescent="0.25">
      <c r="B76" s="319" t="s">
        <v>746</v>
      </c>
      <c r="C76" s="320">
        <f>C77+C78</f>
        <v>3163562687</v>
      </c>
      <c r="D76" s="320">
        <f t="shared" ref="D76" si="24">D77+D78</f>
        <v>1921529793</v>
      </c>
      <c r="E76" s="320">
        <f t="shared" si="21"/>
        <v>5085092480</v>
      </c>
      <c r="F76"/>
      <c r="G76" s="21"/>
    </row>
    <row r="77" spans="2:7" hidden="1" x14ac:dyDescent="0.25">
      <c r="B77" s="321" t="s">
        <v>747</v>
      </c>
      <c r="C77" s="322">
        <v>3163562687</v>
      </c>
      <c r="D77" s="322">
        <v>1921529793</v>
      </c>
      <c r="E77" s="322">
        <f t="shared" si="21"/>
        <v>5085092480</v>
      </c>
      <c r="F77"/>
      <c r="G77" s="21"/>
    </row>
    <row r="78" spans="2:7" hidden="1" x14ac:dyDescent="0.25">
      <c r="B78" s="321" t="s">
        <v>218</v>
      </c>
      <c r="C78" s="322">
        <v>0</v>
      </c>
      <c r="D78" s="322">
        <v>0</v>
      </c>
      <c r="E78" s="322">
        <f t="shared" si="21"/>
        <v>0</v>
      </c>
      <c r="F78"/>
      <c r="G78" s="21"/>
    </row>
    <row r="79" spans="2:7" ht="16.5" hidden="1" thickBot="1" x14ac:dyDescent="0.3">
      <c r="B79" s="208" t="s">
        <v>650</v>
      </c>
      <c r="C79" s="209">
        <f>C80</f>
        <v>325826998</v>
      </c>
      <c r="D79" s="323">
        <f t="shared" ref="D79:D80" si="25">D80</f>
        <v>16140150</v>
      </c>
      <c r="E79" s="323">
        <f t="shared" si="21"/>
        <v>341967148</v>
      </c>
      <c r="F79"/>
      <c r="G79" s="21"/>
    </row>
    <row r="80" spans="2:7" hidden="1" x14ac:dyDescent="0.25">
      <c r="B80" s="319" t="s">
        <v>748</v>
      </c>
      <c r="C80" s="320">
        <f>C81</f>
        <v>325826998</v>
      </c>
      <c r="D80" s="320">
        <f t="shared" si="25"/>
        <v>16140150</v>
      </c>
      <c r="E80" s="320">
        <f t="shared" si="21"/>
        <v>341967148</v>
      </c>
      <c r="F80"/>
      <c r="G80" s="21"/>
    </row>
    <row r="81" spans="2:7" hidden="1" x14ac:dyDescent="0.25">
      <c r="B81" s="321" t="s">
        <v>749</v>
      </c>
      <c r="C81" s="322">
        <v>325826998</v>
      </c>
      <c r="D81" s="322">
        <v>16140150</v>
      </c>
      <c r="E81" s="322">
        <f t="shared" si="21"/>
        <v>341967148</v>
      </c>
      <c r="F81"/>
      <c r="G81" s="21"/>
    </row>
    <row r="82" spans="2:7" ht="16.5" hidden="1" thickBot="1" x14ac:dyDescent="0.3">
      <c r="B82" s="208" t="s">
        <v>651</v>
      </c>
      <c r="C82" s="209">
        <f>C83</f>
        <v>60028815</v>
      </c>
      <c r="D82" s="323">
        <f t="shared" ref="D82:D83" si="26">D83</f>
        <v>3471185</v>
      </c>
      <c r="E82" s="323">
        <f t="shared" si="21"/>
        <v>63500000</v>
      </c>
      <c r="F82"/>
      <c r="G82" s="21"/>
    </row>
    <row r="83" spans="2:7" hidden="1" x14ac:dyDescent="0.25">
      <c r="B83" s="319" t="s">
        <v>750</v>
      </c>
      <c r="C83" s="320">
        <f>C84</f>
        <v>60028815</v>
      </c>
      <c r="D83" s="320">
        <f t="shared" si="26"/>
        <v>3471185</v>
      </c>
      <c r="E83" s="320">
        <f t="shared" si="21"/>
        <v>63500000</v>
      </c>
      <c r="F83"/>
      <c r="G83" s="21"/>
    </row>
    <row r="84" spans="2:7" hidden="1" x14ac:dyDescent="0.25">
      <c r="B84" s="321" t="s">
        <v>751</v>
      </c>
      <c r="C84" s="322">
        <v>60028815</v>
      </c>
      <c r="D84" s="322">
        <v>3471185</v>
      </c>
      <c r="E84" s="322">
        <f t="shared" si="21"/>
        <v>63500000</v>
      </c>
      <c r="F84"/>
      <c r="G84" s="21"/>
    </row>
    <row r="85" spans="2:7" ht="16.5" hidden="1" thickBot="1" x14ac:dyDescent="0.3">
      <c r="B85" s="208" t="s">
        <v>652</v>
      </c>
      <c r="C85" s="209">
        <f>C86</f>
        <v>107021632</v>
      </c>
      <c r="D85" s="323">
        <f t="shared" ref="D85:D86" si="27">D86</f>
        <v>7978368</v>
      </c>
      <c r="E85" s="323">
        <f t="shared" si="21"/>
        <v>115000000</v>
      </c>
      <c r="F85"/>
      <c r="G85" s="21"/>
    </row>
    <row r="86" spans="2:7" hidden="1" x14ac:dyDescent="0.25">
      <c r="B86" s="319" t="s">
        <v>752</v>
      </c>
      <c r="C86" s="320">
        <f>C87</f>
        <v>107021632</v>
      </c>
      <c r="D86" s="320">
        <f t="shared" si="27"/>
        <v>7978368</v>
      </c>
      <c r="E86" s="320">
        <f t="shared" si="21"/>
        <v>115000000</v>
      </c>
      <c r="F86"/>
      <c r="G86" s="21"/>
    </row>
    <row r="87" spans="2:7" hidden="1" x14ac:dyDescent="0.25">
      <c r="B87" s="321" t="s">
        <v>753</v>
      </c>
      <c r="C87" s="322">
        <v>107021632</v>
      </c>
      <c r="D87" s="322">
        <v>7978368</v>
      </c>
      <c r="E87" s="322">
        <f t="shared" si="21"/>
        <v>115000000</v>
      </c>
      <c r="F87"/>
      <c r="G87" s="21"/>
    </row>
    <row r="88" spans="2:7" ht="16.5" hidden="1" thickBot="1" x14ac:dyDescent="0.3">
      <c r="B88" s="208" t="s">
        <v>653</v>
      </c>
      <c r="C88" s="209">
        <f>C89</f>
        <v>578706528</v>
      </c>
      <c r="D88" s="323">
        <f t="shared" ref="D88" si="28">D89</f>
        <v>27400000</v>
      </c>
      <c r="E88" s="323">
        <f t="shared" si="21"/>
        <v>606106528</v>
      </c>
      <c r="F88"/>
      <c r="G88" s="21"/>
    </row>
    <row r="89" spans="2:7" hidden="1" x14ac:dyDescent="0.25">
      <c r="B89" s="319" t="s">
        <v>754</v>
      </c>
      <c r="C89" s="320">
        <f>C90+C91</f>
        <v>578706528</v>
      </c>
      <c r="D89" s="320">
        <f t="shared" ref="D89" si="29">D90+D91</f>
        <v>27400000</v>
      </c>
      <c r="E89" s="320">
        <f t="shared" si="21"/>
        <v>606106528</v>
      </c>
      <c r="F89"/>
      <c r="G89" s="21"/>
    </row>
    <row r="90" spans="2:7" hidden="1" x14ac:dyDescent="0.25">
      <c r="B90" s="321" t="s">
        <v>755</v>
      </c>
      <c r="C90" s="322">
        <v>576506528</v>
      </c>
      <c r="D90" s="322">
        <v>27400000</v>
      </c>
      <c r="E90" s="322">
        <f t="shared" si="21"/>
        <v>603906528</v>
      </c>
      <c r="F90"/>
      <c r="G90" s="21"/>
    </row>
    <row r="91" spans="2:7" hidden="1" x14ac:dyDescent="0.25">
      <c r="B91" s="321" t="s">
        <v>218</v>
      </c>
      <c r="C91" s="322">
        <v>2200000</v>
      </c>
      <c r="D91" s="322">
        <v>0</v>
      </c>
      <c r="E91" s="322">
        <f t="shared" si="21"/>
        <v>2200000</v>
      </c>
      <c r="F91"/>
      <c r="G91" s="21"/>
    </row>
    <row r="92" spans="2:7" ht="16.5" hidden="1" thickBot="1" x14ac:dyDescent="0.3">
      <c r="B92" s="208" t="s">
        <v>756</v>
      </c>
      <c r="C92" s="209">
        <f>C93</f>
        <v>360874762</v>
      </c>
      <c r="D92" s="323">
        <f t="shared" ref="D92" si="30">D93</f>
        <v>13647500</v>
      </c>
      <c r="E92" s="323">
        <f t="shared" si="21"/>
        <v>374522262</v>
      </c>
      <c r="F92"/>
      <c r="G92" s="21"/>
    </row>
    <row r="93" spans="2:7" hidden="1" x14ac:dyDescent="0.25">
      <c r="B93" s="319" t="s">
        <v>757</v>
      </c>
      <c r="C93" s="320">
        <f>C94+C95</f>
        <v>360874762</v>
      </c>
      <c r="D93" s="320">
        <f t="shared" ref="D93" si="31">D94+D95</f>
        <v>13647500</v>
      </c>
      <c r="E93" s="320">
        <f t="shared" si="21"/>
        <v>374522262</v>
      </c>
      <c r="F93"/>
      <c r="G93" s="21"/>
    </row>
    <row r="94" spans="2:7" hidden="1" x14ac:dyDescent="0.25">
      <c r="B94" s="321" t="s">
        <v>758</v>
      </c>
      <c r="C94" s="322">
        <v>356861612</v>
      </c>
      <c r="D94" s="322">
        <v>13647500</v>
      </c>
      <c r="E94" s="322">
        <f t="shared" si="21"/>
        <v>370509112</v>
      </c>
      <c r="F94"/>
      <c r="G94" s="21"/>
    </row>
    <row r="95" spans="2:7" hidden="1" x14ac:dyDescent="0.25">
      <c r="B95" s="321" t="s">
        <v>218</v>
      </c>
      <c r="C95" s="322">
        <v>4013150</v>
      </c>
      <c r="D95" s="322">
        <v>0</v>
      </c>
      <c r="E95" s="322">
        <f t="shared" si="21"/>
        <v>4013150</v>
      </c>
      <c r="F95"/>
      <c r="G95" s="21"/>
    </row>
    <row r="96" spans="2:7" ht="16.5" hidden="1" thickBot="1" x14ac:dyDescent="0.3">
      <c r="B96" s="208" t="s">
        <v>655</v>
      </c>
      <c r="C96" s="209">
        <f>C97</f>
        <v>32940000</v>
      </c>
      <c r="D96" s="323">
        <f t="shared" ref="D96:D97" si="32">D97</f>
        <v>1560000</v>
      </c>
      <c r="E96" s="323">
        <f t="shared" si="21"/>
        <v>34500000</v>
      </c>
      <c r="F96"/>
      <c r="G96" s="21"/>
    </row>
    <row r="97" spans="2:7" hidden="1" x14ac:dyDescent="0.25">
      <c r="B97" s="319" t="s">
        <v>759</v>
      </c>
      <c r="C97" s="320">
        <f>C98</f>
        <v>32940000</v>
      </c>
      <c r="D97" s="320">
        <f t="shared" si="32"/>
        <v>1560000</v>
      </c>
      <c r="E97" s="320">
        <f t="shared" si="21"/>
        <v>34500000</v>
      </c>
      <c r="F97"/>
      <c r="G97" s="21"/>
    </row>
    <row r="98" spans="2:7" hidden="1" x14ac:dyDescent="0.25">
      <c r="B98" s="321" t="s">
        <v>760</v>
      </c>
      <c r="C98" s="322">
        <v>32940000</v>
      </c>
      <c r="D98" s="322">
        <v>1560000</v>
      </c>
      <c r="E98" s="322">
        <f t="shared" si="21"/>
        <v>34500000</v>
      </c>
      <c r="F98"/>
      <c r="G98" s="21"/>
    </row>
    <row r="99" spans="2:7" ht="16.5" hidden="1" thickBot="1" x14ac:dyDescent="0.3">
      <c r="B99" s="208" t="s">
        <v>656</v>
      </c>
      <c r="C99" s="209">
        <f>C100</f>
        <v>611864322</v>
      </c>
      <c r="D99" s="323">
        <f t="shared" ref="D99" si="33">D100</f>
        <v>18599259</v>
      </c>
      <c r="E99" s="323">
        <f t="shared" si="21"/>
        <v>630463581</v>
      </c>
      <c r="F99"/>
      <c r="G99" s="21"/>
    </row>
    <row r="100" spans="2:7" hidden="1" x14ac:dyDescent="0.25">
      <c r="B100" s="319" t="s">
        <v>761</v>
      </c>
      <c r="C100" s="320">
        <f>C101+C102</f>
        <v>611864322</v>
      </c>
      <c r="D100" s="320">
        <f t="shared" ref="D100" si="34">D101+D102</f>
        <v>18599259</v>
      </c>
      <c r="E100" s="320">
        <f t="shared" si="21"/>
        <v>630463581</v>
      </c>
      <c r="F100"/>
      <c r="G100" s="21"/>
    </row>
    <row r="101" spans="2:7" hidden="1" x14ac:dyDescent="0.25">
      <c r="B101" s="321" t="s">
        <v>762</v>
      </c>
      <c r="C101" s="322">
        <v>604861122</v>
      </c>
      <c r="D101" s="322">
        <v>18599259</v>
      </c>
      <c r="E101" s="322">
        <f t="shared" si="21"/>
        <v>623460381</v>
      </c>
      <c r="F101"/>
      <c r="G101" s="21"/>
    </row>
    <row r="102" spans="2:7" hidden="1" x14ac:dyDescent="0.25">
      <c r="B102" s="321" t="s">
        <v>218</v>
      </c>
      <c r="C102" s="322">
        <v>7003200</v>
      </c>
      <c r="D102" s="322">
        <v>0</v>
      </c>
      <c r="E102" s="322">
        <f t="shared" si="21"/>
        <v>7003200</v>
      </c>
      <c r="F102"/>
      <c r="G102" s="21"/>
    </row>
    <row r="103" spans="2:7" ht="16.5" hidden="1" thickBot="1" x14ac:dyDescent="0.3">
      <c r="B103" s="208" t="s">
        <v>657</v>
      </c>
      <c r="C103" s="209">
        <f>C104</f>
        <v>1445887861</v>
      </c>
      <c r="D103" s="323">
        <f t="shared" ref="D103" si="35">D104</f>
        <v>83112139</v>
      </c>
      <c r="E103" s="323">
        <f t="shared" si="21"/>
        <v>1529000000</v>
      </c>
      <c r="F103"/>
      <c r="G103" s="21"/>
    </row>
    <row r="104" spans="2:7" hidden="1" x14ac:dyDescent="0.25">
      <c r="B104" s="319" t="s">
        <v>763</v>
      </c>
      <c r="C104" s="320">
        <f>C105+C106</f>
        <v>1445887861</v>
      </c>
      <c r="D104" s="320">
        <f t="shared" ref="D104" si="36">D105+D106</f>
        <v>83112139</v>
      </c>
      <c r="E104" s="320">
        <f t="shared" si="21"/>
        <v>1529000000</v>
      </c>
      <c r="F104"/>
      <c r="G104" s="21"/>
    </row>
    <row r="105" spans="2:7" hidden="1" x14ac:dyDescent="0.25">
      <c r="B105" s="321" t="s">
        <v>764</v>
      </c>
      <c r="C105" s="322">
        <v>1440496561</v>
      </c>
      <c r="D105" s="322">
        <v>83112139</v>
      </c>
      <c r="E105" s="322">
        <f t="shared" si="21"/>
        <v>1523608700</v>
      </c>
      <c r="F105"/>
      <c r="G105" s="21"/>
    </row>
    <row r="106" spans="2:7" hidden="1" x14ac:dyDescent="0.25">
      <c r="B106" s="321" t="s">
        <v>218</v>
      </c>
      <c r="C106" s="322">
        <v>5391300</v>
      </c>
      <c r="D106" s="322">
        <v>0</v>
      </c>
      <c r="E106" s="322">
        <f t="shared" si="21"/>
        <v>5391300</v>
      </c>
      <c r="F106"/>
      <c r="G106" s="21"/>
    </row>
    <row r="107" spans="2:7" ht="16.5" hidden="1" thickBot="1" x14ac:dyDescent="0.3">
      <c r="B107" s="208" t="s">
        <v>765</v>
      </c>
      <c r="C107" s="209">
        <f>C108</f>
        <v>343037950</v>
      </c>
      <c r="D107" s="323">
        <f t="shared" ref="D107" si="37">D108</f>
        <v>8730000</v>
      </c>
      <c r="E107" s="323">
        <f t="shared" si="21"/>
        <v>351767950</v>
      </c>
      <c r="F107"/>
      <c r="G107" s="21"/>
    </row>
    <row r="108" spans="2:7" hidden="1" x14ac:dyDescent="0.25">
      <c r="B108" s="319" t="s">
        <v>766</v>
      </c>
      <c r="C108" s="320">
        <f>C109+C110</f>
        <v>343037950</v>
      </c>
      <c r="D108" s="320">
        <f t="shared" ref="D108" si="38">D109+D110</f>
        <v>8730000</v>
      </c>
      <c r="E108" s="320">
        <f t="shared" si="21"/>
        <v>351767950</v>
      </c>
      <c r="F108"/>
      <c r="G108" s="21"/>
    </row>
    <row r="109" spans="2:7" hidden="1" x14ac:dyDescent="0.25">
      <c r="B109" s="321" t="s">
        <v>767</v>
      </c>
      <c r="C109" s="322">
        <v>340037950</v>
      </c>
      <c r="D109" s="322">
        <v>8730000</v>
      </c>
      <c r="E109" s="322">
        <f t="shared" si="21"/>
        <v>348767950</v>
      </c>
      <c r="F109"/>
      <c r="G109" s="21"/>
    </row>
    <row r="110" spans="2:7" hidden="1" x14ac:dyDescent="0.25">
      <c r="B110" s="321" t="s">
        <v>218</v>
      </c>
      <c r="C110" s="322">
        <v>3000000</v>
      </c>
      <c r="D110" s="322">
        <v>0</v>
      </c>
      <c r="E110" s="322">
        <f t="shared" si="21"/>
        <v>3000000</v>
      </c>
      <c r="F110"/>
      <c r="G110" s="21"/>
    </row>
    <row r="111" spans="2:7" ht="16.5" hidden="1" thickBot="1" x14ac:dyDescent="0.3">
      <c r="B111" s="208" t="s">
        <v>659</v>
      </c>
      <c r="C111" s="209">
        <f>C112</f>
        <v>1256209200</v>
      </c>
      <c r="D111" s="323">
        <f t="shared" ref="D111" si="39">D112</f>
        <v>1720790800</v>
      </c>
      <c r="E111" s="323">
        <f t="shared" si="21"/>
        <v>2977000000</v>
      </c>
      <c r="F111"/>
      <c r="G111" s="21"/>
    </row>
    <row r="112" spans="2:7" hidden="1" x14ac:dyDescent="0.25">
      <c r="B112" s="319" t="s">
        <v>768</v>
      </c>
      <c r="C112" s="320">
        <f>C113+C114+C115</f>
        <v>1256209200</v>
      </c>
      <c r="D112" s="320">
        <f t="shared" ref="D112" si="40">D113+D114+D115</f>
        <v>1720790800</v>
      </c>
      <c r="E112" s="320">
        <f t="shared" si="21"/>
        <v>2977000000</v>
      </c>
      <c r="F112"/>
      <c r="G112" s="21"/>
    </row>
    <row r="113" spans="2:7" hidden="1" x14ac:dyDescent="0.25">
      <c r="B113" s="321" t="s">
        <v>769</v>
      </c>
      <c r="C113" s="322">
        <v>1256209200</v>
      </c>
      <c r="D113" s="322">
        <v>1720790800</v>
      </c>
      <c r="E113" s="322">
        <f t="shared" si="21"/>
        <v>2977000000</v>
      </c>
      <c r="F113"/>
      <c r="G113" s="21"/>
    </row>
    <row r="114" spans="2:7" hidden="1" x14ac:dyDescent="0.25">
      <c r="B114" s="321" t="s">
        <v>218</v>
      </c>
      <c r="C114" s="322">
        <v>0</v>
      </c>
      <c r="D114" s="322">
        <v>0</v>
      </c>
      <c r="E114" s="322">
        <f t="shared" si="21"/>
        <v>0</v>
      </c>
      <c r="F114"/>
      <c r="G114" s="21"/>
    </row>
    <row r="115" spans="2:7" hidden="1" x14ac:dyDescent="0.25">
      <c r="B115" s="321" t="s">
        <v>228</v>
      </c>
      <c r="C115" s="322">
        <v>0</v>
      </c>
      <c r="D115" s="322">
        <v>0</v>
      </c>
      <c r="E115" s="322">
        <f t="shared" si="21"/>
        <v>0</v>
      </c>
      <c r="F115"/>
      <c r="G115" s="21"/>
    </row>
    <row r="116" spans="2:7" ht="16.5" hidden="1" thickBot="1" x14ac:dyDescent="0.3">
      <c r="B116" s="208" t="s">
        <v>660</v>
      </c>
      <c r="C116" s="209">
        <f>C117</f>
        <v>304079786</v>
      </c>
      <c r="D116" s="323">
        <f t="shared" ref="D116:D117" si="41">D117</f>
        <v>2900000</v>
      </c>
      <c r="E116" s="323">
        <f t="shared" si="21"/>
        <v>306979786</v>
      </c>
      <c r="F116"/>
      <c r="G116" s="21"/>
    </row>
    <row r="117" spans="2:7" hidden="1" x14ac:dyDescent="0.25">
      <c r="B117" s="319" t="s">
        <v>770</v>
      </c>
      <c r="C117" s="320">
        <f>C118</f>
        <v>304079786</v>
      </c>
      <c r="D117" s="320">
        <f t="shared" si="41"/>
        <v>2900000</v>
      </c>
      <c r="E117" s="320">
        <f t="shared" si="21"/>
        <v>306979786</v>
      </c>
      <c r="F117"/>
      <c r="G117" s="21"/>
    </row>
    <row r="118" spans="2:7" hidden="1" x14ac:dyDescent="0.25">
      <c r="B118" s="321" t="s">
        <v>771</v>
      </c>
      <c r="C118" s="322">
        <v>304079786</v>
      </c>
      <c r="D118" s="322">
        <v>2900000</v>
      </c>
      <c r="E118" s="322">
        <f t="shared" si="21"/>
        <v>306979786</v>
      </c>
      <c r="F118"/>
      <c r="G118" s="21"/>
    </row>
    <row r="119" spans="2:7" ht="16.5" hidden="1" thickBot="1" x14ac:dyDescent="0.3">
      <c r="B119" s="208" t="s">
        <v>661</v>
      </c>
      <c r="C119" s="209">
        <f>C120</f>
        <v>487480339</v>
      </c>
      <c r="D119" s="323">
        <f t="shared" ref="D119:D120" si="42">D120</f>
        <v>22200000</v>
      </c>
      <c r="E119" s="323">
        <f t="shared" si="21"/>
        <v>509680339</v>
      </c>
      <c r="F119"/>
      <c r="G119" s="21"/>
    </row>
    <row r="120" spans="2:7" hidden="1" x14ac:dyDescent="0.25">
      <c r="B120" s="319" t="s">
        <v>772</v>
      </c>
      <c r="C120" s="320">
        <f>C121</f>
        <v>487480339</v>
      </c>
      <c r="D120" s="320">
        <f t="shared" si="42"/>
        <v>22200000</v>
      </c>
      <c r="E120" s="320">
        <f t="shared" si="21"/>
        <v>509680339</v>
      </c>
      <c r="F120"/>
      <c r="G120" s="21"/>
    </row>
    <row r="121" spans="2:7" hidden="1" x14ac:dyDescent="0.25">
      <c r="B121" s="321" t="s">
        <v>773</v>
      </c>
      <c r="C121" s="322">
        <v>487480339</v>
      </c>
      <c r="D121" s="322">
        <v>22200000</v>
      </c>
      <c r="E121" s="322">
        <f t="shared" si="21"/>
        <v>509680339</v>
      </c>
      <c r="F121"/>
      <c r="G121" s="21"/>
    </row>
    <row r="122" spans="2:7" ht="16.5" hidden="1" thickBot="1" x14ac:dyDescent="0.3">
      <c r="B122" s="208" t="s">
        <v>662</v>
      </c>
      <c r="C122" s="209">
        <f>C123</f>
        <v>26978900</v>
      </c>
      <c r="D122" s="323">
        <f t="shared" ref="D122:D123" si="43">D123</f>
        <v>325000</v>
      </c>
      <c r="E122" s="323">
        <f t="shared" si="21"/>
        <v>27303900</v>
      </c>
      <c r="F122"/>
      <c r="G122" s="21"/>
    </row>
    <row r="123" spans="2:7" hidden="1" x14ac:dyDescent="0.25">
      <c r="B123" s="319" t="s">
        <v>774</v>
      </c>
      <c r="C123" s="320">
        <f>C124</f>
        <v>26978900</v>
      </c>
      <c r="D123" s="320">
        <f t="shared" si="43"/>
        <v>325000</v>
      </c>
      <c r="E123" s="320">
        <f t="shared" si="21"/>
        <v>27303900</v>
      </c>
      <c r="F123"/>
      <c r="G123" s="21"/>
    </row>
    <row r="124" spans="2:7" hidden="1" x14ac:dyDescent="0.25">
      <c r="B124" s="321" t="s">
        <v>775</v>
      </c>
      <c r="C124" s="322">
        <v>26978900</v>
      </c>
      <c r="D124" s="322">
        <v>325000</v>
      </c>
      <c r="E124" s="322">
        <f t="shared" si="21"/>
        <v>27303900</v>
      </c>
      <c r="F124"/>
      <c r="G124" s="21"/>
    </row>
    <row r="125" spans="2:7" ht="16.5" hidden="1" thickBot="1" x14ac:dyDescent="0.3">
      <c r="B125" s="208" t="s">
        <v>663</v>
      </c>
      <c r="C125" s="209">
        <f>C126</f>
        <v>320671902</v>
      </c>
      <c r="D125" s="323">
        <f t="shared" ref="D125" si="44">D126</f>
        <v>5010980</v>
      </c>
      <c r="E125" s="323">
        <f t="shared" si="21"/>
        <v>325682882</v>
      </c>
      <c r="F125"/>
      <c r="G125" s="21"/>
    </row>
    <row r="126" spans="2:7" hidden="1" x14ac:dyDescent="0.25">
      <c r="B126" s="319" t="s">
        <v>776</v>
      </c>
      <c r="C126" s="320">
        <f>C127+C128</f>
        <v>320671902</v>
      </c>
      <c r="D126" s="320">
        <f t="shared" ref="D126" si="45">D127+D128</f>
        <v>5010980</v>
      </c>
      <c r="E126" s="320">
        <f t="shared" si="21"/>
        <v>325682882</v>
      </c>
      <c r="F126"/>
      <c r="G126" s="21"/>
    </row>
    <row r="127" spans="2:7" hidden="1" x14ac:dyDescent="0.25">
      <c r="B127" s="321" t="s">
        <v>777</v>
      </c>
      <c r="C127" s="322">
        <v>296871902</v>
      </c>
      <c r="D127" s="322">
        <v>5010980</v>
      </c>
      <c r="E127" s="322">
        <f t="shared" si="21"/>
        <v>301882882</v>
      </c>
      <c r="F127"/>
      <c r="G127" s="21"/>
    </row>
    <row r="128" spans="2:7" hidden="1" x14ac:dyDescent="0.25">
      <c r="B128" s="321" t="s">
        <v>218</v>
      </c>
      <c r="C128" s="322">
        <v>23800000</v>
      </c>
      <c r="D128" s="322"/>
      <c r="E128" s="322">
        <f t="shared" si="21"/>
        <v>23800000</v>
      </c>
      <c r="F128"/>
      <c r="G128" s="21"/>
    </row>
    <row r="129" spans="2:7" ht="16.5" hidden="1" thickBot="1" x14ac:dyDescent="0.3">
      <c r="B129" s="208" t="s">
        <v>664</v>
      </c>
      <c r="C129" s="209">
        <f>C130</f>
        <v>1501367565</v>
      </c>
      <c r="D129" s="323">
        <f t="shared" ref="D129" si="46">D130</f>
        <v>86024137</v>
      </c>
      <c r="E129" s="323">
        <f t="shared" si="21"/>
        <v>1587391702</v>
      </c>
      <c r="F129"/>
      <c r="G129" s="21"/>
    </row>
    <row r="130" spans="2:7" hidden="1" x14ac:dyDescent="0.25">
      <c r="B130" s="319" t="s">
        <v>778</v>
      </c>
      <c r="C130" s="320">
        <f>SUM(C131:C137)</f>
        <v>1501367565</v>
      </c>
      <c r="D130" s="320">
        <f t="shared" ref="D130" si="47">SUM(D131:D137)</f>
        <v>86024137</v>
      </c>
      <c r="E130" s="320">
        <f t="shared" si="21"/>
        <v>1587391702</v>
      </c>
      <c r="F130"/>
      <c r="G130" s="21"/>
    </row>
    <row r="131" spans="2:7" hidden="1" x14ac:dyDescent="0.25">
      <c r="B131" s="321" t="s">
        <v>220</v>
      </c>
      <c r="C131" s="322">
        <v>391623602</v>
      </c>
      <c r="D131" s="322">
        <v>46004137</v>
      </c>
      <c r="E131" s="322">
        <f t="shared" si="21"/>
        <v>437627739</v>
      </c>
      <c r="F131"/>
      <c r="G131" s="21"/>
    </row>
    <row r="132" spans="2:7" hidden="1" x14ac:dyDescent="0.25">
      <c r="B132" s="321" t="s">
        <v>932</v>
      </c>
      <c r="C132" s="322">
        <v>136898000</v>
      </c>
      <c r="D132" s="322">
        <v>10000</v>
      </c>
      <c r="E132" s="322"/>
      <c r="F132"/>
      <c r="G132" s="21"/>
    </row>
    <row r="133" spans="2:7" hidden="1" x14ac:dyDescent="0.25">
      <c r="B133" s="321" t="s">
        <v>779</v>
      </c>
      <c r="C133" s="322">
        <v>24849165</v>
      </c>
      <c r="D133" s="322">
        <v>0</v>
      </c>
      <c r="E133" s="322">
        <f t="shared" si="21"/>
        <v>24849165</v>
      </c>
      <c r="F133"/>
      <c r="G133" s="21"/>
    </row>
    <row r="134" spans="2:7" hidden="1" x14ac:dyDescent="0.25">
      <c r="B134" s="321" t="s">
        <v>780</v>
      </c>
      <c r="C134" s="322">
        <v>267811200</v>
      </c>
      <c r="D134" s="322">
        <v>12100000</v>
      </c>
      <c r="E134" s="322">
        <f t="shared" si="21"/>
        <v>279911200</v>
      </c>
      <c r="F134"/>
      <c r="G134" s="21"/>
    </row>
    <row r="135" spans="2:7" hidden="1" x14ac:dyDescent="0.25">
      <c r="B135" s="321" t="s">
        <v>781</v>
      </c>
      <c r="C135" s="322">
        <v>423563850</v>
      </c>
      <c r="D135" s="322">
        <v>12910000</v>
      </c>
      <c r="E135" s="322">
        <f t="shared" si="21"/>
        <v>436473850</v>
      </c>
      <c r="F135"/>
      <c r="G135" s="21"/>
    </row>
    <row r="136" spans="2:7" hidden="1" x14ac:dyDescent="0.25">
      <c r="B136" s="321" t="s">
        <v>235</v>
      </c>
      <c r="C136" s="322">
        <v>86310000</v>
      </c>
      <c r="D136" s="322">
        <v>15000000</v>
      </c>
      <c r="E136" s="322">
        <f t="shared" ref="E136:E198" si="48">D136+C136</f>
        <v>101310000</v>
      </c>
      <c r="F136"/>
      <c r="G136" s="21"/>
    </row>
    <row r="137" spans="2:7" hidden="1" x14ac:dyDescent="0.25">
      <c r="B137" s="321" t="s">
        <v>218</v>
      </c>
      <c r="C137" s="322">
        <v>170311748</v>
      </c>
      <c r="D137" s="322">
        <v>0</v>
      </c>
      <c r="E137" s="322">
        <f t="shared" si="48"/>
        <v>170311748</v>
      </c>
      <c r="F137"/>
      <c r="G137" s="21"/>
    </row>
    <row r="138" spans="2:7" ht="16.5" hidden="1" thickBot="1" x14ac:dyDescent="0.3">
      <c r="B138" s="208" t="s">
        <v>665</v>
      </c>
      <c r="C138" s="209">
        <f>C139</f>
        <v>149945657</v>
      </c>
      <c r="D138" s="323">
        <f>D139</f>
        <v>9725600</v>
      </c>
      <c r="E138" s="323">
        <f t="shared" si="48"/>
        <v>159671257</v>
      </c>
      <c r="F138"/>
      <c r="G138" s="21"/>
    </row>
    <row r="139" spans="2:7" hidden="1" x14ac:dyDescent="0.25">
      <c r="B139" s="319" t="s">
        <v>782</v>
      </c>
      <c r="C139" s="320">
        <f>C140+C141+C142</f>
        <v>149945657</v>
      </c>
      <c r="D139" s="320">
        <f t="shared" ref="D139" si="49">D140+D141+D142</f>
        <v>9725600</v>
      </c>
      <c r="E139" s="320">
        <f t="shared" si="48"/>
        <v>159671257</v>
      </c>
      <c r="F139"/>
      <c r="G139" s="21"/>
    </row>
    <row r="140" spans="2:7" hidden="1" x14ac:dyDescent="0.25">
      <c r="B140" s="321" t="s">
        <v>220</v>
      </c>
      <c r="C140" s="322">
        <v>88088273</v>
      </c>
      <c r="D140" s="322">
        <v>9705600</v>
      </c>
      <c r="E140" s="322">
        <f t="shared" si="48"/>
        <v>97793873</v>
      </c>
      <c r="F140"/>
      <c r="G140" s="21"/>
    </row>
    <row r="141" spans="2:7" hidden="1" x14ac:dyDescent="0.25">
      <c r="B141" s="321" t="s">
        <v>783</v>
      </c>
      <c r="C141" s="322">
        <v>44119835</v>
      </c>
      <c r="D141" s="322">
        <v>10000</v>
      </c>
      <c r="E141" s="322">
        <f t="shared" si="48"/>
        <v>44129835</v>
      </c>
      <c r="F141"/>
      <c r="G141" s="21"/>
    </row>
    <row r="142" spans="2:7" hidden="1" x14ac:dyDescent="0.25">
      <c r="B142" s="321" t="s">
        <v>784</v>
      </c>
      <c r="C142" s="322">
        <v>17737549</v>
      </c>
      <c r="D142" s="322">
        <v>10000</v>
      </c>
      <c r="E142" s="322">
        <f t="shared" si="48"/>
        <v>17747549</v>
      </c>
      <c r="F142"/>
      <c r="G142" s="21"/>
    </row>
    <row r="143" spans="2:7" ht="16.5" hidden="1" thickBot="1" x14ac:dyDescent="0.3">
      <c r="B143" s="208" t="s">
        <v>666</v>
      </c>
      <c r="C143" s="209">
        <f>C144</f>
        <v>4955676135</v>
      </c>
      <c r="D143" s="323">
        <f t="shared" ref="D143:D144" si="50">D144</f>
        <v>500000000</v>
      </c>
      <c r="E143" s="323">
        <f t="shared" si="48"/>
        <v>5455676135</v>
      </c>
      <c r="F143"/>
      <c r="G143" s="21"/>
    </row>
    <row r="144" spans="2:7" hidden="1" x14ac:dyDescent="0.25">
      <c r="B144" s="319" t="s">
        <v>785</v>
      </c>
      <c r="C144" s="320">
        <f>C145</f>
        <v>4955676135</v>
      </c>
      <c r="D144" s="320">
        <f t="shared" si="50"/>
        <v>500000000</v>
      </c>
      <c r="E144" s="320">
        <f t="shared" si="48"/>
        <v>5455676135</v>
      </c>
      <c r="F144"/>
      <c r="G144" s="21"/>
    </row>
    <row r="145" spans="2:7" hidden="1" x14ac:dyDescent="0.25">
      <c r="B145" s="321" t="s">
        <v>786</v>
      </c>
      <c r="C145" s="322">
        <v>4955676135</v>
      </c>
      <c r="D145" s="322">
        <v>500000000</v>
      </c>
      <c r="E145" s="322">
        <f t="shared" si="48"/>
        <v>5455676135</v>
      </c>
      <c r="F145"/>
      <c r="G145" s="21"/>
    </row>
    <row r="146" spans="2:7" ht="16.5" hidden="1" thickBot="1" x14ac:dyDescent="0.3">
      <c r="B146" s="208" t="s">
        <v>787</v>
      </c>
      <c r="C146" s="209">
        <f>C147</f>
        <v>20000000</v>
      </c>
      <c r="D146" s="323">
        <f t="shared" ref="D146:D147" si="51">D147</f>
        <v>0</v>
      </c>
      <c r="E146" s="323">
        <f t="shared" si="48"/>
        <v>20000000</v>
      </c>
      <c r="F146"/>
      <c r="G146" s="21"/>
    </row>
    <row r="147" spans="2:7" hidden="1" x14ac:dyDescent="0.25">
      <c r="B147" s="319" t="s">
        <v>788</v>
      </c>
      <c r="C147" s="320">
        <f>C148</f>
        <v>20000000</v>
      </c>
      <c r="D147" s="320">
        <f t="shared" si="51"/>
        <v>0</v>
      </c>
      <c r="E147" s="320">
        <f t="shared" si="48"/>
        <v>20000000</v>
      </c>
      <c r="F147"/>
      <c r="G147" s="21"/>
    </row>
    <row r="148" spans="2:7" hidden="1" x14ac:dyDescent="0.25">
      <c r="B148" s="321" t="s">
        <v>789</v>
      </c>
      <c r="C148" s="322">
        <v>20000000</v>
      </c>
      <c r="D148" s="322">
        <v>0</v>
      </c>
      <c r="E148" s="322">
        <f t="shared" si="48"/>
        <v>20000000</v>
      </c>
      <c r="F148"/>
      <c r="G148" s="21"/>
    </row>
    <row r="149" spans="2:7" ht="16.5" hidden="1" thickBot="1" x14ac:dyDescent="0.3">
      <c r="B149" s="208" t="s">
        <v>668</v>
      </c>
      <c r="C149" s="209">
        <f>C150</f>
        <v>7342300730</v>
      </c>
      <c r="D149" s="323">
        <f t="shared" ref="D149" si="52">D150</f>
        <v>718835524</v>
      </c>
      <c r="E149" s="323">
        <f t="shared" si="48"/>
        <v>8061136254</v>
      </c>
      <c r="F149"/>
      <c r="G149" s="21"/>
    </row>
    <row r="150" spans="2:7" hidden="1" x14ac:dyDescent="0.25">
      <c r="B150" s="319" t="s">
        <v>790</v>
      </c>
      <c r="C150" s="320">
        <f>SUM(C151:C156)</f>
        <v>7342300730</v>
      </c>
      <c r="D150" s="320">
        <f t="shared" ref="D150" si="53">SUM(D151:D156)</f>
        <v>718835524</v>
      </c>
      <c r="E150" s="320">
        <f t="shared" si="48"/>
        <v>8061136254</v>
      </c>
      <c r="F150"/>
      <c r="G150" s="21"/>
    </row>
    <row r="151" spans="2:7" hidden="1" x14ac:dyDescent="0.25">
      <c r="B151" s="321" t="s">
        <v>220</v>
      </c>
      <c r="C151" s="322">
        <v>5352537344</v>
      </c>
      <c r="D151" s="322">
        <v>582969796</v>
      </c>
      <c r="E151" s="322">
        <f t="shared" si="48"/>
        <v>5935507140</v>
      </c>
      <c r="F151"/>
      <c r="G151" s="21"/>
    </row>
    <row r="152" spans="2:7" hidden="1" x14ac:dyDescent="0.25">
      <c r="B152" s="321" t="s">
        <v>791</v>
      </c>
      <c r="C152" s="322">
        <v>1172377422</v>
      </c>
      <c r="D152" s="322">
        <v>20806521</v>
      </c>
      <c r="E152" s="322">
        <f t="shared" si="48"/>
        <v>1193183943</v>
      </c>
      <c r="F152"/>
      <c r="G152" s="21"/>
    </row>
    <row r="153" spans="2:7" hidden="1" x14ac:dyDescent="0.25">
      <c r="B153" s="321" t="s">
        <v>792</v>
      </c>
      <c r="C153" s="322">
        <v>385436524</v>
      </c>
      <c r="D153" s="322">
        <v>78970000</v>
      </c>
      <c r="E153" s="322">
        <f t="shared" si="48"/>
        <v>464406524</v>
      </c>
      <c r="F153"/>
      <c r="G153" s="21"/>
    </row>
    <row r="154" spans="2:7" hidden="1" x14ac:dyDescent="0.25">
      <c r="B154" s="321" t="s">
        <v>793</v>
      </c>
      <c r="C154" s="322">
        <v>265549440</v>
      </c>
      <c r="D154" s="322">
        <v>36089207</v>
      </c>
      <c r="E154" s="322">
        <f t="shared" si="48"/>
        <v>301638647</v>
      </c>
      <c r="F154"/>
      <c r="G154" s="21"/>
    </row>
    <row r="155" spans="2:7" hidden="1" x14ac:dyDescent="0.25">
      <c r="B155" s="321" t="s">
        <v>218</v>
      </c>
      <c r="C155" s="322">
        <v>163500000</v>
      </c>
      <c r="D155" s="322">
        <v>0</v>
      </c>
      <c r="E155" s="322">
        <f t="shared" si="48"/>
        <v>163500000</v>
      </c>
      <c r="F155"/>
      <c r="G155" s="21"/>
    </row>
    <row r="156" spans="2:7" hidden="1" x14ac:dyDescent="0.25">
      <c r="B156" s="321" t="s">
        <v>228</v>
      </c>
      <c r="C156" s="322">
        <v>2900000</v>
      </c>
      <c r="D156" s="322">
        <v>0</v>
      </c>
      <c r="E156" s="322">
        <f t="shared" si="48"/>
        <v>2900000</v>
      </c>
      <c r="F156"/>
      <c r="G156" s="21"/>
    </row>
    <row r="157" spans="2:7" ht="16.5" hidden="1" thickBot="1" x14ac:dyDescent="0.3">
      <c r="B157" s="208" t="s">
        <v>669</v>
      </c>
      <c r="C157" s="209">
        <f>C158</f>
        <v>6797702889</v>
      </c>
      <c r="D157" s="323">
        <f t="shared" ref="D157" si="54">D158</f>
        <v>1076516006</v>
      </c>
      <c r="E157" s="323">
        <f t="shared" si="48"/>
        <v>7874218895</v>
      </c>
      <c r="F157"/>
      <c r="G157" s="21"/>
    </row>
    <row r="158" spans="2:7" hidden="1" x14ac:dyDescent="0.25">
      <c r="B158" s="319" t="s">
        <v>794</v>
      </c>
      <c r="C158" s="320">
        <f>C159+C160</f>
        <v>6797702889</v>
      </c>
      <c r="D158" s="320">
        <f>D159+D160</f>
        <v>1076516006</v>
      </c>
      <c r="E158" s="320">
        <f t="shared" si="48"/>
        <v>7874218895</v>
      </c>
      <c r="F158"/>
      <c r="G158" s="21"/>
    </row>
    <row r="159" spans="2:7" hidden="1" x14ac:dyDescent="0.25">
      <c r="B159" s="321" t="s">
        <v>795</v>
      </c>
      <c r="C159" s="322">
        <v>6782702889</v>
      </c>
      <c r="D159" s="322">
        <v>1076516006</v>
      </c>
      <c r="E159" s="322">
        <f t="shared" si="48"/>
        <v>7859218895</v>
      </c>
      <c r="F159"/>
      <c r="G159" s="21"/>
    </row>
    <row r="160" spans="2:7" hidden="1" x14ac:dyDescent="0.25">
      <c r="B160" s="321" t="s">
        <v>216</v>
      </c>
      <c r="C160" s="322">
        <v>15000000</v>
      </c>
      <c r="D160" s="322">
        <v>0</v>
      </c>
      <c r="E160" s="322">
        <f t="shared" si="48"/>
        <v>15000000</v>
      </c>
      <c r="F160"/>
      <c r="G160" s="21"/>
    </row>
    <row r="161" spans="2:7" ht="16.5" hidden="1" thickBot="1" x14ac:dyDescent="0.3">
      <c r="B161" s="208" t="s">
        <v>670</v>
      </c>
      <c r="C161" s="209">
        <f>C162</f>
        <v>324922596</v>
      </c>
      <c r="D161" s="323">
        <f t="shared" ref="D161" si="55">D162</f>
        <v>5000000</v>
      </c>
      <c r="E161" s="323">
        <f t="shared" si="48"/>
        <v>329922596</v>
      </c>
      <c r="F161"/>
      <c r="G161" s="21"/>
    </row>
    <row r="162" spans="2:7" hidden="1" x14ac:dyDescent="0.25">
      <c r="B162" s="319" t="s">
        <v>796</v>
      </c>
      <c r="C162" s="320">
        <f>C163+C164</f>
        <v>324922596</v>
      </c>
      <c r="D162" s="320">
        <f t="shared" ref="D162" si="56">D163+D164</f>
        <v>5000000</v>
      </c>
      <c r="E162" s="320">
        <f t="shared" si="48"/>
        <v>329922596</v>
      </c>
      <c r="F162"/>
      <c r="G162" s="21"/>
    </row>
    <row r="163" spans="2:7" hidden="1" x14ac:dyDescent="0.25">
      <c r="B163" s="321" t="s">
        <v>797</v>
      </c>
      <c r="C163" s="322">
        <v>323922596</v>
      </c>
      <c r="D163" s="322">
        <v>5000000</v>
      </c>
      <c r="E163" s="322">
        <f t="shared" si="48"/>
        <v>328922596</v>
      </c>
      <c r="F163"/>
      <c r="G163" s="21"/>
    </row>
    <row r="164" spans="2:7" hidden="1" x14ac:dyDescent="0.25">
      <c r="B164" s="321" t="s">
        <v>218</v>
      </c>
      <c r="C164" s="322">
        <v>1000000</v>
      </c>
      <c r="D164" s="322">
        <v>0</v>
      </c>
      <c r="E164" s="322">
        <f t="shared" si="48"/>
        <v>1000000</v>
      </c>
      <c r="F164"/>
      <c r="G164" s="21"/>
    </row>
    <row r="165" spans="2:7" ht="16.5" hidden="1" thickBot="1" x14ac:dyDescent="0.3">
      <c r="B165" s="208" t="s">
        <v>671</v>
      </c>
      <c r="C165" s="209">
        <f>C166</f>
        <v>4942479085</v>
      </c>
      <c r="D165" s="323">
        <f t="shared" ref="D165" si="57">D166</f>
        <v>801282700</v>
      </c>
      <c r="E165" s="323">
        <f t="shared" si="48"/>
        <v>5743761785</v>
      </c>
      <c r="F165"/>
      <c r="G165" s="21"/>
    </row>
    <row r="166" spans="2:7" hidden="1" x14ac:dyDescent="0.25">
      <c r="B166" s="319" t="s">
        <v>798</v>
      </c>
      <c r="C166" s="320">
        <f>C167+C169+C168</f>
        <v>4942479085</v>
      </c>
      <c r="D166" s="320">
        <f>D167+D169+D168</f>
        <v>801282700</v>
      </c>
      <c r="E166" s="320">
        <f t="shared" si="48"/>
        <v>5743761785</v>
      </c>
      <c r="F166"/>
      <c r="G166" s="21"/>
    </row>
    <row r="167" spans="2:7" hidden="1" x14ac:dyDescent="0.25">
      <c r="B167" s="321" t="s">
        <v>799</v>
      </c>
      <c r="C167" s="322">
        <v>4249532820</v>
      </c>
      <c r="D167" s="322">
        <v>645662433</v>
      </c>
      <c r="E167" s="322">
        <f t="shared" si="48"/>
        <v>4895195253</v>
      </c>
      <c r="F167"/>
      <c r="G167" s="21"/>
    </row>
    <row r="168" spans="2:7" hidden="1" x14ac:dyDescent="0.25">
      <c r="B168" s="321" t="s">
        <v>933</v>
      </c>
      <c r="C168" s="322">
        <v>655446265</v>
      </c>
      <c r="D168" s="322">
        <v>155620267</v>
      </c>
      <c r="E168" s="322">
        <f t="shared" si="48"/>
        <v>811066532</v>
      </c>
      <c r="F168"/>
      <c r="G168" s="21"/>
    </row>
    <row r="169" spans="2:7" hidden="1" x14ac:dyDescent="0.25">
      <c r="B169" s="321" t="s">
        <v>218</v>
      </c>
      <c r="C169" s="322">
        <v>37500000</v>
      </c>
      <c r="D169" s="322">
        <v>0</v>
      </c>
      <c r="E169" s="322">
        <f t="shared" si="48"/>
        <v>37500000</v>
      </c>
      <c r="F169"/>
      <c r="G169" s="21"/>
    </row>
    <row r="170" spans="2:7" ht="16.5" hidden="1" thickBot="1" x14ac:dyDescent="0.3">
      <c r="B170" s="208" t="s">
        <v>672</v>
      </c>
      <c r="C170" s="209">
        <f>C171</f>
        <v>249053460</v>
      </c>
      <c r="D170" s="323">
        <f>D171</f>
        <v>9871540</v>
      </c>
      <c r="E170" s="323">
        <f t="shared" si="48"/>
        <v>258925000</v>
      </c>
      <c r="F170"/>
      <c r="G170" s="21"/>
    </row>
    <row r="171" spans="2:7" hidden="1" x14ac:dyDescent="0.25">
      <c r="B171" s="319" t="s">
        <v>800</v>
      </c>
      <c r="C171" s="320">
        <f>C172</f>
        <v>249053460</v>
      </c>
      <c r="D171" s="320">
        <f t="shared" ref="D171" si="58">D172</f>
        <v>9871540</v>
      </c>
      <c r="E171" s="320">
        <f t="shared" si="48"/>
        <v>258925000</v>
      </c>
      <c r="F171"/>
      <c r="G171" s="21"/>
    </row>
    <row r="172" spans="2:7" hidden="1" x14ac:dyDescent="0.25">
      <c r="B172" s="321" t="s">
        <v>801</v>
      </c>
      <c r="C172" s="322">
        <v>249053460</v>
      </c>
      <c r="D172" s="322">
        <v>9871540</v>
      </c>
      <c r="E172" s="322">
        <f t="shared" si="48"/>
        <v>258925000</v>
      </c>
      <c r="F172"/>
      <c r="G172" s="21"/>
    </row>
    <row r="173" spans="2:7" ht="16.5" hidden="1" thickBot="1" x14ac:dyDescent="0.3">
      <c r="B173" s="208" t="s">
        <v>673</v>
      </c>
      <c r="C173" s="209">
        <f>C174</f>
        <v>72601379</v>
      </c>
      <c r="D173" s="323">
        <f t="shared" ref="D173:D174" si="59">D174</f>
        <v>100000</v>
      </c>
      <c r="E173" s="323">
        <f t="shared" si="48"/>
        <v>72701379</v>
      </c>
      <c r="F173"/>
      <c r="G173" s="21"/>
    </row>
    <row r="174" spans="2:7" hidden="1" x14ac:dyDescent="0.25">
      <c r="B174" s="319" t="s">
        <v>802</v>
      </c>
      <c r="C174" s="320">
        <f>C175</f>
        <v>72601379</v>
      </c>
      <c r="D174" s="320">
        <f t="shared" si="59"/>
        <v>100000</v>
      </c>
      <c r="E174" s="320">
        <f t="shared" si="48"/>
        <v>72701379</v>
      </c>
      <c r="F174"/>
      <c r="G174" s="21"/>
    </row>
    <row r="175" spans="2:7" hidden="1" x14ac:dyDescent="0.25">
      <c r="B175" s="321" t="s">
        <v>803</v>
      </c>
      <c r="C175" s="322">
        <v>72601379</v>
      </c>
      <c r="D175" s="322">
        <v>100000</v>
      </c>
      <c r="E175" s="322">
        <f t="shared" si="48"/>
        <v>72701379</v>
      </c>
      <c r="F175"/>
      <c r="G175" s="21"/>
    </row>
    <row r="176" spans="2:7" ht="16.5" hidden="1" thickBot="1" x14ac:dyDescent="0.3">
      <c r="B176" s="208" t="s">
        <v>674</v>
      </c>
      <c r="C176" s="209">
        <f>C177</f>
        <v>158335446</v>
      </c>
      <c r="D176" s="323">
        <f t="shared" ref="D176" si="60">D177</f>
        <v>10025000</v>
      </c>
      <c r="E176" s="323">
        <f t="shared" si="48"/>
        <v>168360446</v>
      </c>
      <c r="F176"/>
      <c r="G176" s="21"/>
    </row>
    <row r="177" spans="2:7" hidden="1" x14ac:dyDescent="0.25">
      <c r="B177" s="319" t="s">
        <v>804</v>
      </c>
      <c r="C177" s="320">
        <f>C178+C179</f>
        <v>158335446</v>
      </c>
      <c r="D177" s="320">
        <f t="shared" ref="D177" si="61">D178+D179</f>
        <v>10025000</v>
      </c>
      <c r="E177" s="320">
        <f t="shared" si="48"/>
        <v>168360446</v>
      </c>
      <c r="F177"/>
      <c r="G177" s="21"/>
    </row>
    <row r="178" spans="2:7" hidden="1" x14ac:dyDescent="0.25">
      <c r="B178" s="321" t="s">
        <v>805</v>
      </c>
      <c r="C178" s="322">
        <v>157535446</v>
      </c>
      <c r="D178" s="322">
        <v>10025000</v>
      </c>
      <c r="E178" s="322">
        <f t="shared" si="48"/>
        <v>167560446</v>
      </c>
      <c r="F178"/>
      <c r="G178" s="21"/>
    </row>
    <row r="179" spans="2:7" hidden="1" x14ac:dyDescent="0.25">
      <c r="B179" s="321" t="s">
        <v>218</v>
      </c>
      <c r="C179" s="322">
        <v>800000</v>
      </c>
      <c r="D179" s="322">
        <v>0</v>
      </c>
      <c r="E179" s="322">
        <f t="shared" si="48"/>
        <v>800000</v>
      </c>
      <c r="F179"/>
      <c r="G179" s="21"/>
    </row>
    <row r="180" spans="2:7" ht="16.5" hidden="1" thickBot="1" x14ac:dyDescent="0.3">
      <c r="B180" s="208" t="s">
        <v>675</v>
      </c>
      <c r="C180" s="209">
        <f>C181</f>
        <v>237956009</v>
      </c>
      <c r="D180" s="323">
        <f t="shared" ref="D180" si="62">D181</f>
        <v>57203962</v>
      </c>
      <c r="E180" s="323">
        <f t="shared" si="48"/>
        <v>295159971</v>
      </c>
      <c r="F180"/>
      <c r="G180" s="21"/>
    </row>
    <row r="181" spans="2:7" hidden="1" x14ac:dyDescent="0.25">
      <c r="B181" s="319" t="s">
        <v>808</v>
      </c>
      <c r="C181" s="320">
        <f>C182</f>
        <v>237956009</v>
      </c>
      <c r="D181" s="320">
        <f>D182</f>
        <v>57203962</v>
      </c>
      <c r="E181" s="320">
        <f t="shared" si="48"/>
        <v>295159971</v>
      </c>
      <c r="F181"/>
      <c r="G181" s="21"/>
    </row>
    <row r="182" spans="2:7" hidden="1" x14ac:dyDescent="0.25">
      <c r="B182" s="321" t="s">
        <v>809</v>
      </c>
      <c r="C182" s="322">
        <v>237956009</v>
      </c>
      <c r="D182" s="322">
        <v>57203962</v>
      </c>
      <c r="E182" s="322">
        <f t="shared" si="48"/>
        <v>295159971</v>
      </c>
      <c r="F182"/>
      <c r="G182" s="21"/>
    </row>
    <row r="183" spans="2:7" ht="16.5" hidden="1" thickBot="1" x14ac:dyDescent="0.3">
      <c r="B183" s="208" t="s">
        <v>810</v>
      </c>
      <c r="C183" s="209">
        <f>C184</f>
        <v>137968686</v>
      </c>
      <c r="D183" s="323">
        <f t="shared" ref="D183:D184" si="63">D184</f>
        <v>4680277</v>
      </c>
      <c r="E183" s="323">
        <f t="shared" si="48"/>
        <v>142648963</v>
      </c>
      <c r="F183"/>
      <c r="G183" s="21"/>
    </row>
    <row r="184" spans="2:7" hidden="1" x14ac:dyDescent="0.25">
      <c r="B184" s="319" t="s">
        <v>811</v>
      </c>
      <c r="C184" s="320">
        <f>C185</f>
        <v>137968686</v>
      </c>
      <c r="D184" s="320">
        <f t="shared" si="63"/>
        <v>4680277</v>
      </c>
      <c r="E184" s="320">
        <f t="shared" si="48"/>
        <v>142648963</v>
      </c>
      <c r="F184"/>
      <c r="G184" s="21"/>
    </row>
    <row r="185" spans="2:7" hidden="1" x14ac:dyDescent="0.25">
      <c r="B185" s="321" t="s">
        <v>812</v>
      </c>
      <c r="C185" s="322">
        <v>137968686</v>
      </c>
      <c r="D185" s="322">
        <v>4680277</v>
      </c>
      <c r="E185" s="322">
        <f t="shared" si="48"/>
        <v>142648963</v>
      </c>
      <c r="F185"/>
      <c r="G185" s="21"/>
    </row>
    <row r="186" spans="2:7" ht="16.5" hidden="1" thickBot="1" x14ac:dyDescent="0.3">
      <c r="B186" s="208" t="s">
        <v>677</v>
      </c>
      <c r="C186" s="209">
        <f>C187</f>
        <v>363591686</v>
      </c>
      <c r="D186" s="323">
        <f t="shared" ref="D186" si="64">D187</f>
        <v>15000000</v>
      </c>
      <c r="E186" s="323">
        <f t="shared" si="48"/>
        <v>378591686</v>
      </c>
      <c r="F186"/>
      <c r="G186" s="21"/>
    </row>
    <row r="187" spans="2:7" hidden="1" x14ac:dyDescent="0.25">
      <c r="B187" s="319" t="s">
        <v>813</v>
      </c>
      <c r="C187" s="320">
        <f>C188+C189</f>
        <v>363591686</v>
      </c>
      <c r="D187" s="320">
        <f t="shared" ref="D187" si="65">D188+D189</f>
        <v>15000000</v>
      </c>
      <c r="E187" s="320">
        <f t="shared" si="48"/>
        <v>378591686</v>
      </c>
      <c r="F187"/>
      <c r="G187" s="21"/>
    </row>
    <row r="188" spans="2:7" hidden="1" x14ac:dyDescent="0.25">
      <c r="B188" s="321" t="s">
        <v>814</v>
      </c>
      <c r="C188" s="322">
        <v>361012686</v>
      </c>
      <c r="D188" s="322">
        <v>15000000</v>
      </c>
      <c r="E188" s="322">
        <f t="shared" si="48"/>
        <v>376012686</v>
      </c>
      <c r="F188"/>
      <c r="G188" s="21"/>
    </row>
    <row r="189" spans="2:7" hidden="1" x14ac:dyDescent="0.25">
      <c r="B189" s="321" t="s">
        <v>218</v>
      </c>
      <c r="C189" s="322">
        <v>2579000</v>
      </c>
      <c r="D189" s="322">
        <v>0</v>
      </c>
      <c r="E189" s="322">
        <f t="shared" si="48"/>
        <v>2579000</v>
      </c>
      <c r="F189"/>
      <c r="G189" s="21"/>
    </row>
    <row r="190" spans="2:7" ht="16.5" hidden="1" thickBot="1" x14ac:dyDescent="0.3">
      <c r="B190" s="208" t="s">
        <v>678</v>
      </c>
      <c r="C190" s="209">
        <f>C191</f>
        <v>93276475</v>
      </c>
      <c r="D190" s="323">
        <f t="shared" ref="D190" si="66">D191</f>
        <v>3385000</v>
      </c>
      <c r="E190" s="323">
        <f t="shared" si="48"/>
        <v>96661475</v>
      </c>
      <c r="F190"/>
      <c r="G190" s="21"/>
    </row>
    <row r="191" spans="2:7" hidden="1" x14ac:dyDescent="0.25">
      <c r="B191" s="319" t="s">
        <v>815</v>
      </c>
      <c r="C191" s="320">
        <f>C192+C193</f>
        <v>93276475</v>
      </c>
      <c r="D191" s="320">
        <f t="shared" ref="D191" si="67">D192+D193</f>
        <v>3385000</v>
      </c>
      <c r="E191" s="320">
        <f t="shared" si="48"/>
        <v>96661475</v>
      </c>
      <c r="F191"/>
      <c r="G191" s="21"/>
    </row>
    <row r="192" spans="2:7" hidden="1" x14ac:dyDescent="0.25">
      <c r="B192" s="321" t="s">
        <v>816</v>
      </c>
      <c r="C192" s="322">
        <v>92776475</v>
      </c>
      <c r="D192" s="322">
        <v>3385000</v>
      </c>
      <c r="E192" s="322">
        <f t="shared" si="48"/>
        <v>96161475</v>
      </c>
      <c r="F192"/>
      <c r="G192" s="21"/>
    </row>
    <row r="193" spans="2:7" hidden="1" x14ac:dyDescent="0.25">
      <c r="B193" s="321" t="s">
        <v>218</v>
      </c>
      <c r="C193" s="322">
        <v>500000</v>
      </c>
      <c r="D193" s="322">
        <v>0</v>
      </c>
      <c r="E193" s="322">
        <f t="shared" si="48"/>
        <v>500000</v>
      </c>
      <c r="F193"/>
      <c r="G193" s="21"/>
    </row>
    <row r="194" spans="2:7" ht="16.5" hidden="1" thickBot="1" x14ac:dyDescent="0.3">
      <c r="B194" s="208" t="s">
        <v>679</v>
      </c>
      <c r="C194" s="209">
        <f>C195</f>
        <v>248849820</v>
      </c>
      <c r="D194" s="323">
        <f t="shared" ref="D194:D195" si="68">D195</f>
        <v>19793360</v>
      </c>
      <c r="E194" s="323">
        <f t="shared" si="48"/>
        <v>268643180</v>
      </c>
      <c r="F194"/>
      <c r="G194" s="21"/>
    </row>
    <row r="195" spans="2:7" hidden="1" x14ac:dyDescent="0.25">
      <c r="B195" s="319" t="s">
        <v>817</v>
      </c>
      <c r="C195" s="320">
        <f>C196</f>
        <v>248849820</v>
      </c>
      <c r="D195" s="320">
        <f t="shared" si="68"/>
        <v>19793360</v>
      </c>
      <c r="E195" s="320">
        <f t="shared" si="48"/>
        <v>268643180</v>
      </c>
      <c r="F195"/>
      <c r="G195" s="21"/>
    </row>
    <row r="196" spans="2:7" hidden="1" x14ac:dyDescent="0.25">
      <c r="B196" s="321" t="s">
        <v>818</v>
      </c>
      <c r="C196" s="322">
        <v>248849820</v>
      </c>
      <c r="D196" s="322">
        <v>19793360</v>
      </c>
      <c r="E196" s="322">
        <f t="shared" si="48"/>
        <v>268643180</v>
      </c>
      <c r="F196"/>
      <c r="G196" s="21"/>
    </row>
    <row r="197" spans="2:7" ht="16.5" hidden="1" thickBot="1" x14ac:dyDescent="0.3">
      <c r="B197" s="208" t="s">
        <v>680</v>
      </c>
      <c r="C197" s="209">
        <f>C198</f>
        <v>179353239</v>
      </c>
      <c r="D197" s="323">
        <f t="shared" ref="D197:D198" si="69">D198</f>
        <v>0</v>
      </c>
      <c r="E197" s="323">
        <f t="shared" si="48"/>
        <v>179353239</v>
      </c>
      <c r="F197"/>
      <c r="G197" s="21"/>
    </row>
    <row r="198" spans="2:7" hidden="1" x14ac:dyDescent="0.25">
      <c r="B198" s="319" t="s">
        <v>819</v>
      </c>
      <c r="C198" s="320">
        <f>C199</f>
        <v>179353239</v>
      </c>
      <c r="D198" s="320">
        <f t="shared" si="69"/>
        <v>0</v>
      </c>
      <c r="E198" s="320">
        <f t="shared" si="48"/>
        <v>179353239</v>
      </c>
      <c r="F198"/>
      <c r="G198" s="21"/>
    </row>
    <row r="199" spans="2:7" hidden="1" x14ac:dyDescent="0.25">
      <c r="B199" s="321" t="s">
        <v>820</v>
      </c>
      <c r="C199" s="322">
        <v>179353239</v>
      </c>
      <c r="D199" s="322">
        <v>0</v>
      </c>
      <c r="E199" s="322">
        <f t="shared" ref="E199:E269" si="70">D199+C199</f>
        <v>179353239</v>
      </c>
      <c r="F199"/>
      <c r="G199" s="21"/>
    </row>
    <row r="200" spans="2:7" ht="16.5" hidden="1" thickBot="1" x14ac:dyDescent="0.3">
      <c r="B200" s="208" t="s">
        <v>821</v>
      </c>
      <c r="C200" s="209">
        <f>C201</f>
        <v>257403112</v>
      </c>
      <c r="D200" s="323">
        <f t="shared" ref="D200" si="71">D201</f>
        <v>30922897</v>
      </c>
      <c r="E200" s="323">
        <f t="shared" si="70"/>
        <v>288326009</v>
      </c>
      <c r="F200"/>
      <c r="G200" s="21"/>
    </row>
    <row r="201" spans="2:7" hidden="1" x14ac:dyDescent="0.25">
      <c r="B201" s="319" t="s">
        <v>822</v>
      </c>
      <c r="C201" s="320">
        <f>C202+C203</f>
        <v>257403112</v>
      </c>
      <c r="D201" s="320">
        <f t="shared" ref="D201" si="72">D202+D203</f>
        <v>30922897</v>
      </c>
      <c r="E201" s="320">
        <f t="shared" si="70"/>
        <v>288326009</v>
      </c>
      <c r="F201"/>
      <c r="G201" s="21"/>
    </row>
    <row r="202" spans="2:7" hidden="1" x14ac:dyDescent="0.25">
      <c r="B202" s="321" t="s">
        <v>823</v>
      </c>
      <c r="C202" s="322">
        <v>119537721</v>
      </c>
      <c r="D202" s="322">
        <v>30922897</v>
      </c>
      <c r="E202" s="322">
        <f t="shared" si="70"/>
        <v>150460618</v>
      </c>
      <c r="F202"/>
      <c r="G202" s="21"/>
    </row>
    <row r="203" spans="2:7" hidden="1" x14ac:dyDescent="0.25">
      <c r="B203" s="321" t="s">
        <v>218</v>
      </c>
      <c r="C203" s="322">
        <v>137865391</v>
      </c>
      <c r="D203" s="322">
        <v>0</v>
      </c>
      <c r="E203" s="322">
        <f t="shared" si="70"/>
        <v>137865391</v>
      </c>
      <c r="F203"/>
      <c r="G203" s="21"/>
    </row>
    <row r="204" spans="2:7" ht="16.5" hidden="1" thickBot="1" x14ac:dyDescent="0.3">
      <c r="B204" s="208" t="s">
        <v>682</v>
      </c>
      <c r="C204" s="209">
        <f>C205</f>
        <v>64311675</v>
      </c>
      <c r="D204" s="323">
        <f t="shared" ref="D204:D205" si="73">D205</f>
        <v>8515000</v>
      </c>
      <c r="E204" s="323">
        <f t="shared" si="70"/>
        <v>72826675</v>
      </c>
      <c r="F204"/>
      <c r="G204" s="21"/>
    </row>
    <row r="205" spans="2:7" hidden="1" x14ac:dyDescent="0.25">
      <c r="B205" s="319" t="s">
        <v>824</v>
      </c>
      <c r="C205" s="320">
        <f>C206</f>
        <v>64311675</v>
      </c>
      <c r="D205" s="320">
        <f t="shared" si="73"/>
        <v>8515000</v>
      </c>
      <c r="E205" s="320">
        <f t="shared" si="70"/>
        <v>72826675</v>
      </c>
      <c r="F205"/>
      <c r="G205" s="21"/>
    </row>
    <row r="206" spans="2:7" hidden="1" x14ac:dyDescent="0.25">
      <c r="B206" s="321" t="s">
        <v>825</v>
      </c>
      <c r="C206" s="322">
        <v>64311675</v>
      </c>
      <c r="D206" s="322">
        <v>8515000</v>
      </c>
      <c r="E206" s="322">
        <f t="shared" si="70"/>
        <v>72826675</v>
      </c>
      <c r="F206"/>
      <c r="G206" s="21"/>
    </row>
    <row r="207" spans="2:7" ht="16.5" hidden="1" thickBot="1" x14ac:dyDescent="0.3">
      <c r="B207" s="208" t="s">
        <v>683</v>
      </c>
      <c r="C207" s="209">
        <f>C208</f>
        <v>33875000</v>
      </c>
      <c r="D207" s="323">
        <f t="shared" ref="D207:D208" si="74">D208</f>
        <v>1125000</v>
      </c>
      <c r="E207" s="323">
        <f t="shared" si="70"/>
        <v>35000000</v>
      </c>
      <c r="F207"/>
      <c r="G207" s="21"/>
    </row>
    <row r="208" spans="2:7" hidden="1" x14ac:dyDescent="0.25">
      <c r="B208" s="319" t="s">
        <v>826</v>
      </c>
      <c r="C208" s="320">
        <f>C209</f>
        <v>33875000</v>
      </c>
      <c r="D208" s="320">
        <f t="shared" si="74"/>
        <v>1125000</v>
      </c>
      <c r="E208" s="320">
        <f t="shared" si="70"/>
        <v>35000000</v>
      </c>
      <c r="F208"/>
      <c r="G208" s="21"/>
    </row>
    <row r="209" spans="2:7" hidden="1" x14ac:dyDescent="0.25">
      <c r="B209" s="321" t="s">
        <v>827</v>
      </c>
      <c r="C209" s="322">
        <v>33875000</v>
      </c>
      <c r="D209" s="322">
        <v>1125000</v>
      </c>
      <c r="E209" s="322">
        <f t="shared" si="70"/>
        <v>35000000</v>
      </c>
      <c r="F209"/>
      <c r="G209" s="21"/>
    </row>
    <row r="210" spans="2:7" ht="16.5" hidden="1" thickBot="1" x14ac:dyDescent="0.3">
      <c r="B210" s="208" t="s">
        <v>684</v>
      </c>
      <c r="C210" s="209">
        <f>C211</f>
        <v>68657000</v>
      </c>
      <c r="D210" s="323">
        <f t="shared" ref="D210:D211" si="75">D211</f>
        <v>843000</v>
      </c>
      <c r="E210" s="323">
        <f t="shared" si="70"/>
        <v>69500000</v>
      </c>
      <c r="F210"/>
      <c r="G210" s="21"/>
    </row>
    <row r="211" spans="2:7" hidden="1" x14ac:dyDescent="0.25">
      <c r="B211" s="319" t="s">
        <v>828</v>
      </c>
      <c r="C211" s="320">
        <f>C212</f>
        <v>68657000</v>
      </c>
      <c r="D211" s="320">
        <f t="shared" si="75"/>
        <v>843000</v>
      </c>
      <c r="E211" s="320">
        <f t="shared" si="70"/>
        <v>69500000</v>
      </c>
      <c r="F211"/>
      <c r="G211" s="21"/>
    </row>
    <row r="212" spans="2:7" hidden="1" x14ac:dyDescent="0.25">
      <c r="B212" s="321" t="s">
        <v>829</v>
      </c>
      <c r="C212" s="322">
        <v>68657000</v>
      </c>
      <c r="D212" s="322">
        <v>843000</v>
      </c>
      <c r="E212" s="322">
        <f t="shared" si="70"/>
        <v>69500000</v>
      </c>
      <c r="F212"/>
      <c r="G212" s="21"/>
    </row>
    <row r="213" spans="2:7" ht="16.5" thickBot="1" x14ac:dyDescent="0.3">
      <c r="B213" s="208" t="s">
        <v>685</v>
      </c>
      <c r="C213" s="209">
        <f>C214</f>
        <v>74717604104</v>
      </c>
      <c r="D213" s="323">
        <f>D214</f>
        <v>3087317804</v>
      </c>
      <c r="E213" s="323">
        <f t="shared" si="70"/>
        <v>77804921908</v>
      </c>
      <c r="F213"/>
      <c r="G213" s="21"/>
    </row>
    <row r="214" spans="2:7" x14ac:dyDescent="0.25">
      <c r="B214" s="319" t="s">
        <v>830</v>
      </c>
      <c r="C214" s="320">
        <f>SUM(C215:C226)</f>
        <v>74717604104</v>
      </c>
      <c r="D214" s="320">
        <f>SUM(D215:D226)</f>
        <v>3087317804</v>
      </c>
      <c r="E214" s="320">
        <f t="shared" si="70"/>
        <v>77804921908</v>
      </c>
      <c r="F214"/>
      <c r="G214" s="21"/>
    </row>
    <row r="215" spans="2:7" x14ac:dyDescent="0.25">
      <c r="B215" s="321" t="s">
        <v>220</v>
      </c>
      <c r="C215" s="322">
        <v>8916453617</v>
      </c>
      <c r="D215" s="322">
        <v>2112441994</v>
      </c>
      <c r="E215" s="322">
        <f t="shared" si="70"/>
        <v>11028895611</v>
      </c>
      <c r="F215"/>
      <c r="G215" s="21"/>
    </row>
    <row r="216" spans="2:7" x14ac:dyDescent="0.25">
      <c r="B216" s="321" t="s">
        <v>831</v>
      </c>
      <c r="C216" s="322">
        <v>20964072</v>
      </c>
      <c r="D216" s="322">
        <v>0</v>
      </c>
      <c r="E216" s="322">
        <f t="shared" si="70"/>
        <v>20964072</v>
      </c>
      <c r="F216"/>
      <c r="G216" s="21"/>
    </row>
    <row r="217" spans="2:7" x14ac:dyDescent="0.25">
      <c r="B217" s="321" t="s">
        <v>832</v>
      </c>
      <c r="C217" s="322">
        <v>9940195831</v>
      </c>
      <c r="D217" s="322">
        <v>0</v>
      </c>
      <c r="E217" s="322">
        <f t="shared" si="70"/>
        <v>9940195831</v>
      </c>
      <c r="F217"/>
      <c r="G217" s="21"/>
    </row>
    <row r="218" spans="2:7" x14ac:dyDescent="0.25">
      <c r="B218" s="321" t="s">
        <v>833</v>
      </c>
      <c r="C218" s="322">
        <v>36803134238</v>
      </c>
      <c r="D218" s="322">
        <v>0</v>
      </c>
      <c r="E218" s="322">
        <f t="shared" si="70"/>
        <v>36803134238</v>
      </c>
      <c r="F218"/>
      <c r="G218" s="21"/>
    </row>
    <row r="219" spans="2:7" x14ac:dyDescent="0.25">
      <c r="B219" s="321" t="s">
        <v>834</v>
      </c>
      <c r="C219" s="322">
        <v>8918413089</v>
      </c>
      <c r="D219" s="322">
        <v>227295933</v>
      </c>
      <c r="E219" s="322">
        <f t="shared" si="70"/>
        <v>9145709022</v>
      </c>
      <c r="F219"/>
      <c r="G219" s="21"/>
    </row>
    <row r="220" spans="2:7" x14ac:dyDescent="0.25">
      <c r="B220" s="321" t="s">
        <v>835</v>
      </c>
      <c r="C220" s="322">
        <v>4605210701</v>
      </c>
      <c r="D220" s="322">
        <v>173579969</v>
      </c>
      <c r="E220" s="322">
        <f t="shared" si="70"/>
        <v>4778790670</v>
      </c>
      <c r="F220"/>
      <c r="G220" s="21"/>
    </row>
    <row r="221" spans="2:7" x14ac:dyDescent="0.25">
      <c r="B221" s="321" t="s">
        <v>836</v>
      </c>
      <c r="C221" s="322">
        <v>3043422778</v>
      </c>
      <c r="D221" s="322">
        <v>343829686</v>
      </c>
      <c r="E221" s="322">
        <f t="shared" si="70"/>
        <v>3387252464</v>
      </c>
      <c r="F221"/>
      <c r="G221" s="21"/>
    </row>
    <row r="222" spans="2:7" x14ac:dyDescent="0.25">
      <c r="B222" s="321" t="s">
        <v>837</v>
      </c>
      <c r="C222" s="322">
        <v>1859094677</v>
      </c>
      <c r="D222" s="322">
        <v>53025323</v>
      </c>
      <c r="E222" s="322">
        <f t="shared" si="70"/>
        <v>1912120000</v>
      </c>
      <c r="F222"/>
      <c r="G222" s="21"/>
    </row>
    <row r="223" spans="2:7" x14ac:dyDescent="0.25">
      <c r="B223" s="321" t="s">
        <v>308</v>
      </c>
      <c r="C223" s="322">
        <v>201006030</v>
      </c>
      <c r="D223" s="322">
        <v>10033970</v>
      </c>
      <c r="E223" s="322">
        <f t="shared" si="70"/>
        <v>211040000</v>
      </c>
      <c r="F223"/>
      <c r="G223" s="21"/>
    </row>
    <row r="224" spans="2:7" x14ac:dyDescent="0.25">
      <c r="B224" s="321" t="s">
        <v>838</v>
      </c>
      <c r="C224" s="322">
        <v>74199860</v>
      </c>
      <c r="D224" s="322">
        <v>7670140</v>
      </c>
      <c r="E224" s="322">
        <f t="shared" si="70"/>
        <v>81870000</v>
      </c>
      <c r="F224"/>
      <c r="G224" s="21"/>
    </row>
    <row r="225" spans="2:7" x14ac:dyDescent="0.25">
      <c r="B225" s="321" t="s">
        <v>310</v>
      </c>
      <c r="C225" s="322">
        <v>278427058</v>
      </c>
      <c r="D225" s="324">
        <v>135862942</v>
      </c>
      <c r="E225" s="324">
        <f t="shared" si="70"/>
        <v>414290000</v>
      </c>
      <c r="F225"/>
      <c r="G225" s="21"/>
    </row>
    <row r="226" spans="2:7" x14ac:dyDescent="0.25">
      <c r="B226" s="321" t="s">
        <v>934</v>
      </c>
      <c r="C226" s="322">
        <v>57082153</v>
      </c>
      <c r="D226" s="324">
        <v>23577847</v>
      </c>
      <c r="E226" s="324"/>
      <c r="F226"/>
      <c r="G226" s="21"/>
    </row>
    <row r="227" spans="2:7" ht="16.5" thickBot="1" x14ac:dyDescent="0.3">
      <c r="B227" s="208" t="s">
        <v>686</v>
      </c>
      <c r="C227" s="209">
        <f>C228</f>
        <v>69764652</v>
      </c>
      <c r="D227" s="323">
        <f t="shared" ref="D227:D228" si="76">D228</f>
        <v>829410</v>
      </c>
      <c r="E227" s="323">
        <f t="shared" si="70"/>
        <v>70594062</v>
      </c>
      <c r="F227"/>
      <c r="G227" s="21"/>
    </row>
    <row r="228" spans="2:7" x14ac:dyDescent="0.25">
      <c r="B228" s="319" t="s">
        <v>839</v>
      </c>
      <c r="C228" s="320">
        <f>C229</f>
        <v>69764652</v>
      </c>
      <c r="D228" s="320">
        <f t="shared" si="76"/>
        <v>829410</v>
      </c>
      <c r="E228" s="320">
        <f t="shared" si="70"/>
        <v>70594062</v>
      </c>
      <c r="F228"/>
      <c r="G228" s="21"/>
    </row>
    <row r="229" spans="2:7" x14ac:dyDescent="0.25">
      <c r="B229" s="321" t="s">
        <v>840</v>
      </c>
      <c r="C229" s="322">
        <v>69764652</v>
      </c>
      <c r="D229" s="322">
        <v>829410</v>
      </c>
      <c r="E229" s="322">
        <f t="shared" si="70"/>
        <v>70594062</v>
      </c>
      <c r="F229"/>
      <c r="G229" s="21"/>
    </row>
    <row r="230" spans="2:7" ht="16.5" thickBot="1" x14ac:dyDescent="0.3">
      <c r="B230" s="208" t="s">
        <v>687</v>
      </c>
      <c r="C230" s="209">
        <f>C231</f>
        <v>2664358442</v>
      </c>
      <c r="D230" s="323">
        <f>D231</f>
        <v>308083333</v>
      </c>
      <c r="E230" s="323">
        <f t="shared" si="70"/>
        <v>2972441775</v>
      </c>
      <c r="F230"/>
      <c r="G230" s="21"/>
    </row>
    <row r="231" spans="2:7" x14ac:dyDescent="0.25">
      <c r="B231" s="319" t="s">
        <v>841</v>
      </c>
      <c r="C231" s="320">
        <f>SUM(C232:C235)</f>
        <v>2664358442</v>
      </c>
      <c r="D231" s="320">
        <f t="shared" ref="D231" si="77">SUM(D232:D235)</f>
        <v>308083333</v>
      </c>
      <c r="E231" s="320">
        <f t="shared" si="70"/>
        <v>2972441775</v>
      </c>
      <c r="F231"/>
      <c r="G231" s="21"/>
    </row>
    <row r="232" spans="2:7" x14ac:dyDescent="0.25">
      <c r="B232" s="321" t="s">
        <v>842</v>
      </c>
      <c r="C232" s="322">
        <v>1143053692</v>
      </c>
      <c r="D232" s="322">
        <v>278083333</v>
      </c>
      <c r="E232" s="322">
        <f t="shared" si="70"/>
        <v>1421137025</v>
      </c>
      <c r="F232"/>
      <c r="G232" s="21"/>
    </row>
    <row r="233" spans="2:7" x14ac:dyDescent="0.25">
      <c r="B233" s="321" t="s">
        <v>843</v>
      </c>
      <c r="C233" s="322">
        <v>19000000</v>
      </c>
      <c r="D233" s="322"/>
      <c r="E233" s="322">
        <f t="shared" si="70"/>
        <v>19000000</v>
      </c>
      <c r="F233"/>
      <c r="G233" s="21"/>
    </row>
    <row r="234" spans="2:7" x14ac:dyDescent="0.25">
      <c r="B234" s="321" t="s">
        <v>844</v>
      </c>
      <c r="C234" s="322">
        <v>1502304750</v>
      </c>
      <c r="D234" s="322">
        <v>30000000</v>
      </c>
      <c r="E234" s="322">
        <f t="shared" si="70"/>
        <v>1532304750</v>
      </c>
      <c r="F234"/>
      <c r="G234" s="21"/>
    </row>
    <row r="235" spans="2:7" x14ac:dyDescent="0.25">
      <c r="B235" s="321" t="s">
        <v>845</v>
      </c>
      <c r="C235" s="322">
        <v>0</v>
      </c>
      <c r="D235" s="322">
        <v>0</v>
      </c>
      <c r="E235" s="322">
        <f t="shared" si="70"/>
        <v>0</v>
      </c>
      <c r="F235"/>
      <c r="G235" s="21"/>
    </row>
    <row r="236" spans="2:7" ht="16.5" thickBot="1" x14ac:dyDescent="0.3">
      <c r="B236" s="208" t="s">
        <v>846</v>
      </c>
      <c r="C236" s="209">
        <f>C237</f>
        <v>216317150</v>
      </c>
      <c r="D236" s="323">
        <f t="shared" ref="D236" si="78">D237</f>
        <v>1000000</v>
      </c>
      <c r="E236" s="323">
        <f t="shared" si="70"/>
        <v>217317150</v>
      </c>
      <c r="F236"/>
      <c r="G236" s="21"/>
    </row>
    <row r="237" spans="2:7" x14ac:dyDescent="0.25">
      <c r="B237" s="319" t="s">
        <v>847</v>
      </c>
      <c r="C237" s="320">
        <f>C238+C239</f>
        <v>216317150</v>
      </c>
      <c r="D237" s="320">
        <f t="shared" ref="D237" si="79">D238+D239</f>
        <v>1000000</v>
      </c>
      <c r="E237" s="320">
        <f t="shared" si="70"/>
        <v>217317150</v>
      </c>
      <c r="F237"/>
      <c r="G237" s="21"/>
    </row>
    <row r="238" spans="2:7" x14ac:dyDescent="0.25">
      <c r="B238" s="321" t="s">
        <v>848</v>
      </c>
      <c r="C238" s="322">
        <v>211817150</v>
      </c>
      <c r="D238" s="322">
        <v>1000000</v>
      </c>
      <c r="E238" s="322">
        <f t="shared" si="70"/>
        <v>212817150</v>
      </c>
      <c r="F238"/>
      <c r="G238" s="21"/>
    </row>
    <row r="239" spans="2:7" x14ac:dyDescent="0.25">
      <c r="B239" s="321" t="s">
        <v>218</v>
      </c>
      <c r="C239" s="322">
        <v>4500000</v>
      </c>
      <c r="D239" s="322">
        <v>0</v>
      </c>
      <c r="E239" s="322">
        <f t="shared" si="70"/>
        <v>4500000</v>
      </c>
      <c r="F239"/>
      <c r="G239" s="21"/>
    </row>
    <row r="240" spans="2:7" ht="16.5" thickBot="1" x14ac:dyDescent="0.3">
      <c r="B240" s="208" t="s">
        <v>689</v>
      </c>
      <c r="C240" s="209">
        <f>C241</f>
        <v>295621500</v>
      </c>
      <c r="D240" s="323">
        <f t="shared" ref="D240:D244" si="80">D241</f>
        <v>4378500</v>
      </c>
      <c r="E240" s="323">
        <f t="shared" si="70"/>
        <v>300000000</v>
      </c>
      <c r="F240"/>
      <c r="G240" s="21"/>
    </row>
    <row r="241" spans="2:7" x14ac:dyDescent="0.25">
      <c r="B241" s="319" t="s">
        <v>849</v>
      </c>
      <c r="C241" s="320">
        <f>C242</f>
        <v>295621500</v>
      </c>
      <c r="D241" s="320">
        <f t="shared" si="80"/>
        <v>4378500</v>
      </c>
      <c r="E241" s="320">
        <f t="shared" si="70"/>
        <v>300000000</v>
      </c>
      <c r="F241"/>
      <c r="G241" s="21"/>
    </row>
    <row r="242" spans="2:7" x14ac:dyDescent="0.25">
      <c r="B242" s="321" t="s">
        <v>850</v>
      </c>
      <c r="C242" s="322">
        <v>295621500</v>
      </c>
      <c r="D242" s="322">
        <v>4378500</v>
      </c>
      <c r="E242" s="322">
        <f t="shared" si="70"/>
        <v>300000000</v>
      </c>
      <c r="F242"/>
      <c r="G242" s="21"/>
    </row>
    <row r="243" spans="2:7" ht="16.5" thickBot="1" x14ac:dyDescent="0.3">
      <c r="B243" s="208" t="s">
        <v>928</v>
      </c>
      <c r="C243" s="209">
        <f>C244</f>
        <v>161200000</v>
      </c>
      <c r="D243" s="323">
        <f t="shared" si="80"/>
        <v>1300000</v>
      </c>
      <c r="E243" s="323">
        <f t="shared" ref="E243:E245" si="81">D243+C243</f>
        <v>162500000</v>
      </c>
      <c r="F243"/>
      <c r="G243" s="21"/>
    </row>
    <row r="244" spans="2:7" x14ac:dyDescent="0.25">
      <c r="B244" s="319" t="s">
        <v>935</v>
      </c>
      <c r="C244" s="320">
        <f>C245</f>
        <v>161200000</v>
      </c>
      <c r="D244" s="320">
        <f t="shared" si="80"/>
        <v>1300000</v>
      </c>
      <c r="E244" s="320">
        <f t="shared" si="81"/>
        <v>162500000</v>
      </c>
      <c r="F244"/>
      <c r="G244" s="21"/>
    </row>
    <row r="245" spans="2:7" x14ac:dyDescent="0.25">
      <c r="B245" s="321" t="s">
        <v>936</v>
      </c>
      <c r="C245" s="322">
        <v>161200000</v>
      </c>
      <c r="D245" s="322">
        <v>1300000</v>
      </c>
      <c r="E245" s="322">
        <f t="shared" si="81"/>
        <v>162500000</v>
      </c>
      <c r="F245"/>
      <c r="G245" s="21"/>
    </row>
    <row r="246" spans="2:7" ht="16.5" thickBot="1" x14ac:dyDescent="0.3">
      <c r="B246" s="208" t="s">
        <v>929</v>
      </c>
      <c r="C246" s="209">
        <f>+C247</f>
        <v>9576809928</v>
      </c>
      <c r="D246" s="209">
        <f>+D247</f>
        <v>691623942</v>
      </c>
      <c r="E246" s="323">
        <f>+D246+C246</f>
        <v>10268433870</v>
      </c>
      <c r="F246"/>
      <c r="G246" s="21"/>
    </row>
    <row r="247" spans="2:7" x14ac:dyDescent="0.25">
      <c r="B247" s="319" t="s">
        <v>937</v>
      </c>
      <c r="C247" s="320">
        <f>+C248</f>
        <v>9576809928</v>
      </c>
      <c r="D247" s="320">
        <f>+D248</f>
        <v>691623942</v>
      </c>
      <c r="E247" s="320">
        <f>+D247+C247</f>
        <v>10268433870</v>
      </c>
      <c r="F247"/>
      <c r="G247" s="21"/>
    </row>
    <row r="248" spans="2:7" x14ac:dyDescent="0.25">
      <c r="B248" s="321" t="s">
        <v>938</v>
      </c>
      <c r="C248" s="322">
        <v>9576809928</v>
      </c>
      <c r="D248" s="322">
        <v>691623942</v>
      </c>
      <c r="E248" s="322">
        <v>300000000</v>
      </c>
      <c r="F248"/>
      <c r="G248" s="21"/>
    </row>
    <row r="249" spans="2:7" x14ac:dyDescent="0.25">
      <c r="B249" s="306" t="s">
        <v>614</v>
      </c>
      <c r="C249" s="317">
        <f>C250+C256+C260+C264+C269+C274+C278+C281</f>
        <v>69200707487</v>
      </c>
      <c r="D249" s="317">
        <f t="shared" ref="D249" si="82">D250+D256+D260+D264+D269+D274+D278+D281</f>
        <v>790983265</v>
      </c>
      <c r="E249" s="317">
        <f t="shared" si="70"/>
        <v>69991690752</v>
      </c>
      <c r="F249"/>
      <c r="G249" s="21"/>
    </row>
    <row r="250" spans="2:7" ht="16.5" thickBot="1" x14ac:dyDescent="0.3">
      <c r="B250" s="208" t="s">
        <v>851</v>
      </c>
      <c r="C250" s="209">
        <f>C251</f>
        <v>493561415</v>
      </c>
      <c r="D250" s="318">
        <f t="shared" ref="D250" si="83">D251</f>
        <v>30850000</v>
      </c>
      <c r="E250" s="318">
        <f t="shared" si="70"/>
        <v>524411415</v>
      </c>
      <c r="F250"/>
      <c r="G250" s="21"/>
    </row>
    <row r="251" spans="2:7" x14ac:dyDescent="0.25">
      <c r="B251" s="319" t="s">
        <v>852</v>
      </c>
      <c r="C251" s="320">
        <f>SUM(C252:C255)</f>
        <v>493561415</v>
      </c>
      <c r="D251" s="320">
        <f>SUM(D252:D255)</f>
        <v>30850000</v>
      </c>
      <c r="E251" s="320">
        <f t="shared" si="70"/>
        <v>524411415</v>
      </c>
      <c r="F251"/>
      <c r="G251" s="21"/>
    </row>
    <row r="252" spans="2:7" x14ac:dyDescent="0.25">
      <c r="B252" s="321" t="s">
        <v>220</v>
      </c>
      <c r="C252" s="322">
        <v>349888721</v>
      </c>
      <c r="D252" s="322">
        <v>6130000</v>
      </c>
      <c r="E252" s="322">
        <f t="shared" si="70"/>
        <v>356018721</v>
      </c>
      <c r="F252"/>
      <c r="G252" s="21"/>
    </row>
    <row r="253" spans="2:7" x14ac:dyDescent="0.25">
      <c r="B253" s="321" t="s">
        <v>853</v>
      </c>
      <c r="C253" s="322">
        <v>57514000</v>
      </c>
      <c r="D253" s="322">
        <v>4650000</v>
      </c>
      <c r="E253" s="322">
        <f t="shared" si="70"/>
        <v>62164000</v>
      </c>
      <c r="F253"/>
      <c r="G253" s="21"/>
    </row>
    <row r="254" spans="2:7" x14ac:dyDescent="0.25">
      <c r="B254" s="321" t="s">
        <v>854</v>
      </c>
      <c r="C254" s="322">
        <v>32450000</v>
      </c>
      <c r="D254" s="322">
        <v>20070000</v>
      </c>
      <c r="E254" s="322">
        <f t="shared" si="70"/>
        <v>52520000</v>
      </c>
      <c r="F254"/>
      <c r="G254" s="21"/>
    </row>
    <row r="255" spans="2:7" x14ac:dyDescent="0.25">
      <c r="B255" s="321" t="s">
        <v>218</v>
      </c>
      <c r="C255" s="322">
        <v>53708694</v>
      </c>
      <c r="D255" s="322">
        <v>0</v>
      </c>
      <c r="E255" s="322">
        <f t="shared" si="70"/>
        <v>53708694</v>
      </c>
      <c r="F255"/>
      <c r="G255" s="21"/>
    </row>
    <row r="256" spans="2:7" ht="16.5" thickBot="1" x14ac:dyDescent="0.3">
      <c r="B256" s="208" t="s">
        <v>691</v>
      </c>
      <c r="C256" s="209">
        <f>C257</f>
        <v>532688500</v>
      </c>
      <c r="D256" s="323">
        <f t="shared" ref="D256" si="84">D257</f>
        <v>24811500</v>
      </c>
      <c r="E256" s="323">
        <f t="shared" si="70"/>
        <v>557500000</v>
      </c>
      <c r="F256"/>
      <c r="G256" s="21"/>
    </row>
    <row r="257" spans="2:7" x14ac:dyDescent="0.25">
      <c r="B257" s="319" t="s">
        <v>855</v>
      </c>
      <c r="C257" s="320">
        <f>C258+C259</f>
        <v>532688500</v>
      </c>
      <c r="D257" s="320">
        <f t="shared" ref="D257" si="85">D258+D259</f>
        <v>24811500</v>
      </c>
      <c r="E257" s="320">
        <f t="shared" si="70"/>
        <v>557500000</v>
      </c>
      <c r="F257"/>
      <c r="G257" s="21"/>
    </row>
    <row r="258" spans="2:7" x14ac:dyDescent="0.25">
      <c r="B258" s="321" t="s">
        <v>856</v>
      </c>
      <c r="C258" s="322">
        <v>532688500</v>
      </c>
      <c r="D258" s="322">
        <v>24811500</v>
      </c>
      <c r="E258" s="322">
        <f t="shared" si="70"/>
        <v>557500000</v>
      </c>
      <c r="F258"/>
      <c r="G258" s="21"/>
    </row>
    <row r="259" spans="2:7" x14ac:dyDescent="0.25">
      <c r="B259" s="321" t="s">
        <v>218</v>
      </c>
      <c r="C259" s="322">
        <v>0</v>
      </c>
      <c r="D259" s="322">
        <v>0</v>
      </c>
      <c r="E259" s="322">
        <f t="shared" si="70"/>
        <v>0</v>
      </c>
      <c r="F259"/>
      <c r="G259" s="21"/>
    </row>
    <row r="260" spans="2:7" ht="16.5" thickBot="1" x14ac:dyDescent="0.3">
      <c r="B260" s="208" t="s">
        <v>692</v>
      </c>
      <c r="C260" s="209">
        <f>C261</f>
        <v>944193499</v>
      </c>
      <c r="D260" s="323">
        <f>D261</f>
        <v>48200000</v>
      </c>
      <c r="E260" s="323">
        <f t="shared" si="70"/>
        <v>992393499</v>
      </c>
      <c r="F260"/>
      <c r="G260" s="21"/>
    </row>
    <row r="261" spans="2:7" x14ac:dyDescent="0.25">
      <c r="B261" s="319" t="s">
        <v>857</v>
      </c>
      <c r="C261" s="320">
        <f>C262+C263</f>
        <v>944193499</v>
      </c>
      <c r="D261" s="320">
        <f>D262+D263</f>
        <v>48200000</v>
      </c>
      <c r="E261" s="320">
        <f t="shared" si="70"/>
        <v>992393499</v>
      </c>
      <c r="F261"/>
      <c r="G261" s="21"/>
    </row>
    <row r="262" spans="2:7" x14ac:dyDescent="0.25">
      <c r="B262" s="321" t="s">
        <v>858</v>
      </c>
      <c r="C262" s="322">
        <v>937613499</v>
      </c>
      <c r="D262" s="322">
        <v>47500000</v>
      </c>
      <c r="E262" s="322">
        <f t="shared" si="70"/>
        <v>985113499</v>
      </c>
      <c r="F262"/>
      <c r="G262" s="21"/>
    </row>
    <row r="263" spans="2:7" x14ac:dyDescent="0.25">
      <c r="B263" s="321" t="s">
        <v>228</v>
      </c>
      <c r="C263" s="322">
        <v>6580000</v>
      </c>
      <c r="D263" s="322">
        <v>700000</v>
      </c>
      <c r="E263" s="322">
        <f t="shared" si="70"/>
        <v>7280000</v>
      </c>
      <c r="F263"/>
      <c r="G263" s="21"/>
    </row>
    <row r="264" spans="2:7" ht="16.5" thickBot="1" x14ac:dyDescent="0.3">
      <c r="B264" s="208" t="s">
        <v>859</v>
      </c>
      <c r="C264" s="209">
        <f>C265</f>
        <v>334646000</v>
      </c>
      <c r="D264" s="323">
        <f t="shared" ref="D264" si="86">D265</f>
        <v>642000</v>
      </c>
      <c r="E264" s="323">
        <f t="shared" si="70"/>
        <v>335288000</v>
      </c>
      <c r="F264"/>
      <c r="G264" s="21"/>
    </row>
    <row r="265" spans="2:7" x14ac:dyDescent="0.25">
      <c r="B265" s="319" t="s">
        <v>860</v>
      </c>
      <c r="C265" s="320">
        <f>C266+C267+C268</f>
        <v>334646000</v>
      </c>
      <c r="D265" s="320">
        <f t="shared" ref="D265" si="87">D266+D267+D268</f>
        <v>642000</v>
      </c>
      <c r="E265" s="320">
        <f t="shared" si="70"/>
        <v>335288000</v>
      </c>
      <c r="F265"/>
      <c r="G265" s="21"/>
    </row>
    <row r="266" spans="2:7" x14ac:dyDescent="0.25">
      <c r="B266" s="321" t="s">
        <v>861</v>
      </c>
      <c r="C266" s="322">
        <v>332746000</v>
      </c>
      <c r="D266" s="322">
        <v>642000</v>
      </c>
      <c r="E266" s="322">
        <f t="shared" si="70"/>
        <v>333388000</v>
      </c>
      <c r="F266"/>
      <c r="G266" s="21"/>
    </row>
    <row r="267" spans="2:7" x14ac:dyDescent="0.25">
      <c r="B267" s="321" t="s">
        <v>218</v>
      </c>
      <c r="C267" s="322">
        <v>1900000</v>
      </c>
      <c r="D267" s="322">
        <v>0</v>
      </c>
      <c r="E267" s="322">
        <f t="shared" si="70"/>
        <v>1900000</v>
      </c>
      <c r="F267"/>
      <c r="G267" s="21"/>
    </row>
    <row r="268" spans="2:7" x14ac:dyDescent="0.25">
      <c r="B268" s="321" t="s">
        <v>228</v>
      </c>
      <c r="C268" s="322">
        <v>0</v>
      </c>
      <c r="D268" s="322">
        <v>0</v>
      </c>
      <c r="E268" s="322">
        <f t="shared" si="70"/>
        <v>0</v>
      </c>
      <c r="F268"/>
      <c r="G268" s="21"/>
    </row>
    <row r="269" spans="2:7" ht="16.5" thickBot="1" x14ac:dyDescent="0.3">
      <c r="B269" s="208" t="s">
        <v>694</v>
      </c>
      <c r="C269" s="209">
        <f>C270</f>
        <v>45456372014</v>
      </c>
      <c r="D269" s="323">
        <f t="shared" ref="D269" si="88">D270</f>
        <v>303063335</v>
      </c>
      <c r="E269" s="323">
        <f t="shared" si="70"/>
        <v>45759435349</v>
      </c>
      <c r="F269"/>
      <c r="G269" s="21"/>
    </row>
    <row r="270" spans="2:7" x14ac:dyDescent="0.25">
      <c r="B270" s="319" t="s">
        <v>862</v>
      </c>
      <c r="C270" s="320">
        <f>C271+C272+C273</f>
        <v>45456372014</v>
      </c>
      <c r="D270" s="320">
        <f>D271+D272+D273</f>
        <v>303063335</v>
      </c>
      <c r="E270" s="320">
        <f t="shared" ref="E270:E285" si="89">D270+C270</f>
        <v>45759435349</v>
      </c>
      <c r="F270"/>
      <c r="G270" s="21"/>
    </row>
    <row r="271" spans="2:7" x14ac:dyDescent="0.25">
      <c r="B271" s="321" t="s">
        <v>220</v>
      </c>
      <c r="C271" s="322">
        <v>1826840521</v>
      </c>
      <c r="D271" s="322">
        <v>234769539</v>
      </c>
      <c r="E271" s="322">
        <f t="shared" si="89"/>
        <v>2061610060</v>
      </c>
      <c r="F271"/>
      <c r="G271" s="21"/>
    </row>
    <row r="272" spans="2:7" x14ac:dyDescent="0.25">
      <c r="B272" s="321" t="s">
        <v>863</v>
      </c>
      <c r="C272" s="322">
        <v>43553531493</v>
      </c>
      <c r="D272" s="322">
        <v>68293796</v>
      </c>
      <c r="E272" s="322">
        <f t="shared" si="89"/>
        <v>43621825289</v>
      </c>
      <c r="F272"/>
      <c r="G272" s="21"/>
    </row>
    <row r="273" spans="2:7" x14ac:dyDescent="0.25">
      <c r="B273" s="321" t="s">
        <v>218</v>
      </c>
      <c r="C273" s="322">
        <v>76000000</v>
      </c>
      <c r="D273" s="322"/>
      <c r="E273" s="322">
        <f t="shared" si="89"/>
        <v>76000000</v>
      </c>
      <c r="F273"/>
      <c r="G273" s="21"/>
    </row>
    <row r="274" spans="2:7" ht="16.5" thickBot="1" x14ac:dyDescent="0.3">
      <c r="B274" s="208" t="s">
        <v>695</v>
      </c>
      <c r="C274" s="209">
        <f>C275</f>
        <v>345505545</v>
      </c>
      <c r="D274" s="323">
        <f t="shared" ref="D274" si="90">D275</f>
        <v>34711792</v>
      </c>
      <c r="E274" s="323">
        <f t="shared" si="89"/>
        <v>380217337</v>
      </c>
      <c r="F274"/>
      <c r="G274" s="21"/>
    </row>
    <row r="275" spans="2:7" x14ac:dyDescent="0.25">
      <c r="B275" s="319" t="s">
        <v>864</v>
      </c>
      <c r="C275" s="320">
        <f>C276+C277</f>
        <v>345505545</v>
      </c>
      <c r="D275" s="320">
        <f t="shared" ref="D275" si="91">D276+D277</f>
        <v>34711792</v>
      </c>
      <c r="E275" s="320">
        <f t="shared" si="89"/>
        <v>380217337</v>
      </c>
      <c r="F275"/>
      <c r="G275" s="21"/>
    </row>
    <row r="276" spans="2:7" x14ac:dyDescent="0.25">
      <c r="B276" s="321" t="s">
        <v>865</v>
      </c>
      <c r="C276" s="322">
        <v>344305545</v>
      </c>
      <c r="D276" s="322">
        <v>34711792</v>
      </c>
      <c r="E276" s="322">
        <f t="shared" si="89"/>
        <v>379017337</v>
      </c>
      <c r="F276"/>
      <c r="G276" s="21"/>
    </row>
    <row r="277" spans="2:7" x14ac:dyDescent="0.25">
      <c r="B277" s="321" t="s">
        <v>218</v>
      </c>
      <c r="C277" s="322">
        <v>1200000</v>
      </c>
      <c r="D277" s="322"/>
      <c r="E277" s="322">
        <f t="shared" si="89"/>
        <v>1200000</v>
      </c>
      <c r="F277"/>
      <c r="G277" s="21"/>
    </row>
    <row r="278" spans="2:7" ht="16.5" thickBot="1" x14ac:dyDescent="0.3">
      <c r="B278" s="208" t="s">
        <v>696</v>
      </c>
      <c r="C278" s="209">
        <f>C279</f>
        <v>1668600000</v>
      </c>
      <c r="D278" s="323">
        <f t="shared" ref="D278:D279" si="92">D279</f>
        <v>331400000</v>
      </c>
      <c r="E278" s="323">
        <f t="shared" si="89"/>
        <v>2000000000</v>
      </c>
      <c r="F278"/>
      <c r="G278" s="21"/>
    </row>
    <row r="279" spans="2:7" x14ac:dyDescent="0.25">
      <c r="B279" s="319" t="s">
        <v>866</v>
      </c>
      <c r="C279" s="320">
        <f>C280</f>
        <v>1668600000</v>
      </c>
      <c r="D279" s="320">
        <f t="shared" si="92"/>
        <v>331400000</v>
      </c>
      <c r="E279" s="320">
        <f t="shared" si="89"/>
        <v>2000000000</v>
      </c>
      <c r="F279"/>
      <c r="G279" s="21"/>
    </row>
    <row r="280" spans="2:7" x14ac:dyDescent="0.25">
      <c r="B280" s="321" t="s">
        <v>867</v>
      </c>
      <c r="C280" s="322">
        <v>1668600000</v>
      </c>
      <c r="D280" s="322">
        <v>331400000</v>
      </c>
      <c r="E280" s="322">
        <f t="shared" si="89"/>
        <v>2000000000</v>
      </c>
      <c r="F280"/>
      <c r="G280" s="21"/>
    </row>
    <row r="281" spans="2:7" ht="16.5" thickBot="1" x14ac:dyDescent="0.3">
      <c r="B281" s="208" t="s">
        <v>697</v>
      </c>
      <c r="C281" s="209">
        <f>C282</f>
        <v>19425140514</v>
      </c>
      <c r="D281" s="323">
        <f t="shared" ref="D281" si="93">D282</f>
        <v>17304638</v>
      </c>
      <c r="E281" s="323">
        <f t="shared" si="89"/>
        <v>19442445152</v>
      </c>
      <c r="F281"/>
      <c r="G281" s="21"/>
    </row>
    <row r="282" spans="2:7" x14ac:dyDescent="0.25">
      <c r="B282" s="319" t="s">
        <v>868</v>
      </c>
      <c r="C282" s="320">
        <f>C283+C284+C285</f>
        <v>19425140514</v>
      </c>
      <c r="D282" s="320">
        <f t="shared" ref="D282" si="94">D283+D284</f>
        <v>17304638</v>
      </c>
      <c r="E282" s="320">
        <f t="shared" si="89"/>
        <v>19442445152</v>
      </c>
      <c r="F282"/>
      <c r="G282" s="21"/>
    </row>
    <row r="283" spans="2:7" x14ac:dyDescent="0.25">
      <c r="B283" s="321" t="s">
        <v>869</v>
      </c>
      <c r="C283" s="322">
        <v>728987362</v>
      </c>
      <c r="D283" s="322">
        <v>17304638</v>
      </c>
      <c r="E283" s="322">
        <f t="shared" si="89"/>
        <v>746292000</v>
      </c>
      <c r="F283"/>
      <c r="G283" s="21"/>
    </row>
    <row r="284" spans="2:7" x14ac:dyDescent="0.25">
      <c r="B284" s="321" t="s">
        <v>218</v>
      </c>
      <c r="C284" s="322">
        <v>100000</v>
      </c>
      <c r="D284" s="322"/>
      <c r="E284" s="322">
        <f t="shared" si="89"/>
        <v>100000</v>
      </c>
      <c r="F284"/>
      <c r="G284" s="21"/>
    </row>
    <row r="285" spans="2:7" x14ac:dyDescent="0.25">
      <c r="B285" s="321" t="s">
        <v>228</v>
      </c>
      <c r="C285" s="322">
        <v>18696053152</v>
      </c>
      <c r="D285" s="322"/>
      <c r="E285" s="322">
        <f t="shared" si="89"/>
        <v>18696053152</v>
      </c>
      <c r="F285"/>
      <c r="G285" s="21"/>
    </row>
    <row r="286" spans="2:7" x14ac:dyDescent="0.25">
      <c r="B286" s="311" t="s">
        <v>698</v>
      </c>
      <c r="C286" s="328">
        <f>C8+C249</f>
        <v>213063742226</v>
      </c>
      <c r="D286" s="328">
        <f>D8+D249</f>
        <v>17240706203</v>
      </c>
      <c r="E286" s="328">
        <f>E8+E249</f>
        <v>230304448429</v>
      </c>
      <c r="F286"/>
      <c r="G286" s="21"/>
    </row>
  </sheetData>
  <mergeCells count="3">
    <mergeCell ref="B3:E3"/>
    <mergeCell ref="B4:E4"/>
    <mergeCell ref="B5:E5"/>
  </mergeCells>
  <pageMargins left="0.7" right="0.7" top="0.75" bottom="0.75" header="0.3" footer="0.3"/>
  <pageSetup scale="5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8621C-85AA-4C71-B53B-715388C4C0F9}">
  <sheetPr>
    <tabColor theme="9"/>
    <pageSetUpPr fitToPage="1"/>
  </sheetPr>
  <dimension ref="A2:J79"/>
  <sheetViews>
    <sheetView showGridLines="0" zoomScale="85" zoomScaleNormal="85" workbookViewId="0">
      <selection activeCell="D81" sqref="D81"/>
    </sheetView>
  </sheetViews>
  <sheetFormatPr baseColWidth="10" defaultColWidth="11.42578125" defaultRowHeight="15.75" x14ac:dyDescent="0.25"/>
  <cols>
    <col min="1" max="1" width="11.42578125" style="1"/>
    <col min="2" max="2" width="102.85546875" style="1" bestFit="1" customWidth="1"/>
    <col min="3" max="3" width="20" style="225" customWidth="1"/>
    <col min="4" max="4" width="26.5703125" style="1" customWidth="1"/>
    <col min="5" max="5" width="22.7109375" style="1" customWidth="1"/>
    <col min="6" max="7" width="11.42578125" style="1"/>
    <col min="8" max="8" width="16.85546875" style="1" bestFit="1" customWidth="1"/>
    <col min="9" max="9" width="11.42578125" style="1"/>
    <col min="10" max="10" width="13.5703125" style="1" bestFit="1" customWidth="1"/>
    <col min="11" max="16384" width="11.42578125" style="1"/>
  </cols>
  <sheetData>
    <row r="2" spans="1:10" ht="18.75" x14ac:dyDescent="0.3">
      <c r="B2" s="363" t="s">
        <v>870</v>
      </c>
      <c r="C2" s="363"/>
      <c r="D2" s="363"/>
      <c r="E2" s="363"/>
    </row>
    <row r="3" spans="1:10" ht="18.75" x14ac:dyDescent="0.3">
      <c r="B3" s="363" t="s">
        <v>871</v>
      </c>
      <c r="C3" s="363"/>
      <c r="D3" s="363"/>
      <c r="E3" s="363"/>
    </row>
    <row r="4" spans="1:10" ht="18.75" x14ac:dyDescent="0.25">
      <c r="B4" s="368" t="s">
        <v>102</v>
      </c>
      <c r="C4" s="368"/>
      <c r="D4" s="368"/>
      <c r="E4" s="368"/>
    </row>
    <row r="5" spans="1:10" x14ac:dyDescent="0.25">
      <c r="B5" s="418" t="s">
        <v>167</v>
      </c>
      <c r="C5" s="448" t="s">
        <v>872</v>
      </c>
      <c r="D5" s="449" t="s">
        <v>873</v>
      </c>
      <c r="E5" s="449" t="s">
        <v>874</v>
      </c>
    </row>
    <row r="6" spans="1:10" x14ac:dyDescent="0.25">
      <c r="B6" s="418"/>
      <c r="C6" s="448"/>
      <c r="D6" s="449"/>
      <c r="E6" s="449"/>
    </row>
    <row r="7" spans="1:10" x14ac:dyDescent="0.25">
      <c r="B7" s="46"/>
      <c r="C7" s="6">
        <v>1</v>
      </c>
      <c r="D7" s="6">
        <v>2</v>
      </c>
      <c r="E7" s="46" t="s">
        <v>875</v>
      </c>
    </row>
    <row r="8" spans="1:10" x14ac:dyDescent="0.25">
      <c r="B8" s="329" t="s">
        <v>508</v>
      </c>
      <c r="C8" s="330">
        <f>+SUM(C9:C65)</f>
        <v>500000000</v>
      </c>
      <c r="D8" s="330">
        <f>+SUM(D9:D65)</f>
        <v>1908308604</v>
      </c>
      <c r="E8" s="330">
        <f>+SUM(E9:E65)</f>
        <v>-1408308604</v>
      </c>
    </row>
    <row r="9" spans="1:10" x14ac:dyDescent="0.25">
      <c r="A9" s="13"/>
      <c r="B9" s="211" t="s">
        <v>634</v>
      </c>
      <c r="C9" s="31">
        <v>0</v>
      </c>
      <c r="D9" s="31">
        <v>0</v>
      </c>
      <c r="E9" s="331">
        <f t="shared" ref="E9:E73" si="0">+C9-D9</f>
        <v>0</v>
      </c>
      <c r="F9" s="42"/>
    </row>
    <row r="10" spans="1:10" x14ac:dyDescent="0.25">
      <c r="A10" s="13"/>
      <c r="B10" s="215" t="s">
        <v>635</v>
      </c>
      <c r="C10" s="31">
        <v>0</v>
      </c>
      <c r="D10" s="19"/>
      <c r="E10" s="232">
        <f t="shared" si="0"/>
        <v>0</v>
      </c>
      <c r="F10" s="42"/>
    </row>
    <row r="11" spans="1:10" x14ac:dyDescent="0.25">
      <c r="A11" s="13"/>
      <c r="B11" s="215" t="s">
        <v>636</v>
      </c>
      <c r="C11" s="31">
        <v>0</v>
      </c>
      <c r="D11" s="31">
        <v>0</v>
      </c>
      <c r="E11" s="232">
        <f t="shared" si="0"/>
        <v>0</v>
      </c>
      <c r="F11" s="42"/>
    </row>
    <row r="12" spans="1:10" x14ac:dyDescent="0.25">
      <c r="A12" s="13"/>
      <c r="B12" s="215" t="s">
        <v>637</v>
      </c>
      <c r="C12" s="31">
        <v>0</v>
      </c>
      <c r="D12" s="31">
        <v>0</v>
      </c>
      <c r="E12" s="232">
        <f t="shared" si="0"/>
        <v>0</v>
      </c>
      <c r="F12" s="42"/>
      <c r="J12" s="21"/>
    </row>
    <row r="13" spans="1:10" ht="15.75" customHeight="1" x14ac:dyDescent="0.25">
      <c r="A13" s="13"/>
      <c r="B13" s="215" t="s">
        <v>638</v>
      </c>
      <c r="C13" s="31">
        <v>0</v>
      </c>
      <c r="D13" s="31">
        <v>0</v>
      </c>
      <c r="E13" s="232">
        <f t="shared" si="0"/>
        <v>0</v>
      </c>
      <c r="F13" s="42"/>
      <c r="J13" s="21"/>
    </row>
    <row r="14" spans="1:10" x14ac:dyDescent="0.25">
      <c r="A14" s="13"/>
      <c r="B14" s="215" t="s">
        <v>639</v>
      </c>
      <c r="C14" s="31">
        <v>0</v>
      </c>
      <c r="D14" s="31">
        <v>0</v>
      </c>
      <c r="E14" s="232">
        <f t="shared" si="0"/>
        <v>0</v>
      </c>
      <c r="F14" s="42"/>
    </row>
    <row r="15" spans="1:10" x14ac:dyDescent="0.25">
      <c r="A15" s="13"/>
      <c r="B15" s="215" t="s">
        <v>640</v>
      </c>
      <c r="C15" s="31">
        <v>0</v>
      </c>
      <c r="D15" s="31">
        <v>0</v>
      </c>
      <c r="E15" s="232">
        <f t="shared" si="0"/>
        <v>0</v>
      </c>
      <c r="F15" s="42"/>
    </row>
    <row r="16" spans="1:10" x14ac:dyDescent="0.25">
      <c r="A16" s="13"/>
      <c r="B16" s="215" t="s">
        <v>641</v>
      </c>
      <c r="C16" s="31">
        <v>0</v>
      </c>
      <c r="D16" s="31">
        <v>0</v>
      </c>
      <c r="E16" s="232">
        <f t="shared" si="0"/>
        <v>0</v>
      </c>
      <c r="F16" s="42"/>
    </row>
    <row r="17" spans="1:6" x14ac:dyDescent="0.25">
      <c r="A17" s="13"/>
      <c r="B17" s="215" t="s">
        <v>723</v>
      </c>
      <c r="C17" s="31">
        <v>0</v>
      </c>
      <c r="D17" s="31">
        <v>0</v>
      </c>
      <c r="E17" s="232">
        <f t="shared" si="0"/>
        <v>0</v>
      </c>
      <c r="F17" s="42"/>
    </row>
    <row r="18" spans="1:6" x14ac:dyDescent="0.25">
      <c r="A18" s="13"/>
      <c r="B18" s="215" t="s">
        <v>643</v>
      </c>
      <c r="C18" s="31">
        <v>0</v>
      </c>
      <c r="D18" s="31">
        <v>0</v>
      </c>
      <c r="E18" s="232">
        <f t="shared" si="0"/>
        <v>0</v>
      </c>
      <c r="F18" s="42"/>
    </row>
    <row r="19" spans="1:6" x14ac:dyDescent="0.25">
      <c r="A19" s="13"/>
      <c r="B19" s="215" t="s">
        <v>644</v>
      </c>
      <c r="C19" s="31">
        <v>0</v>
      </c>
      <c r="D19" s="31">
        <v>0</v>
      </c>
      <c r="E19" s="232">
        <f t="shared" si="0"/>
        <v>0</v>
      </c>
      <c r="F19" s="42"/>
    </row>
    <row r="20" spans="1:6" x14ac:dyDescent="0.25">
      <c r="A20" s="13"/>
      <c r="B20" s="215" t="s">
        <v>645</v>
      </c>
      <c r="C20" s="31">
        <v>0</v>
      </c>
      <c r="D20" s="31">
        <v>0</v>
      </c>
      <c r="E20" s="232">
        <f t="shared" si="0"/>
        <v>0</v>
      </c>
      <c r="F20" s="42"/>
    </row>
    <row r="21" spans="1:6" x14ac:dyDescent="0.25">
      <c r="A21" s="13"/>
      <c r="B21" s="215" t="s">
        <v>646</v>
      </c>
      <c r="C21" s="31">
        <v>0</v>
      </c>
      <c r="D21" s="19">
        <v>20000000</v>
      </c>
      <c r="E21" s="232">
        <f t="shared" si="0"/>
        <v>-20000000</v>
      </c>
      <c r="F21" s="42"/>
    </row>
    <row r="22" spans="1:6" x14ac:dyDescent="0.25">
      <c r="A22" s="13"/>
      <c r="B22" s="215" t="s">
        <v>647</v>
      </c>
      <c r="C22" s="31">
        <v>0</v>
      </c>
      <c r="D22" s="31">
        <v>0</v>
      </c>
      <c r="E22" s="232">
        <f t="shared" si="0"/>
        <v>0</v>
      </c>
      <c r="F22" s="42"/>
    </row>
    <row r="23" spans="1:6" x14ac:dyDescent="0.25">
      <c r="A23" s="13"/>
      <c r="B23" s="215" t="s">
        <v>648</v>
      </c>
      <c r="C23" s="31">
        <v>0</v>
      </c>
      <c r="D23" s="31">
        <v>0</v>
      </c>
      <c r="E23" s="232">
        <f t="shared" si="0"/>
        <v>0</v>
      </c>
      <c r="F23" s="42"/>
    </row>
    <row r="24" spans="1:6" x14ac:dyDescent="0.25">
      <c r="A24" s="13"/>
      <c r="B24" s="215" t="s">
        <v>649</v>
      </c>
      <c r="C24" s="31">
        <v>0</v>
      </c>
      <c r="D24" s="31">
        <v>0</v>
      </c>
      <c r="E24" s="232">
        <f t="shared" si="0"/>
        <v>0</v>
      </c>
      <c r="F24" s="42"/>
    </row>
    <row r="25" spans="1:6" x14ac:dyDescent="0.25">
      <c r="A25" s="13"/>
      <c r="B25" s="215" t="s">
        <v>650</v>
      </c>
      <c r="C25" s="31">
        <v>0</v>
      </c>
      <c r="D25" s="31">
        <v>0</v>
      </c>
      <c r="E25" s="232">
        <f t="shared" si="0"/>
        <v>0</v>
      </c>
      <c r="F25" s="42"/>
    </row>
    <row r="26" spans="1:6" x14ac:dyDescent="0.25">
      <c r="A26" s="13"/>
      <c r="B26" s="215" t="s">
        <v>651</v>
      </c>
      <c r="C26" s="31">
        <v>0</v>
      </c>
      <c r="D26" s="31">
        <v>0</v>
      </c>
      <c r="E26" s="232">
        <f t="shared" si="0"/>
        <v>0</v>
      </c>
      <c r="F26" s="42"/>
    </row>
    <row r="27" spans="1:6" x14ac:dyDescent="0.25">
      <c r="A27" s="13"/>
      <c r="B27" s="215" t="s">
        <v>652</v>
      </c>
      <c r="C27" s="31">
        <v>0</v>
      </c>
      <c r="D27" s="31">
        <v>0</v>
      </c>
      <c r="E27" s="232">
        <f t="shared" si="0"/>
        <v>0</v>
      </c>
      <c r="F27" s="42"/>
    </row>
    <row r="28" spans="1:6" x14ac:dyDescent="0.25">
      <c r="A28" s="13"/>
      <c r="B28" s="215" t="s">
        <v>653</v>
      </c>
      <c r="C28" s="31">
        <v>0</v>
      </c>
      <c r="D28" s="31">
        <v>0</v>
      </c>
      <c r="E28" s="232">
        <f t="shared" si="0"/>
        <v>0</v>
      </c>
      <c r="F28" s="42"/>
    </row>
    <row r="29" spans="1:6" x14ac:dyDescent="0.25">
      <c r="A29" s="13"/>
      <c r="B29" s="215" t="s">
        <v>654</v>
      </c>
      <c r="C29" s="31">
        <v>0</v>
      </c>
      <c r="D29" s="31">
        <v>0</v>
      </c>
      <c r="E29" s="232">
        <f t="shared" si="0"/>
        <v>0</v>
      </c>
      <c r="F29" s="42"/>
    </row>
    <row r="30" spans="1:6" x14ac:dyDescent="0.25">
      <c r="A30" s="13"/>
      <c r="B30" s="215" t="s">
        <v>655</v>
      </c>
      <c r="C30" s="31">
        <v>0</v>
      </c>
      <c r="D30" s="31">
        <v>0</v>
      </c>
      <c r="E30" s="232">
        <f t="shared" si="0"/>
        <v>0</v>
      </c>
      <c r="F30" s="42"/>
    </row>
    <row r="31" spans="1:6" x14ac:dyDescent="0.25">
      <c r="A31" s="13"/>
      <c r="B31" s="215" t="s">
        <v>656</v>
      </c>
      <c r="C31" s="31">
        <v>0</v>
      </c>
      <c r="D31" s="31">
        <v>0</v>
      </c>
      <c r="E31" s="232">
        <f t="shared" si="0"/>
        <v>0</v>
      </c>
      <c r="F31" s="42"/>
    </row>
    <row r="32" spans="1:6" x14ac:dyDescent="0.25">
      <c r="A32" s="13"/>
      <c r="B32" s="215" t="s">
        <v>657</v>
      </c>
      <c r="C32" s="31">
        <v>0</v>
      </c>
      <c r="D32" s="31">
        <v>0</v>
      </c>
      <c r="E32" s="232">
        <f t="shared" si="0"/>
        <v>0</v>
      </c>
      <c r="F32" s="42"/>
    </row>
    <row r="33" spans="1:8" x14ac:dyDescent="0.25">
      <c r="A33" s="13"/>
      <c r="B33" s="215" t="s">
        <v>658</v>
      </c>
      <c r="C33" s="31">
        <v>0</v>
      </c>
      <c r="D33" s="31">
        <v>0</v>
      </c>
      <c r="E33" s="232">
        <f t="shared" si="0"/>
        <v>0</v>
      </c>
      <c r="F33" s="42"/>
      <c r="G33" s="332"/>
      <c r="H33" s="90"/>
    </row>
    <row r="34" spans="1:8" x14ac:dyDescent="0.25">
      <c r="A34" s="13"/>
      <c r="B34" s="215" t="s">
        <v>659</v>
      </c>
      <c r="C34" s="31">
        <v>0</v>
      </c>
      <c r="D34" s="31">
        <v>0</v>
      </c>
      <c r="E34" s="232">
        <f t="shared" si="0"/>
        <v>0</v>
      </c>
      <c r="F34" s="42"/>
      <c r="G34" s="332"/>
      <c r="H34" s="90"/>
    </row>
    <row r="35" spans="1:8" x14ac:dyDescent="0.25">
      <c r="A35" s="13"/>
      <c r="B35" s="215" t="s">
        <v>660</v>
      </c>
      <c r="C35" s="31">
        <v>0</v>
      </c>
      <c r="D35" s="31">
        <v>0</v>
      </c>
      <c r="E35" s="232">
        <f t="shared" si="0"/>
        <v>0</v>
      </c>
      <c r="F35" s="42"/>
      <c r="G35" s="332"/>
      <c r="H35" s="90"/>
    </row>
    <row r="36" spans="1:8" x14ac:dyDescent="0.25">
      <c r="A36" s="13"/>
      <c r="B36" s="215" t="s">
        <v>661</v>
      </c>
      <c r="C36" s="31">
        <v>0</v>
      </c>
      <c r="D36" s="31">
        <v>0</v>
      </c>
      <c r="E36" s="232">
        <f t="shared" si="0"/>
        <v>0</v>
      </c>
      <c r="F36" s="42"/>
      <c r="G36" s="332"/>
      <c r="H36" s="90"/>
    </row>
    <row r="37" spans="1:8" x14ac:dyDescent="0.25">
      <c r="A37" s="13"/>
      <c r="B37" s="215" t="s">
        <v>662</v>
      </c>
      <c r="C37" s="31">
        <v>0</v>
      </c>
      <c r="D37" s="31">
        <v>0</v>
      </c>
      <c r="E37" s="232">
        <f t="shared" si="0"/>
        <v>0</v>
      </c>
      <c r="F37" s="42"/>
      <c r="G37" s="332"/>
      <c r="H37" s="90"/>
    </row>
    <row r="38" spans="1:8" x14ac:dyDescent="0.25">
      <c r="A38" s="13"/>
      <c r="B38" s="215" t="s">
        <v>663</v>
      </c>
      <c r="C38" s="31">
        <v>0</v>
      </c>
      <c r="D38" s="19">
        <v>2000000</v>
      </c>
      <c r="E38" s="232">
        <f t="shared" si="0"/>
        <v>-2000000</v>
      </c>
      <c r="F38" s="42"/>
      <c r="G38" s="332"/>
      <c r="H38" s="90"/>
    </row>
    <row r="39" spans="1:8" x14ac:dyDescent="0.25">
      <c r="A39" s="13"/>
      <c r="B39" s="215" t="s">
        <v>664</v>
      </c>
      <c r="C39" s="31">
        <v>0</v>
      </c>
      <c r="D39" s="31">
        <v>0</v>
      </c>
      <c r="E39" s="232">
        <f t="shared" si="0"/>
        <v>0</v>
      </c>
      <c r="F39" s="42"/>
      <c r="G39" s="332"/>
      <c r="H39" s="90"/>
    </row>
    <row r="40" spans="1:8" x14ac:dyDescent="0.25">
      <c r="A40" s="13"/>
      <c r="B40" s="215" t="s">
        <v>876</v>
      </c>
      <c r="C40" s="31">
        <v>0</v>
      </c>
      <c r="D40" s="31">
        <v>0</v>
      </c>
      <c r="E40" s="232">
        <f t="shared" si="0"/>
        <v>0</v>
      </c>
      <c r="F40" s="42"/>
    </row>
    <row r="41" spans="1:8" x14ac:dyDescent="0.25">
      <c r="A41" s="13"/>
      <c r="B41" s="215" t="s">
        <v>877</v>
      </c>
      <c r="C41" s="31">
        <v>0</v>
      </c>
      <c r="D41" s="31">
        <v>0</v>
      </c>
      <c r="E41" s="232">
        <f t="shared" si="0"/>
        <v>0</v>
      </c>
      <c r="F41" s="42"/>
    </row>
    <row r="42" spans="1:8" x14ac:dyDescent="0.25">
      <c r="A42" s="13"/>
      <c r="B42" s="215" t="s">
        <v>878</v>
      </c>
      <c r="C42" s="31">
        <v>0</v>
      </c>
      <c r="D42" s="31">
        <v>0</v>
      </c>
      <c r="E42" s="232">
        <f t="shared" si="0"/>
        <v>0</v>
      </c>
      <c r="F42" s="42"/>
    </row>
    <row r="43" spans="1:8" x14ac:dyDescent="0.25">
      <c r="A43" s="13"/>
      <c r="B43" s="215" t="s">
        <v>668</v>
      </c>
      <c r="C43" s="31">
        <v>0</v>
      </c>
      <c r="D43" s="19">
        <v>58000000</v>
      </c>
      <c r="E43" s="232">
        <f t="shared" si="0"/>
        <v>-58000000</v>
      </c>
      <c r="F43" s="42"/>
    </row>
    <row r="44" spans="1:8" x14ac:dyDescent="0.25">
      <c r="A44" s="13"/>
      <c r="B44" s="215" t="s">
        <v>669</v>
      </c>
      <c r="C44" s="31">
        <v>0</v>
      </c>
      <c r="D44" s="19">
        <v>1328308604</v>
      </c>
      <c r="E44" s="232">
        <f t="shared" si="0"/>
        <v>-1328308604</v>
      </c>
      <c r="F44" s="42"/>
    </row>
    <row r="45" spans="1:8" x14ac:dyDescent="0.25">
      <c r="A45" s="13"/>
      <c r="B45" s="215" t="s">
        <v>670</v>
      </c>
      <c r="C45" s="31">
        <v>0</v>
      </c>
      <c r="D45" s="31">
        <v>0</v>
      </c>
      <c r="E45" s="232">
        <f t="shared" si="0"/>
        <v>0</v>
      </c>
      <c r="F45" s="42"/>
    </row>
    <row r="46" spans="1:8" x14ac:dyDescent="0.25">
      <c r="A46" s="13"/>
      <c r="B46" s="215" t="s">
        <v>671</v>
      </c>
      <c r="C46" s="31">
        <v>0</v>
      </c>
      <c r="D46" s="31">
        <v>0</v>
      </c>
      <c r="E46" s="232">
        <f t="shared" si="0"/>
        <v>0</v>
      </c>
      <c r="F46" s="42"/>
    </row>
    <row r="47" spans="1:8" x14ac:dyDescent="0.25">
      <c r="A47" s="13"/>
      <c r="B47" s="215" t="s">
        <v>672</v>
      </c>
      <c r="C47" s="31">
        <v>0</v>
      </c>
      <c r="D47" s="31">
        <v>0</v>
      </c>
      <c r="E47" s="232">
        <f t="shared" si="0"/>
        <v>0</v>
      </c>
      <c r="F47" s="42"/>
    </row>
    <row r="48" spans="1:8" x14ac:dyDescent="0.25">
      <c r="A48" s="13"/>
      <c r="B48" s="215" t="s">
        <v>879</v>
      </c>
      <c r="C48" s="31">
        <v>0</v>
      </c>
      <c r="D48" s="31">
        <v>0</v>
      </c>
      <c r="E48" s="232">
        <f t="shared" si="0"/>
        <v>0</v>
      </c>
      <c r="F48" s="42"/>
    </row>
    <row r="49" spans="1:6" x14ac:dyDescent="0.25">
      <c r="A49" s="13"/>
      <c r="B49" s="215" t="s">
        <v>673</v>
      </c>
      <c r="C49" s="31">
        <v>0</v>
      </c>
      <c r="D49" s="31">
        <v>0</v>
      </c>
      <c r="E49" s="232">
        <f t="shared" si="0"/>
        <v>0</v>
      </c>
      <c r="F49" s="42"/>
    </row>
    <row r="50" spans="1:6" x14ac:dyDescent="0.25">
      <c r="A50" s="13"/>
      <c r="B50" s="215" t="s">
        <v>674</v>
      </c>
      <c r="C50" s="31">
        <v>0</v>
      </c>
      <c r="D50" s="31">
        <v>0</v>
      </c>
      <c r="E50" s="232">
        <f t="shared" si="0"/>
        <v>0</v>
      </c>
      <c r="F50" s="42"/>
    </row>
    <row r="51" spans="1:6" x14ac:dyDescent="0.25">
      <c r="A51" s="13"/>
      <c r="B51" s="215" t="s">
        <v>675</v>
      </c>
      <c r="C51" s="31">
        <v>0</v>
      </c>
      <c r="D51" s="31">
        <v>0</v>
      </c>
      <c r="E51" s="232">
        <f t="shared" si="0"/>
        <v>0</v>
      </c>
      <c r="F51" s="42"/>
    </row>
    <row r="52" spans="1:6" x14ac:dyDescent="0.25">
      <c r="A52" s="13"/>
      <c r="B52" s="215" t="s">
        <v>676</v>
      </c>
      <c r="C52" s="31">
        <v>0</v>
      </c>
      <c r="D52" s="31">
        <v>0</v>
      </c>
      <c r="E52" s="232">
        <f t="shared" si="0"/>
        <v>0</v>
      </c>
      <c r="F52" s="42"/>
    </row>
    <row r="53" spans="1:6" x14ac:dyDescent="0.25">
      <c r="A53" s="13"/>
      <c r="B53" s="215" t="s">
        <v>677</v>
      </c>
      <c r="C53" s="31">
        <v>0</v>
      </c>
      <c r="D53" s="31">
        <v>0</v>
      </c>
      <c r="E53" s="232">
        <f t="shared" si="0"/>
        <v>0</v>
      </c>
      <c r="F53" s="42"/>
    </row>
    <row r="54" spans="1:6" x14ac:dyDescent="0.25">
      <c r="A54" s="13"/>
      <c r="B54" s="215" t="s">
        <v>880</v>
      </c>
      <c r="C54" s="31">
        <v>0</v>
      </c>
      <c r="D54" s="31">
        <v>0</v>
      </c>
      <c r="E54" s="232">
        <f t="shared" si="0"/>
        <v>0</v>
      </c>
      <c r="F54" s="42"/>
    </row>
    <row r="55" spans="1:6" x14ac:dyDescent="0.25">
      <c r="A55" s="13"/>
      <c r="B55" s="215" t="s">
        <v>679</v>
      </c>
      <c r="C55" s="31">
        <v>0</v>
      </c>
      <c r="D55" s="31">
        <v>0</v>
      </c>
      <c r="E55" s="232">
        <f t="shared" si="0"/>
        <v>0</v>
      </c>
      <c r="F55" s="42"/>
    </row>
    <row r="56" spans="1:6" x14ac:dyDescent="0.25">
      <c r="A56" s="13"/>
      <c r="B56" s="215" t="s">
        <v>680</v>
      </c>
      <c r="C56" s="31">
        <v>0</v>
      </c>
      <c r="D56" s="31">
        <v>0</v>
      </c>
      <c r="E56" s="232">
        <f t="shared" si="0"/>
        <v>0</v>
      </c>
      <c r="F56" s="42"/>
    </row>
    <row r="57" spans="1:6" x14ac:dyDescent="0.25">
      <c r="A57" s="13"/>
      <c r="B57" s="215" t="s">
        <v>681</v>
      </c>
      <c r="C57" s="31">
        <v>0</v>
      </c>
      <c r="D57" s="31">
        <v>0</v>
      </c>
      <c r="E57" s="232">
        <f t="shared" si="0"/>
        <v>0</v>
      </c>
      <c r="F57" s="42"/>
    </row>
    <row r="58" spans="1:6" x14ac:dyDescent="0.25">
      <c r="A58" s="13"/>
      <c r="B58" s="215" t="s">
        <v>682</v>
      </c>
      <c r="C58" s="31">
        <v>0</v>
      </c>
      <c r="D58" s="31">
        <v>0</v>
      </c>
      <c r="E58" s="232">
        <f t="shared" si="0"/>
        <v>0</v>
      </c>
      <c r="F58" s="42"/>
    </row>
    <row r="59" spans="1:6" x14ac:dyDescent="0.25">
      <c r="A59" s="13"/>
      <c r="B59" s="215" t="s">
        <v>683</v>
      </c>
      <c r="C59" s="31">
        <v>0</v>
      </c>
      <c r="D59" s="31">
        <v>0</v>
      </c>
      <c r="E59" s="232">
        <f t="shared" si="0"/>
        <v>0</v>
      </c>
      <c r="F59" s="42"/>
    </row>
    <row r="60" spans="1:6" x14ac:dyDescent="0.25">
      <c r="A60" s="13"/>
      <c r="B60" s="215" t="s">
        <v>684</v>
      </c>
      <c r="C60" s="31">
        <v>0</v>
      </c>
      <c r="D60" s="31">
        <v>0</v>
      </c>
      <c r="E60" s="232">
        <f t="shared" si="0"/>
        <v>0</v>
      </c>
      <c r="F60" s="42"/>
    </row>
    <row r="61" spans="1:6" x14ac:dyDescent="0.25">
      <c r="A61" s="13"/>
      <c r="B61" s="215" t="s">
        <v>685</v>
      </c>
      <c r="C61" s="31">
        <v>0</v>
      </c>
      <c r="D61" s="31">
        <v>0</v>
      </c>
      <c r="E61" s="232">
        <f t="shared" si="0"/>
        <v>0</v>
      </c>
      <c r="F61" s="42"/>
    </row>
    <row r="62" spans="1:6" x14ac:dyDescent="0.25">
      <c r="A62" s="13"/>
      <c r="B62" s="215" t="s">
        <v>686</v>
      </c>
      <c r="C62" s="31">
        <v>0</v>
      </c>
      <c r="D62" s="31">
        <v>500000000</v>
      </c>
      <c r="E62" s="232">
        <f t="shared" si="0"/>
        <v>-500000000</v>
      </c>
      <c r="F62" s="42"/>
    </row>
    <row r="63" spans="1:6" x14ac:dyDescent="0.25">
      <c r="A63" s="13"/>
      <c r="B63" s="215" t="s">
        <v>687</v>
      </c>
      <c r="C63" s="19">
        <v>500000000</v>
      </c>
      <c r="D63" s="31">
        <v>0</v>
      </c>
      <c r="E63" s="232">
        <f t="shared" si="0"/>
        <v>500000000</v>
      </c>
      <c r="F63" s="42"/>
    </row>
    <row r="64" spans="1:6" x14ac:dyDescent="0.25">
      <c r="A64" s="13"/>
      <c r="B64" s="215" t="s">
        <v>688</v>
      </c>
      <c r="C64" s="19">
        <v>0</v>
      </c>
      <c r="D64" s="31">
        <v>0</v>
      </c>
      <c r="E64" s="232">
        <f t="shared" si="0"/>
        <v>0</v>
      </c>
      <c r="F64" s="42"/>
    </row>
    <row r="65" spans="1:6" x14ac:dyDescent="0.25">
      <c r="A65" s="13"/>
      <c r="B65" s="215" t="s">
        <v>689</v>
      </c>
      <c r="C65" s="19">
        <v>0</v>
      </c>
      <c r="D65" s="31">
        <v>0</v>
      </c>
      <c r="E65" s="232">
        <v>0</v>
      </c>
      <c r="F65" s="42"/>
    </row>
    <row r="66" spans="1:6" x14ac:dyDescent="0.25">
      <c r="A66" s="13"/>
      <c r="B66" s="215" t="s">
        <v>928</v>
      </c>
      <c r="C66" s="19">
        <v>0</v>
      </c>
      <c r="D66" s="31">
        <v>0</v>
      </c>
      <c r="E66" s="232">
        <v>0</v>
      </c>
      <c r="F66" s="42"/>
    </row>
    <row r="67" spans="1:6" x14ac:dyDescent="0.25">
      <c r="A67" s="13"/>
      <c r="B67" s="215" t="s">
        <v>929</v>
      </c>
      <c r="C67" s="19">
        <v>0</v>
      </c>
      <c r="D67" s="31">
        <v>0</v>
      </c>
      <c r="E67" s="232">
        <v>0</v>
      </c>
      <c r="F67" s="42"/>
    </row>
    <row r="68" spans="1:6" x14ac:dyDescent="0.25">
      <c r="A68" s="13"/>
      <c r="B68" s="333" t="s">
        <v>614</v>
      </c>
      <c r="C68" s="334">
        <f>+SUM(C69:C76)</f>
        <v>0</v>
      </c>
      <c r="D68" s="334">
        <f>+SUM(D69:D76)</f>
        <v>674830845</v>
      </c>
      <c r="E68" s="335">
        <f>+SUM(E69:E76)</f>
        <v>-674830845</v>
      </c>
      <c r="F68" s="42"/>
    </row>
    <row r="69" spans="1:6" x14ac:dyDescent="0.25">
      <c r="A69" s="13"/>
      <c r="B69" s="211" t="s">
        <v>690</v>
      </c>
      <c r="C69" s="31">
        <v>0</v>
      </c>
      <c r="D69" s="31">
        <v>0</v>
      </c>
      <c r="E69" s="331">
        <f t="shared" si="0"/>
        <v>0</v>
      </c>
      <c r="F69" s="336"/>
    </row>
    <row r="70" spans="1:6" x14ac:dyDescent="0.25">
      <c r="A70" s="13"/>
      <c r="B70" s="215" t="s">
        <v>691</v>
      </c>
      <c r="C70" s="31">
        <v>0</v>
      </c>
      <c r="D70" s="31">
        <v>0</v>
      </c>
      <c r="E70" s="232">
        <f t="shared" si="0"/>
        <v>0</v>
      </c>
      <c r="F70" s="336"/>
    </row>
    <row r="71" spans="1:6" x14ac:dyDescent="0.25">
      <c r="A71" s="13"/>
      <c r="B71" s="215" t="s">
        <v>692</v>
      </c>
      <c r="C71" s="31">
        <v>0</v>
      </c>
      <c r="D71" s="268">
        <v>12000000</v>
      </c>
      <c r="E71" s="232">
        <f t="shared" si="0"/>
        <v>-12000000</v>
      </c>
      <c r="F71" s="336"/>
    </row>
    <row r="72" spans="1:6" x14ac:dyDescent="0.25">
      <c r="A72" s="13"/>
      <c r="B72" s="215" t="s">
        <v>859</v>
      </c>
      <c r="C72" s="31">
        <v>0</v>
      </c>
      <c r="D72" s="31">
        <v>0</v>
      </c>
      <c r="E72" s="232">
        <f t="shared" si="0"/>
        <v>0</v>
      </c>
      <c r="F72" s="42"/>
    </row>
    <row r="73" spans="1:6" x14ac:dyDescent="0.25">
      <c r="A73" s="13"/>
      <c r="B73" s="337" t="s">
        <v>694</v>
      </c>
      <c r="C73" s="31">
        <v>0</v>
      </c>
      <c r="D73" s="268">
        <v>662830845</v>
      </c>
      <c r="E73" s="338">
        <f t="shared" si="0"/>
        <v>-662830845</v>
      </c>
      <c r="F73" s="42"/>
    </row>
    <row r="74" spans="1:6" x14ac:dyDescent="0.25">
      <c r="B74" s="215" t="s">
        <v>695</v>
      </c>
      <c r="C74" s="31">
        <v>0</v>
      </c>
      <c r="D74" s="31">
        <v>0</v>
      </c>
      <c r="E74" s="338">
        <f t="shared" ref="E74:E76" si="1">+C74-D74</f>
        <v>0</v>
      </c>
      <c r="F74" s="42"/>
    </row>
    <row r="75" spans="1:6" x14ac:dyDescent="0.25">
      <c r="B75" s="215" t="s">
        <v>696</v>
      </c>
      <c r="C75" s="31">
        <v>0</v>
      </c>
      <c r="D75" s="31">
        <v>0</v>
      </c>
      <c r="E75" s="338">
        <f t="shared" si="1"/>
        <v>0</v>
      </c>
      <c r="F75" s="42"/>
    </row>
    <row r="76" spans="1:6" x14ac:dyDescent="0.25">
      <c r="B76" s="215" t="s">
        <v>697</v>
      </c>
      <c r="C76" s="31">
        <v>0</v>
      </c>
      <c r="D76" s="31">
        <v>0</v>
      </c>
      <c r="E76" s="338">
        <f t="shared" si="1"/>
        <v>0</v>
      </c>
      <c r="F76" s="42"/>
    </row>
    <row r="77" spans="1:6" x14ac:dyDescent="0.25">
      <c r="B77" s="339" t="s">
        <v>881</v>
      </c>
      <c r="C77" s="334">
        <f>+C68+C8</f>
        <v>500000000</v>
      </c>
      <c r="D77" s="10">
        <f>+D68+D8</f>
        <v>2583139449</v>
      </c>
      <c r="E77" s="340">
        <f>+C77-D77</f>
        <v>-2083139449</v>
      </c>
      <c r="F77" s="42"/>
    </row>
    <row r="78" spans="1:6" x14ac:dyDescent="0.25">
      <c r="E78" s="21"/>
    </row>
    <row r="79" spans="1:6" x14ac:dyDescent="0.25">
      <c r="E79" s="21"/>
    </row>
  </sheetData>
  <mergeCells count="7">
    <mergeCell ref="B2:E2"/>
    <mergeCell ref="B3:E3"/>
    <mergeCell ref="B4:E4"/>
    <mergeCell ref="B5:B6"/>
    <mergeCell ref="C5:C6"/>
    <mergeCell ref="D5:D6"/>
    <mergeCell ref="E5:E6"/>
  </mergeCells>
  <pageMargins left="0.7" right="0.7" top="0.75" bottom="0.75" header="0.3" footer="0.3"/>
  <pageSetup scale="45" orientation="landscape" r:id="rId1"/>
  <ignoredErrors>
    <ignoredError sqref="C8:D8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EAE05-BEB9-4B33-AEBD-BFCAFAE66878}">
  <sheetPr>
    <tabColor theme="0" tint="-0.34998626667073579"/>
    <pageSetUpPr fitToPage="1"/>
  </sheetPr>
  <dimension ref="A1:H50"/>
  <sheetViews>
    <sheetView showGridLines="0" topLeftCell="A41" zoomScale="80" zoomScaleNormal="80" workbookViewId="0">
      <selection activeCell="H29" sqref="H29"/>
    </sheetView>
  </sheetViews>
  <sheetFormatPr baseColWidth="10" defaultColWidth="11.42578125" defaultRowHeight="15.75" x14ac:dyDescent="0.25"/>
  <cols>
    <col min="1" max="1" width="11.42578125" style="345"/>
    <col min="2" max="2" width="8.28515625" style="342" customWidth="1"/>
    <col min="3" max="3" width="77.140625" style="343" customWidth="1"/>
    <col min="4" max="4" width="99.85546875" style="343" customWidth="1"/>
    <col min="5" max="5" width="29" style="344" customWidth="1"/>
    <col min="6" max="7" width="11.42578125" style="345"/>
    <col min="8" max="11" width="14.85546875" style="345" bestFit="1" customWidth="1"/>
    <col min="12" max="16384" width="11.42578125" style="345"/>
  </cols>
  <sheetData>
    <row r="1" spans="1:5" x14ac:dyDescent="0.25">
      <c r="A1" s="341"/>
    </row>
    <row r="3" spans="1:5" ht="20.25" x14ac:dyDescent="0.25">
      <c r="B3" s="453" t="s">
        <v>882</v>
      </c>
      <c r="C3" s="453"/>
      <c r="D3" s="453"/>
      <c r="E3" s="453"/>
    </row>
    <row r="4" spans="1:5" ht="20.25" x14ac:dyDescent="0.25">
      <c r="B4" s="453" t="s">
        <v>883</v>
      </c>
      <c r="C4" s="453"/>
      <c r="D4" s="453"/>
      <c r="E4" s="453"/>
    </row>
    <row r="5" spans="1:5" ht="20.25" x14ac:dyDescent="0.25">
      <c r="B5" s="454" t="s">
        <v>102</v>
      </c>
      <c r="C5" s="454"/>
      <c r="D5" s="454"/>
      <c r="E5" s="454"/>
    </row>
    <row r="6" spans="1:5" ht="18.75" customHeight="1" x14ac:dyDescent="0.25">
      <c r="B6" s="455" t="s">
        <v>884</v>
      </c>
      <c r="C6" s="455"/>
      <c r="D6" s="455"/>
      <c r="E6" s="455"/>
    </row>
    <row r="7" spans="1:5" ht="18.75" customHeight="1" x14ac:dyDescent="0.25">
      <c r="B7" s="346" t="s">
        <v>885</v>
      </c>
      <c r="C7" s="346" t="s">
        <v>47</v>
      </c>
      <c r="D7" s="346" t="s">
        <v>886</v>
      </c>
      <c r="E7" s="347" t="s">
        <v>155</v>
      </c>
    </row>
    <row r="8" spans="1:5" ht="20.25" x14ac:dyDescent="0.25">
      <c r="B8" s="348">
        <v>1</v>
      </c>
      <c r="C8" s="349" t="s">
        <v>947</v>
      </c>
      <c r="D8" s="349" t="s">
        <v>184</v>
      </c>
      <c r="E8" s="357">
        <v>1071508675</v>
      </c>
    </row>
    <row r="9" spans="1:5" ht="20.25" x14ac:dyDescent="0.25">
      <c r="B9" s="456">
        <v>2</v>
      </c>
      <c r="C9" s="459" t="s">
        <v>946</v>
      </c>
      <c r="D9" s="349" t="s">
        <v>175</v>
      </c>
      <c r="E9" s="450">
        <v>80765512</v>
      </c>
    </row>
    <row r="10" spans="1:5" ht="20.25" x14ac:dyDescent="0.25">
      <c r="B10" s="458"/>
      <c r="C10" s="460"/>
      <c r="D10" s="349" t="s">
        <v>681</v>
      </c>
      <c r="E10" s="451"/>
    </row>
    <row r="11" spans="1:5" ht="20.25" x14ac:dyDescent="0.25">
      <c r="B11" s="456">
        <v>3</v>
      </c>
      <c r="C11" s="459" t="s">
        <v>887</v>
      </c>
      <c r="D11" s="349" t="s">
        <v>175</v>
      </c>
      <c r="E11" s="450">
        <v>922096572</v>
      </c>
    </row>
    <row r="12" spans="1:5" ht="20.25" x14ac:dyDescent="0.25">
      <c r="B12" s="462"/>
      <c r="C12" s="461"/>
      <c r="D12" s="349" t="s">
        <v>189</v>
      </c>
      <c r="E12" s="452"/>
    </row>
    <row r="13" spans="1:5" ht="20.25" x14ac:dyDescent="0.25">
      <c r="B13" s="458"/>
      <c r="C13" s="460"/>
      <c r="D13" s="349" t="s">
        <v>664</v>
      </c>
      <c r="E13" s="451"/>
    </row>
    <row r="14" spans="1:5" ht="27" customHeight="1" x14ac:dyDescent="0.25">
      <c r="B14" s="456">
        <v>4</v>
      </c>
      <c r="C14" s="457" t="s">
        <v>945</v>
      </c>
      <c r="D14" s="349" t="s">
        <v>193</v>
      </c>
      <c r="E14" s="450">
        <v>16055836544</v>
      </c>
    </row>
    <row r="15" spans="1:5" ht="20.25" x14ac:dyDescent="0.25">
      <c r="B15" s="456"/>
      <c r="C15" s="457"/>
      <c r="D15" s="349" t="s">
        <v>664</v>
      </c>
      <c r="E15" s="452"/>
    </row>
    <row r="16" spans="1:5" ht="20.25" x14ac:dyDescent="0.25">
      <c r="B16" s="456"/>
      <c r="C16" s="457"/>
      <c r="D16" s="349" t="s">
        <v>180</v>
      </c>
      <c r="E16" s="451"/>
    </row>
    <row r="17" spans="2:5" ht="20.25" x14ac:dyDescent="0.25">
      <c r="B17" s="456">
        <v>5</v>
      </c>
      <c r="C17" s="457" t="s">
        <v>944</v>
      </c>
      <c r="D17" s="349" t="s">
        <v>183</v>
      </c>
      <c r="E17" s="450">
        <v>309414760</v>
      </c>
    </row>
    <row r="18" spans="2:5" ht="15.75" customHeight="1" x14ac:dyDescent="0.25">
      <c r="B18" s="456"/>
      <c r="C18" s="457"/>
      <c r="D18" s="349" t="s">
        <v>664</v>
      </c>
      <c r="E18" s="451"/>
    </row>
    <row r="19" spans="2:5" ht="20.25" x14ac:dyDescent="0.25">
      <c r="B19" s="456">
        <v>6</v>
      </c>
      <c r="C19" s="459" t="s">
        <v>943</v>
      </c>
      <c r="D19" s="349" t="s">
        <v>180</v>
      </c>
      <c r="E19" s="450">
        <v>28409547128</v>
      </c>
    </row>
    <row r="20" spans="2:5" ht="20.25" x14ac:dyDescent="0.25">
      <c r="B20" s="462"/>
      <c r="C20" s="461"/>
      <c r="D20" s="349" t="s">
        <v>181</v>
      </c>
      <c r="E20" s="452"/>
    </row>
    <row r="21" spans="2:5" ht="20.25" x14ac:dyDescent="0.25">
      <c r="B21" s="462"/>
      <c r="C21" s="461"/>
      <c r="D21" s="349" t="s">
        <v>182</v>
      </c>
      <c r="E21" s="452"/>
    </row>
    <row r="22" spans="2:5" ht="20.25" x14ac:dyDescent="0.25">
      <c r="B22" s="458"/>
      <c r="C22" s="460"/>
      <c r="D22" s="349" t="s">
        <v>685</v>
      </c>
      <c r="E22" s="451"/>
    </row>
    <row r="23" spans="2:5" ht="20.25" x14ac:dyDescent="0.25">
      <c r="B23" s="348">
        <v>7</v>
      </c>
      <c r="C23" s="349" t="s">
        <v>888</v>
      </c>
      <c r="D23" s="349" t="s">
        <v>180</v>
      </c>
      <c r="E23" s="357">
        <v>8861608656</v>
      </c>
    </row>
    <row r="24" spans="2:5" ht="20.25" x14ac:dyDescent="0.25">
      <c r="B24" s="348">
        <v>8</v>
      </c>
      <c r="C24" s="349" t="s">
        <v>942</v>
      </c>
      <c r="D24" s="349" t="s">
        <v>194</v>
      </c>
      <c r="E24" s="357">
        <v>43281000</v>
      </c>
    </row>
    <row r="25" spans="2:5" ht="20.25" x14ac:dyDescent="0.25">
      <c r="B25" s="348">
        <v>9</v>
      </c>
      <c r="C25" s="349" t="s">
        <v>941</v>
      </c>
      <c r="D25" s="349" t="s">
        <v>175</v>
      </c>
      <c r="E25" s="357">
        <v>193914157</v>
      </c>
    </row>
    <row r="26" spans="2:5" ht="20.25" x14ac:dyDescent="0.25">
      <c r="B26" s="348">
        <v>10</v>
      </c>
      <c r="C26" s="349" t="s">
        <v>940</v>
      </c>
      <c r="D26" s="349" t="s">
        <v>192</v>
      </c>
      <c r="E26" s="357">
        <v>241566600</v>
      </c>
    </row>
    <row r="27" spans="2:5" ht="20.25" x14ac:dyDescent="0.25">
      <c r="B27" s="463" t="s">
        <v>889</v>
      </c>
      <c r="C27" s="463"/>
      <c r="D27" s="464"/>
      <c r="E27" s="358">
        <f>SUM(E8:E26)</f>
        <v>56189539604</v>
      </c>
    </row>
    <row r="28" spans="2:5" ht="18.75" customHeight="1" x14ac:dyDescent="0.25">
      <c r="B28" s="455" t="s">
        <v>890</v>
      </c>
      <c r="C28" s="455"/>
      <c r="D28" s="455"/>
      <c r="E28" s="455"/>
    </row>
    <row r="29" spans="2:5" ht="18.75" customHeight="1" x14ac:dyDescent="0.25">
      <c r="B29" s="346" t="s">
        <v>885</v>
      </c>
      <c r="C29" s="346" t="s">
        <v>47</v>
      </c>
      <c r="D29" s="346" t="s">
        <v>886</v>
      </c>
      <c r="E29" s="347" t="s">
        <v>155</v>
      </c>
    </row>
    <row r="30" spans="2:5" ht="40.5" x14ac:dyDescent="0.25">
      <c r="B30" s="348">
        <v>1</v>
      </c>
      <c r="C30" s="349" t="s">
        <v>949</v>
      </c>
      <c r="D30" s="349" t="s">
        <v>948</v>
      </c>
      <c r="E30" s="357">
        <v>80660000</v>
      </c>
    </row>
    <row r="31" spans="2:5" ht="20.25" x14ac:dyDescent="0.25">
      <c r="B31" s="348">
        <v>2</v>
      </c>
      <c r="C31" s="349" t="s">
        <v>891</v>
      </c>
      <c r="D31" s="349" t="s">
        <v>175</v>
      </c>
      <c r="E31" s="357">
        <v>1166387478</v>
      </c>
    </row>
    <row r="32" spans="2:5" ht="20.25" x14ac:dyDescent="0.25">
      <c r="B32" s="348">
        <v>3</v>
      </c>
      <c r="C32" s="349" t="s">
        <v>892</v>
      </c>
      <c r="D32" s="349" t="s">
        <v>184</v>
      </c>
      <c r="E32" s="357">
        <v>22200000</v>
      </c>
    </row>
    <row r="33" spans="2:8" ht="40.5" x14ac:dyDescent="0.25">
      <c r="B33" s="348">
        <v>4</v>
      </c>
      <c r="C33" s="349" t="s">
        <v>893</v>
      </c>
      <c r="D33" s="349" t="s">
        <v>184</v>
      </c>
      <c r="E33" s="357">
        <v>54500000</v>
      </c>
    </row>
    <row r="34" spans="2:8" ht="20.25" x14ac:dyDescent="0.25">
      <c r="B34" s="348">
        <v>5</v>
      </c>
      <c r="C34" s="349" t="s">
        <v>894</v>
      </c>
      <c r="D34" s="349" t="s">
        <v>183</v>
      </c>
      <c r="E34" s="357">
        <v>596500000</v>
      </c>
    </row>
    <row r="35" spans="2:8" ht="20.25" x14ac:dyDescent="0.25">
      <c r="B35" s="348">
        <v>6</v>
      </c>
      <c r="C35" s="349" t="s">
        <v>895</v>
      </c>
      <c r="D35" s="349" t="s">
        <v>180</v>
      </c>
      <c r="E35" s="357">
        <v>10268433870</v>
      </c>
    </row>
    <row r="36" spans="2:8" ht="15.75" customHeight="1" x14ac:dyDescent="0.25">
      <c r="B36" s="348">
        <v>7</v>
      </c>
      <c r="C36" s="349" t="s">
        <v>896</v>
      </c>
      <c r="D36" s="349" t="s">
        <v>685</v>
      </c>
      <c r="E36" s="357">
        <v>1912120000</v>
      </c>
    </row>
    <row r="37" spans="2:8" ht="20.25" x14ac:dyDescent="0.25">
      <c r="B37" s="456">
        <v>8</v>
      </c>
      <c r="C37" s="457" t="s">
        <v>897</v>
      </c>
      <c r="D37" s="349" t="s">
        <v>175</v>
      </c>
      <c r="E37" s="450">
        <v>338376158</v>
      </c>
    </row>
    <row r="38" spans="2:8" ht="20.25" x14ac:dyDescent="0.25">
      <c r="B38" s="462"/>
      <c r="C38" s="465"/>
      <c r="D38" s="349" t="s">
        <v>181</v>
      </c>
      <c r="E38" s="452"/>
    </row>
    <row r="39" spans="2:8" ht="20.25" x14ac:dyDescent="0.25">
      <c r="B39" s="458"/>
      <c r="C39" s="466"/>
      <c r="D39" s="349" t="s">
        <v>685</v>
      </c>
      <c r="E39" s="451"/>
    </row>
    <row r="40" spans="2:8" ht="20.25" x14ac:dyDescent="0.25">
      <c r="B40" s="456">
        <v>9</v>
      </c>
      <c r="C40" s="457" t="s">
        <v>898</v>
      </c>
      <c r="D40" s="349" t="s">
        <v>685</v>
      </c>
      <c r="E40" s="450">
        <v>1664555704</v>
      </c>
    </row>
    <row r="41" spans="2:8" ht="20.25" x14ac:dyDescent="0.25">
      <c r="B41" s="458"/>
      <c r="C41" s="465"/>
      <c r="D41" s="349" t="s">
        <v>181</v>
      </c>
      <c r="E41" s="451"/>
    </row>
    <row r="42" spans="2:8" ht="20.25" x14ac:dyDescent="0.25">
      <c r="B42" s="456">
        <v>10</v>
      </c>
      <c r="C42" s="457" t="s">
        <v>899</v>
      </c>
      <c r="D42" s="349" t="s">
        <v>181</v>
      </c>
      <c r="E42" s="450">
        <v>441190000</v>
      </c>
      <c r="H42" s="350"/>
    </row>
    <row r="43" spans="2:8" ht="20.25" x14ac:dyDescent="0.25">
      <c r="B43" s="458"/>
      <c r="C43" s="465"/>
      <c r="D43" s="349" t="s">
        <v>685</v>
      </c>
      <c r="E43" s="451"/>
    </row>
    <row r="44" spans="2:8" ht="20.25" x14ac:dyDescent="0.25">
      <c r="B44" s="456">
        <v>11</v>
      </c>
      <c r="C44" s="457" t="s">
        <v>900</v>
      </c>
      <c r="D44" s="349" t="s">
        <v>181</v>
      </c>
      <c r="E44" s="450">
        <v>178730000</v>
      </c>
    </row>
    <row r="45" spans="2:8" ht="20.25" x14ac:dyDescent="0.25">
      <c r="B45" s="462"/>
      <c r="C45" s="465"/>
      <c r="D45" s="349" t="s">
        <v>175</v>
      </c>
      <c r="E45" s="452"/>
    </row>
    <row r="46" spans="2:8" ht="20.25" x14ac:dyDescent="0.25">
      <c r="B46" s="462"/>
      <c r="C46" s="465"/>
      <c r="D46" s="349" t="s">
        <v>189</v>
      </c>
      <c r="E46" s="452"/>
    </row>
    <row r="47" spans="2:8" ht="20.25" x14ac:dyDescent="0.25">
      <c r="B47" s="458"/>
      <c r="C47" s="466"/>
      <c r="D47" s="349" t="s">
        <v>664</v>
      </c>
      <c r="E47" s="451"/>
    </row>
    <row r="48" spans="2:8" ht="40.5" x14ac:dyDescent="0.25">
      <c r="B48" s="348">
        <v>12</v>
      </c>
      <c r="C48" s="349" t="s">
        <v>901</v>
      </c>
      <c r="D48" s="349" t="s">
        <v>902</v>
      </c>
      <c r="E48" s="357">
        <v>1779500000</v>
      </c>
    </row>
    <row r="49" spans="2:5" ht="20.25" x14ac:dyDescent="0.25">
      <c r="B49" s="463" t="s">
        <v>903</v>
      </c>
      <c r="C49" s="463"/>
      <c r="D49" s="464"/>
      <c r="E49" s="359">
        <f>SUM(E30:E48)</f>
        <v>18503153210</v>
      </c>
    </row>
    <row r="50" spans="2:5" ht="15.75" customHeight="1" x14ac:dyDescent="0.25">
      <c r="B50" s="467" t="s">
        <v>904</v>
      </c>
      <c r="C50" s="467"/>
      <c r="D50" s="468"/>
      <c r="E50" s="359">
        <f>E27+E49</f>
        <v>74692692814</v>
      </c>
    </row>
  </sheetData>
  <mergeCells count="35">
    <mergeCell ref="B49:D49"/>
    <mergeCell ref="B50:D50"/>
    <mergeCell ref="B40:B41"/>
    <mergeCell ref="C40:C41"/>
    <mergeCell ref="B42:B43"/>
    <mergeCell ref="C42:C43"/>
    <mergeCell ref="B44:B47"/>
    <mergeCell ref="C44:C47"/>
    <mergeCell ref="B17:B18"/>
    <mergeCell ref="C17:C18"/>
    <mergeCell ref="B27:D27"/>
    <mergeCell ref="B28:E28"/>
    <mergeCell ref="B37:B39"/>
    <mergeCell ref="C37:C39"/>
    <mergeCell ref="E17:E18"/>
    <mergeCell ref="B19:B22"/>
    <mergeCell ref="C19:C22"/>
    <mergeCell ref="E19:E22"/>
    <mergeCell ref="E37:E39"/>
    <mergeCell ref="E40:E41"/>
    <mergeCell ref="E42:E43"/>
    <mergeCell ref="E44:E47"/>
    <mergeCell ref="B3:E3"/>
    <mergeCell ref="B4:E4"/>
    <mergeCell ref="B5:E5"/>
    <mergeCell ref="B6:E6"/>
    <mergeCell ref="B14:B16"/>
    <mergeCell ref="C14:C16"/>
    <mergeCell ref="B9:B10"/>
    <mergeCell ref="C9:C10"/>
    <mergeCell ref="E9:E10"/>
    <mergeCell ref="E11:E13"/>
    <mergeCell ref="C11:C13"/>
    <mergeCell ref="B11:B13"/>
    <mergeCell ref="E14:E16"/>
  </mergeCells>
  <pageMargins left="0.7" right="0.7" top="0.75" bottom="0.75" header="0.3" footer="0.3"/>
  <pageSetup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17CBC-E34B-45A8-8A66-789FE2C720BC}">
  <sheetPr>
    <tabColor theme="9"/>
    <pageSetUpPr fitToPage="1"/>
  </sheetPr>
  <dimension ref="A2:H77"/>
  <sheetViews>
    <sheetView showGridLines="0" topLeftCell="A31" zoomScaleNormal="100" workbookViewId="0">
      <selection activeCell="F61" sqref="F61"/>
    </sheetView>
  </sheetViews>
  <sheetFormatPr baseColWidth="10" defaultColWidth="11.42578125" defaultRowHeight="15.75" x14ac:dyDescent="0.25"/>
  <cols>
    <col min="1" max="1" width="11.42578125" style="42"/>
    <col min="2" max="2" width="91.7109375" style="42" customWidth="1"/>
    <col min="3" max="3" width="19.7109375" style="42" customWidth="1"/>
    <col min="4" max="4" width="25.28515625" style="42" customWidth="1"/>
    <col min="5" max="5" width="25" style="42" customWidth="1"/>
    <col min="6" max="6" width="21.7109375" style="42" customWidth="1"/>
    <col min="7" max="7" width="11.5703125" style="42" bestFit="1" customWidth="1"/>
    <col min="8" max="8" width="22.7109375" style="42" bestFit="1" customWidth="1"/>
    <col min="9" max="16384" width="11.42578125" style="42"/>
  </cols>
  <sheetData>
    <row r="2" spans="1:8" ht="18.75" x14ac:dyDescent="0.25">
      <c r="B2" s="369" t="s">
        <v>44</v>
      </c>
      <c r="C2" s="370"/>
      <c r="D2" s="370"/>
      <c r="E2" s="370"/>
      <c r="F2" s="370"/>
      <c r="G2" s="371"/>
    </row>
    <row r="3" spans="1:8" ht="18.75" x14ac:dyDescent="0.25">
      <c r="B3" s="372" t="s">
        <v>45</v>
      </c>
      <c r="C3" s="373"/>
      <c r="D3" s="373"/>
      <c r="E3" s="373"/>
      <c r="F3" s="373"/>
      <c r="G3" s="374"/>
    </row>
    <row r="4" spans="1:8" ht="18.75" x14ac:dyDescent="0.25">
      <c r="B4" s="372" t="s">
        <v>46</v>
      </c>
      <c r="C4" s="373"/>
      <c r="D4" s="373"/>
      <c r="E4" s="373"/>
      <c r="F4" s="373"/>
      <c r="G4" s="374"/>
    </row>
    <row r="5" spans="1:8" ht="18.75" x14ac:dyDescent="0.25">
      <c r="B5" s="375" t="s">
        <v>4</v>
      </c>
      <c r="C5" s="376"/>
      <c r="D5" s="376"/>
      <c r="E5" s="376"/>
      <c r="F5" s="376"/>
      <c r="G5" s="377"/>
    </row>
    <row r="6" spans="1:8" ht="3.75" customHeight="1" x14ac:dyDescent="0.25">
      <c r="B6" s="12"/>
      <c r="C6" s="12"/>
      <c r="D6" s="12"/>
      <c r="E6" s="12"/>
      <c r="F6" s="12"/>
      <c r="G6" s="12"/>
      <c r="H6" s="43">
        <v>3021784600000</v>
      </c>
    </row>
    <row r="7" spans="1:8" ht="62.45" customHeight="1" x14ac:dyDescent="0.25">
      <c r="A7" s="44"/>
      <c r="B7" s="45" t="s">
        <v>47</v>
      </c>
      <c r="C7" s="6" t="s">
        <v>5</v>
      </c>
      <c r="D7" s="6" t="s">
        <v>6</v>
      </c>
      <c r="E7" s="6" t="s">
        <v>7</v>
      </c>
      <c r="F7" s="6" t="s">
        <v>48</v>
      </c>
      <c r="G7" s="46" t="s">
        <v>9</v>
      </c>
    </row>
    <row r="8" spans="1:8" x14ac:dyDescent="0.25">
      <c r="B8" s="8" t="s">
        <v>49</v>
      </c>
      <c r="C8" s="9">
        <f>C9+C15+C16+C18+C20+C25</f>
        <v>960764447864</v>
      </c>
      <c r="D8" s="10">
        <f>D9+D15+D16+D18+D20+D25</f>
        <v>143863034739</v>
      </c>
      <c r="E8" s="9">
        <f>E9+E15+E16+E18+E20+E25</f>
        <v>50805485487</v>
      </c>
      <c r="F8" s="10">
        <f>+C8+D8+E8</f>
        <v>1155432968090</v>
      </c>
      <c r="G8" s="47">
        <f>F8/$B$67</f>
        <v>0.16783171932282104</v>
      </c>
    </row>
    <row r="9" spans="1:8" x14ac:dyDescent="0.25">
      <c r="B9" s="48" t="s">
        <v>50</v>
      </c>
      <c r="C9" s="48">
        <f>(SUM(C10:C14))*1</f>
        <v>444373269772</v>
      </c>
      <c r="D9" s="49">
        <f>(SUM(D10:D14))*1</f>
        <v>139267765058</v>
      </c>
      <c r="E9" s="49">
        <f>(SUM(E10:E14))*1</f>
        <v>50353898071</v>
      </c>
      <c r="F9" s="49">
        <f>(+C9+D9+E9)*1</f>
        <v>633994932901</v>
      </c>
      <c r="G9" s="25">
        <f>F9/$B$67</f>
        <v>9.209055182718591E-2</v>
      </c>
    </row>
    <row r="10" spans="1:8" x14ac:dyDescent="0.25">
      <c r="B10" s="50" t="s">
        <v>51</v>
      </c>
      <c r="C10" s="51">
        <v>297646830873</v>
      </c>
      <c r="D10" s="51">
        <v>104924434833</v>
      </c>
      <c r="E10" s="51">
        <v>5445339040</v>
      </c>
      <c r="F10" s="51"/>
      <c r="G10" s="20">
        <f>F10/$B$67</f>
        <v>0</v>
      </c>
    </row>
    <row r="11" spans="1:8" x14ac:dyDescent="0.25">
      <c r="B11" s="52" t="s">
        <v>52</v>
      </c>
      <c r="C11" s="51">
        <v>142662982156</v>
      </c>
      <c r="D11" s="51">
        <v>34013063667</v>
      </c>
      <c r="E11" s="51">
        <v>44870082306</v>
      </c>
      <c r="F11" s="51"/>
      <c r="G11" s="20">
        <f t="shared" ref="G11:G45" si="0">F11/$B$67</f>
        <v>0</v>
      </c>
    </row>
    <row r="12" spans="1:8" x14ac:dyDescent="0.25">
      <c r="B12" s="52" t="s">
        <v>53</v>
      </c>
      <c r="C12" s="51">
        <v>266959725</v>
      </c>
      <c r="D12" s="51">
        <v>330266558</v>
      </c>
      <c r="E12" s="51">
        <v>38476725</v>
      </c>
      <c r="F12" s="51"/>
      <c r="G12" s="20">
        <f t="shared" si="0"/>
        <v>0</v>
      </c>
    </row>
    <row r="13" spans="1:8" x14ac:dyDescent="0.25">
      <c r="B13" s="52" t="s">
        <v>54</v>
      </c>
      <c r="C13" s="51">
        <v>3380145672</v>
      </c>
      <c r="D13" s="51">
        <v>0</v>
      </c>
      <c r="E13" s="51">
        <v>0</v>
      </c>
      <c r="F13" s="51"/>
      <c r="G13" s="20">
        <f t="shared" si="0"/>
        <v>0</v>
      </c>
    </row>
    <row r="14" spans="1:8" x14ac:dyDescent="0.25">
      <c r="B14" s="52" t="s">
        <v>55</v>
      </c>
      <c r="C14" s="51">
        <v>416351346</v>
      </c>
      <c r="D14" s="51">
        <v>0</v>
      </c>
      <c r="E14" s="51">
        <v>0</v>
      </c>
      <c r="F14" s="51"/>
      <c r="G14" s="20">
        <f t="shared" si="0"/>
        <v>0</v>
      </c>
    </row>
    <row r="15" spans="1:8" x14ac:dyDescent="0.25">
      <c r="B15" s="53" t="s">
        <v>56</v>
      </c>
      <c r="C15" s="49">
        <v>66472191181</v>
      </c>
      <c r="D15" s="49">
        <v>1807018237</v>
      </c>
      <c r="E15" s="49">
        <v>28508694</v>
      </c>
      <c r="F15" s="49">
        <f t="shared" ref="F15:F25" si="1">(+C15+D15+E15)*1</f>
        <v>68307718112</v>
      </c>
      <c r="G15" s="25">
        <f t="shared" si="0"/>
        <v>9.9219964207067565E-3</v>
      </c>
    </row>
    <row r="16" spans="1:8" x14ac:dyDescent="0.25">
      <c r="B16" s="53" t="s">
        <v>57</v>
      </c>
      <c r="C16" s="49">
        <f>(SUM(C17))*1</f>
        <v>225621046933</v>
      </c>
      <c r="D16" s="49">
        <f>(SUM(D17))*1</f>
        <v>34644150</v>
      </c>
      <c r="E16" s="49">
        <v>0</v>
      </c>
      <c r="F16" s="49">
        <f t="shared" si="1"/>
        <v>225655691083</v>
      </c>
      <c r="G16" s="25">
        <f t="shared" si="0"/>
        <v>3.2777481390412685E-2</v>
      </c>
    </row>
    <row r="17" spans="2:7" x14ac:dyDescent="0.25">
      <c r="B17" s="52" t="s">
        <v>58</v>
      </c>
      <c r="C17" s="51">
        <v>225621046933</v>
      </c>
      <c r="D17" s="51">
        <v>34644150</v>
      </c>
      <c r="E17" s="51">
        <v>0</v>
      </c>
      <c r="F17" s="51">
        <f t="shared" si="1"/>
        <v>225655691083</v>
      </c>
      <c r="G17" s="20">
        <f t="shared" si="0"/>
        <v>3.2777481390412685E-2</v>
      </c>
    </row>
    <row r="18" spans="2:7" x14ac:dyDescent="0.25">
      <c r="B18" s="53" t="s">
        <v>59</v>
      </c>
      <c r="C18" s="49">
        <f>+C19</f>
        <v>20010100000</v>
      </c>
      <c r="D18" s="49">
        <f t="shared" ref="D18:E18" si="2">+D19</f>
        <v>0</v>
      </c>
      <c r="E18" s="49">
        <f t="shared" si="2"/>
        <v>50000000</v>
      </c>
      <c r="F18" s="49">
        <f t="shared" si="1"/>
        <v>20060100000</v>
      </c>
      <c r="G18" s="20">
        <f t="shared" si="0"/>
        <v>2.9138177339297442E-3</v>
      </c>
    </row>
    <row r="19" spans="2:7" x14ac:dyDescent="0.25">
      <c r="B19" s="52" t="s">
        <v>60</v>
      </c>
      <c r="C19" s="51">
        <v>20010100000</v>
      </c>
      <c r="D19" s="51">
        <v>0</v>
      </c>
      <c r="E19" s="51">
        <v>50000000</v>
      </c>
      <c r="F19" s="49">
        <f t="shared" si="1"/>
        <v>20060100000</v>
      </c>
      <c r="G19" s="20">
        <f t="shared" si="0"/>
        <v>2.9138177339297442E-3</v>
      </c>
    </row>
    <row r="20" spans="2:7" x14ac:dyDescent="0.25">
      <c r="B20" s="53" t="s">
        <v>61</v>
      </c>
      <c r="C20" s="49">
        <f>(SUM(C21:C24))*1</f>
        <v>203307629554</v>
      </c>
      <c r="D20" s="49">
        <f>(SUM(D21:D24))*1</f>
        <v>2533704885</v>
      </c>
      <c r="E20" s="49">
        <f>(SUM(E21:E24))*1</f>
        <v>372618722</v>
      </c>
      <c r="F20" s="49">
        <f t="shared" si="1"/>
        <v>206213953161</v>
      </c>
      <c r="G20" s="25">
        <f t="shared" si="0"/>
        <v>2.9953483467394452E-2</v>
      </c>
    </row>
    <row r="21" spans="2:7" x14ac:dyDescent="0.25">
      <c r="B21" s="52" t="s">
        <v>62</v>
      </c>
      <c r="C21" s="51">
        <v>62887074976</v>
      </c>
      <c r="D21" s="51">
        <v>1061445456</v>
      </c>
      <c r="E21" s="51">
        <v>66405000</v>
      </c>
      <c r="F21" s="51">
        <f t="shared" si="1"/>
        <v>64014925432</v>
      </c>
      <c r="G21" s="20">
        <f t="shared" si="0"/>
        <v>9.2984494075279683E-3</v>
      </c>
    </row>
    <row r="22" spans="2:7" x14ac:dyDescent="0.25">
      <c r="B22" s="52" t="s">
        <v>63</v>
      </c>
      <c r="C22" s="51">
        <v>124418624126</v>
      </c>
      <c r="D22" s="51">
        <v>19334300</v>
      </c>
      <c r="E22" s="51">
        <v>301031152</v>
      </c>
      <c r="F22" s="51">
        <f t="shared" si="1"/>
        <v>124738989578</v>
      </c>
      <c r="G22" s="20">
        <f t="shared" si="0"/>
        <v>1.811888674258124E-2</v>
      </c>
    </row>
    <row r="23" spans="2:7" x14ac:dyDescent="0.25">
      <c r="B23" s="52" t="s">
        <v>64</v>
      </c>
      <c r="C23" s="51">
        <v>751528653</v>
      </c>
      <c r="D23" s="51">
        <v>73364079</v>
      </c>
      <c r="E23" s="51">
        <v>4982570</v>
      </c>
      <c r="F23" s="51">
        <f t="shared" si="1"/>
        <v>829875302</v>
      </c>
      <c r="G23" s="20">
        <f t="shared" si="0"/>
        <v>1.2054303677040005E-4</v>
      </c>
    </row>
    <row r="24" spans="2:7" x14ac:dyDescent="0.25">
      <c r="B24" s="52" t="s">
        <v>65</v>
      </c>
      <c r="C24" s="51">
        <v>15250401799</v>
      </c>
      <c r="D24" s="51">
        <v>1379561050</v>
      </c>
      <c r="E24" s="51">
        <v>200000</v>
      </c>
      <c r="F24" s="51">
        <f t="shared" si="1"/>
        <v>16630162849</v>
      </c>
      <c r="G24" s="20">
        <f t="shared" si="0"/>
        <v>2.4156042805148427E-3</v>
      </c>
    </row>
    <row r="25" spans="2:7" x14ac:dyDescent="0.25">
      <c r="B25" s="53" t="s">
        <v>66</v>
      </c>
      <c r="C25" s="49">
        <v>980210424</v>
      </c>
      <c r="D25" s="49">
        <v>219902409</v>
      </c>
      <c r="E25" s="49">
        <v>460000</v>
      </c>
      <c r="F25" s="49">
        <f t="shared" si="1"/>
        <v>1200572833</v>
      </c>
      <c r="G25" s="25">
        <f t="shared" si="0"/>
        <v>1.7438848319149323E-4</v>
      </c>
    </row>
    <row r="26" spans="2:7" x14ac:dyDescent="0.25">
      <c r="B26" s="8" t="s">
        <v>67</v>
      </c>
      <c r="C26" s="9">
        <f>(+C27+C30+C36+C40+C43+C48+C53)*1</f>
        <v>148677143699</v>
      </c>
      <c r="D26" s="10">
        <f>(+D27+D30+D36+D40+D43+D48+D53)*1</f>
        <v>16449722938</v>
      </c>
      <c r="E26" s="9">
        <f>(+E27+E30+E36+E40+E43+E48+E53)*1</f>
        <v>790983265</v>
      </c>
      <c r="F26" s="10">
        <f>(+C26+D26+E26)*1</f>
        <v>165917849902</v>
      </c>
      <c r="G26" s="47">
        <f t="shared" si="0"/>
        <v>2.4100297277677634E-2</v>
      </c>
    </row>
    <row r="27" spans="2:7" x14ac:dyDescent="0.25">
      <c r="B27" s="53" t="s">
        <v>68</v>
      </c>
      <c r="C27" s="49">
        <f>(C28+C29)*1</f>
        <v>37994371816</v>
      </c>
      <c r="D27" s="49">
        <f>(D28+D29)*1</f>
        <v>4752721267</v>
      </c>
      <c r="E27" s="49">
        <f>(E28+E29)*1</f>
        <v>30257210</v>
      </c>
      <c r="F27" s="49">
        <f>(+C27+D27+E27)*1</f>
        <v>42777350293</v>
      </c>
      <c r="G27" s="25">
        <f t="shared" si="0"/>
        <v>6.2135982320261681E-3</v>
      </c>
    </row>
    <row r="28" spans="2:7" x14ac:dyDescent="0.25">
      <c r="B28" s="52" t="s">
        <v>69</v>
      </c>
      <c r="C28" s="51">
        <v>30303993072</v>
      </c>
      <c r="D28" s="51">
        <v>3479525238</v>
      </c>
      <c r="E28" s="51">
        <v>28564000</v>
      </c>
      <c r="F28" s="51">
        <f t="shared" ref="F28:F55" si="3">(+C28+D28+E28)*1</f>
        <v>33812082310</v>
      </c>
      <c r="G28" s="20">
        <f t="shared" si="0"/>
        <v>4.9113536351249589E-3</v>
      </c>
    </row>
    <row r="29" spans="2:7" x14ac:dyDescent="0.25">
      <c r="B29" s="52" t="s">
        <v>70</v>
      </c>
      <c r="C29" s="51">
        <v>7690378744</v>
      </c>
      <c r="D29" s="51">
        <v>1273196029</v>
      </c>
      <c r="E29" s="51">
        <v>1693210</v>
      </c>
      <c r="F29" s="51">
        <f t="shared" si="3"/>
        <v>8965267983</v>
      </c>
      <c r="G29" s="20">
        <f t="shared" si="0"/>
        <v>1.3022445969012094E-3</v>
      </c>
    </row>
    <row r="30" spans="2:7" x14ac:dyDescent="0.25">
      <c r="B30" s="53" t="s">
        <v>71</v>
      </c>
      <c r="C30" s="49">
        <f>(SUM(C31:C35))*1</f>
        <v>55667598377</v>
      </c>
      <c r="D30" s="49">
        <f>(SUM(D31:D35))*1</f>
        <v>9877621717</v>
      </c>
      <c r="E30" s="49">
        <f>(SUM(E31:E35))*1</f>
        <v>754626055</v>
      </c>
      <c r="F30" s="49">
        <f t="shared" si="3"/>
        <v>66299846149</v>
      </c>
      <c r="G30" s="25">
        <f t="shared" si="0"/>
        <v>9.6303441890005469E-3</v>
      </c>
    </row>
    <row r="31" spans="2:7" x14ac:dyDescent="0.25">
      <c r="B31" s="52" t="s">
        <v>72</v>
      </c>
      <c r="C31" s="51">
        <v>32398372265</v>
      </c>
      <c r="D31" s="51">
        <v>3529832905</v>
      </c>
      <c r="E31" s="51">
        <v>249572413</v>
      </c>
      <c r="F31" s="51">
        <f t="shared" si="3"/>
        <v>36177777583</v>
      </c>
      <c r="G31" s="20">
        <f t="shared" si="0"/>
        <v>5.2549812760410647E-3</v>
      </c>
    </row>
    <row r="32" spans="2:7" x14ac:dyDescent="0.25">
      <c r="B32" s="52" t="s">
        <v>73</v>
      </c>
      <c r="C32" s="51">
        <v>21079261501</v>
      </c>
      <c r="D32" s="51">
        <v>5735878947</v>
      </c>
      <c r="E32" s="51">
        <v>363993233</v>
      </c>
      <c r="F32" s="51">
        <f t="shared" si="3"/>
        <v>27179133681</v>
      </c>
      <c r="G32" s="20">
        <f t="shared" si="0"/>
        <v>3.9478886801434191E-3</v>
      </c>
    </row>
    <row r="33" spans="2:8" x14ac:dyDescent="0.25">
      <c r="B33" s="52" t="s">
        <v>74</v>
      </c>
      <c r="C33" s="51">
        <v>922872288</v>
      </c>
      <c r="D33" s="51">
        <v>81515040</v>
      </c>
      <c r="E33" s="51">
        <v>1463800</v>
      </c>
      <c r="F33" s="51">
        <f t="shared" si="3"/>
        <v>1005851128</v>
      </c>
      <c r="G33" s="20">
        <f t="shared" si="0"/>
        <v>1.4610429930357461E-4</v>
      </c>
    </row>
    <row r="34" spans="2:8" x14ac:dyDescent="0.25">
      <c r="B34" s="52" t="s">
        <v>75</v>
      </c>
      <c r="C34" s="51">
        <v>616453202</v>
      </c>
      <c r="D34" s="51">
        <v>18422668</v>
      </c>
      <c r="E34" s="51">
        <v>0</v>
      </c>
      <c r="F34" s="51">
        <f t="shared" si="3"/>
        <v>634875870</v>
      </c>
      <c r="G34" s="20">
        <f t="shared" si="0"/>
        <v>9.2218511814501171E-5</v>
      </c>
    </row>
    <row r="35" spans="2:8" x14ac:dyDescent="0.25">
      <c r="B35" s="52" t="s">
        <v>76</v>
      </c>
      <c r="C35" s="51">
        <v>650639121</v>
      </c>
      <c r="D35" s="51">
        <v>511972157</v>
      </c>
      <c r="E35" s="51">
        <v>139596609</v>
      </c>
      <c r="F35" s="51">
        <f t="shared" si="3"/>
        <v>1302207887</v>
      </c>
      <c r="G35" s="20">
        <f t="shared" si="0"/>
        <v>1.8915142169798657E-4</v>
      </c>
    </row>
    <row r="36" spans="2:8" x14ac:dyDescent="0.25">
      <c r="B36" s="53" t="s">
        <v>77</v>
      </c>
      <c r="C36" s="49">
        <f>(+SUM(C37:C39))*1</f>
        <v>9767900</v>
      </c>
      <c r="D36" s="49">
        <f>(+SUM(D37:D39))*1</f>
        <v>37903882</v>
      </c>
      <c r="E36" s="49">
        <f>(+SUM(E37:E39))*1</f>
        <v>400000</v>
      </c>
      <c r="F36" s="49">
        <f t="shared" si="3"/>
        <v>48071782</v>
      </c>
      <c r="G36" s="25">
        <f t="shared" si="0"/>
        <v>6.9826377183166917E-6</v>
      </c>
    </row>
    <row r="37" spans="2:8" x14ac:dyDescent="0.25">
      <c r="B37" s="52" t="s">
        <v>78</v>
      </c>
      <c r="C37" s="51">
        <v>4308000</v>
      </c>
      <c r="D37" s="51">
        <v>0</v>
      </c>
      <c r="E37" s="51">
        <v>0</v>
      </c>
      <c r="F37" s="51">
        <f t="shared" si="3"/>
        <v>4308000</v>
      </c>
      <c r="G37" s="20">
        <f t="shared" si="0"/>
        <v>6.2575594327891383E-7</v>
      </c>
    </row>
    <row r="38" spans="2:8" x14ac:dyDescent="0.25">
      <c r="B38" s="52" t="s">
        <v>79</v>
      </c>
      <c r="C38" s="51">
        <v>3850000</v>
      </c>
      <c r="D38" s="51">
        <v>2784000</v>
      </c>
      <c r="E38" s="51">
        <v>0</v>
      </c>
      <c r="F38" s="51">
        <f t="shared" si="3"/>
        <v>6634000</v>
      </c>
      <c r="G38" s="20">
        <f t="shared" si="0"/>
        <v>9.636176712424128E-7</v>
      </c>
    </row>
    <row r="39" spans="2:8" x14ac:dyDescent="0.25">
      <c r="B39" s="52" t="s">
        <v>80</v>
      </c>
      <c r="C39" s="51">
        <v>1609900</v>
      </c>
      <c r="D39" s="51">
        <v>35119882</v>
      </c>
      <c r="E39" s="51">
        <v>400000</v>
      </c>
      <c r="F39" s="51">
        <f t="shared" si="3"/>
        <v>37129782</v>
      </c>
      <c r="G39" s="20">
        <f t="shared" si="0"/>
        <v>5.3932641037953652E-6</v>
      </c>
    </row>
    <row r="40" spans="2:8" x14ac:dyDescent="0.25">
      <c r="B40" s="53" t="s">
        <v>81</v>
      </c>
      <c r="C40" s="49">
        <f>(+C41+C42)*1</f>
        <v>3463665953</v>
      </c>
      <c r="D40" s="49">
        <f>(+D41+D42)*1</f>
        <v>11419289</v>
      </c>
      <c r="E40" s="49">
        <f>(+E41+E42)*1</f>
        <v>5000000</v>
      </c>
      <c r="F40" s="49">
        <f t="shared" si="3"/>
        <v>3480085242</v>
      </c>
      <c r="G40" s="25">
        <f t="shared" si="0"/>
        <v>5.0549768414548206E-4</v>
      </c>
    </row>
    <row r="41" spans="2:8" x14ac:dyDescent="0.25">
      <c r="B41" s="52" t="s">
        <v>82</v>
      </c>
      <c r="C41" s="51">
        <v>3418929263</v>
      </c>
      <c r="D41" s="51">
        <v>11365379</v>
      </c>
      <c r="E41" s="51">
        <v>0</v>
      </c>
      <c r="F41" s="51">
        <f t="shared" si="3"/>
        <v>3430294642</v>
      </c>
      <c r="G41" s="20">
        <f t="shared" si="0"/>
        <v>4.9826538055462255E-4</v>
      </c>
      <c r="H41" s="54"/>
    </row>
    <row r="42" spans="2:8" x14ac:dyDescent="0.25">
      <c r="B42" s="52" t="s">
        <v>83</v>
      </c>
      <c r="C42" s="51">
        <v>44736690</v>
      </c>
      <c r="D42" s="51">
        <v>53910</v>
      </c>
      <c r="E42" s="51">
        <v>5000000</v>
      </c>
      <c r="F42" s="51">
        <f t="shared" si="3"/>
        <v>49790600</v>
      </c>
      <c r="G42" s="20">
        <f t="shared" si="0"/>
        <v>7.2323035908595833E-6</v>
      </c>
      <c r="H42" s="54"/>
    </row>
    <row r="43" spans="2:8" x14ac:dyDescent="0.25">
      <c r="B43" s="53" t="s">
        <v>84</v>
      </c>
      <c r="C43" s="49">
        <f>(+SUM(C44:C47))*1</f>
        <v>50095455378</v>
      </c>
      <c r="D43" s="49">
        <f>(+SUM(D44:D47))*1</f>
        <v>1769978343</v>
      </c>
      <c r="E43" s="49">
        <f>(+SUM(E44:E47))*1</f>
        <v>700000</v>
      </c>
      <c r="F43" s="49">
        <f t="shared" si="3"/>
        <v>51866133721</v>
      </c>
      <c r="G43" s="25">
        <f t="shared" si="0"/>
        <v>7.533783990439794E-3</v>
      </c>
      <c r="H43" s="54"/>
    </row>
    <row r="44" spans="2:8" x14ac:dyDescent="0.25">
      <c r="B44" s="52" t="s">
        <v>85</v>
      </c>
      <c r="C44" s="51">
        <v>921831819</v>
      </c>
      <c r="D44" s="51">
        <v>0</v>
      </c>
      <c r="E44" s="51">
        <v>0</v>
      </c>
      <c r="F44" s="51">
        <f t="shared" si="3"/>
        <v>921831819</v>
      </c>
      <c r="G44" s="20">
        <f t="shared" si="0"/>
        <v>1.3390012521886303E-4</v>
      </c>
      <c r="H44" s="54"/>
    </row>
    <row r="45" spans="2:8" x14ac:dyDescent="0.25">
      <c r="B45" s="52" t="s">
        <v>86</v>
      </c>
      <c r="C45" s="51">
        <v>49150173559</v>
      </c>
      <c r="D45" s="51">
        <v>1769978343</v>
      </c>
      <c r="E45" s="51">
        <v>0</v>
      </c>
      <c r="F45" s="51">
        <f t="shared" si="3"/>
        <v>50920151902</v>
      </c>
      <c r="G45" s="20">
        <f t="shared" si="0"/>
        <v>7.3963759715277586E-3</v>
      </c>
      <c r="H45" s="54"/>
    </row>
    <row r="46" spans="2:8" x14ac:dyDescent="0.25">
      <c r="B46" s="52" t="s">
        <v>87</v>
      </c>
      <c r="C46" s="51">
        <v>0</v>
      </c>
      <c r="D46" s="51">
        <v>0</v>
      </c>
      <c r="E46" s="51">
        <v>0</v>
      </c>
      <c r="F46" s="51">
        <f t="shared" si="3"/>
        <v>0</v>
      </c>
      <c r="G46" s="20">
        <v>0</v>
      </c>
      <c r="H46" s="54"/>
    </row>
    <row r="47" spans="2:8" x14ac:dyDescent="0.25">
      <c r="B47" s="52" t="s">
        <v>88</v>
      </c>
      <c r="C47" s="51">
        <v>23450000</v>
      </c>
      <c r="D47" s="51">
        <v>0</v>
      </c>
      <c r="E47" s="51">
        <v>700000</v>
      </c>
      <c r="F47" s="49">
        <f t="shared" si="3"/>
        <v>24150000</v>
      </c>
      <c r="G47" s="20">
        <f t="shared" ref="G47:G55" si="4">F47/$B$67</f>
        <v>3.5078936931721838E-6</v>
      </c>
      <c r="H47" s="54"/>
    </row>
    <row r="48" spans="2:8" x14ac:dyDescent="0.25">
      <c r="B48" s="53" t="s">
        <v>89</v>
      </c>
      <c r="C48" s="49">
        <v>0</v>
      </c>
      <c r="D48" s="49">
        <f>(+D49+D51+D52)*1</f>
        <v>78440</v>
      </c>
      <c r="E48" s="49">
        <f>(+E49+E50+E51)*1</f>
        <v>0</v>
      </c>
      <c r="F48" s="49">
        <f t="shared" si="3"/>
        <v>78440</v>
      </c>
      <c r="G48" s="25">
        <f t="shared" si="4"/>
        <v>1.1393754918941039E-8</v>
      </c>
      <c r="H48" s="54"/>
    </row>
    <row r="49" spans="2:8" x14ac:dyDescent="0.25">
      <c r="B49" s="52" t="s">
        <v>90</v>
      </c>
      <c r="C49" s="51">
        <v>0</v>
      </c>
      <c r="D49" s="51">
        <v>0</v>
      </c>
      <c r="E49" s="51">
        <v>0</v>
      </c>
      <c r="F49" s="51">
        <f t="shared" si="3"/>
        <v>0</v>
      </c>
      <c r="G49" s="20">
        <f t="shared" si="4"/>
        <v>0</v>
      </c>
      <c r="H49" s="54"/>
    </row>
    <row r="50" spans="2:8" x14ac:dyDescent="0.25">
      <c r="B50" s="52" t="s">
        <v>91</v>
      </c>
      <c r="C50" s="51">
        <v>0</v>
      </c>
      <c r="D50" s="51">
        <v>0</v>
      </c>
      <c r="E50" s="51">
        <v>0</v>
      </c>
      <c r="F50" s="51">
        <f t="shared" si="3"/>
        <v>0</v>
      </c>
      <c r="G50" s="20">
        <f t="shared" si="4"/>
        <v>0</v>
      </c>
      <c r="H50" s="54"/>
    </row>
    <row r="51" spans="2:8" x14ac:dyDescent="0.25">
      <c r="B51" s="52" t="s">
        <v>92</v>
      </c>
      <c r="C51" s="51">
        <v>0</v>
      </c>
      <c r="D51" s="51">
        <v>78440</v>
      </c>
      <c r="E51" s="51">
        <v>0</v>
      </c>
      <c r="F51" s="51">
        <f t="shared" si="3"/>
        <v>78440</v>
      </c>
      <c r="G51" s="20">
        <f t="shared" si="4"/>
        <v>1.1393754918941039E-8</v>
      </c>
      <c r="H51" s="54"/>
    </row>
    <row r="52" spans="2:8" x14ac:dyDescent="0.25">
      <c r="B52" s="52" t="s">
        <v>93</v>
      </c>
      <c r="C52" s="51">
        <v>0</v>
      </c>
      <c r="D52" s="51">
        <v>0</v>
      </c>
      <c r="E52" s="51">
        <v>0</v>
      </c>
      <c r="F52" s="51">
        <f t="shared" si="3"/>
        <v>0</v>
      </c>
      <c r="G52" s="20">
        <f t="shared" si="4"/>
        <v>0</v>
      </c>
      <c r="H52" s="54"/>
    </row>
    <row r="53" spans="2:8" x14ac:dyDescent="0.25">
      <c r="B53" s="53" t="s">
        <v>94</v>
      </c>
      <c r="C53" s="49">
        <f>(+C54+C55)*1</f>
        <v>1446284275</v>
      </c>
      <c r="D53" s="49">
        <f>(+D54+D55)*1</f>
        <v>0</v>
      </c>
      <c r="E53" s="49">
        <f>(+E54+E55)*1</f>
        <v>0</v>
      </c>
      <c r="F53" s="49">
        <f t="shared" si="3"/>
        <v>1446284275</v>
      </c>
      <c r="G53" s="25">
        <f t="shared" si="4"/>
        <v>2.1007915059240598E-4</v>
      </c>
      <c r="H53" s="54"/>
    </row>
    <row r="54" spans="2:8" x14ac:dyDescent="0.25">
      <c r="B54" s="52" t="s">
        <v>95</v>
      </c>
      <c r="C54" s="51">
        <v>1267847984</v>
      </c>
      <c r="D54" s="51"/>
      <c r="E54" s="51">
        <v>0</v>
      </c>
      <c r="F54" s="51">
        <f t="shared" si="3"/>
        <v>1267847984</v>
      </c>
      <c r="G54" s="20">
        <f t="shared" si="4"/>
        <v>1.8416049469874402E-4</v>
      </c>
      <c r="H54" s="54"/>
    </row>
    <row r="55" spans="2:8" x14ac:dyDescent="0.25">
      <c r="B55" s="55" t="s">
        <v>96</v>
      </c>
      <c r="C55" s="56">
        <v>178436291</v>
      </c>
      <c r="D55" s="56">
        <v>0</v>
      </c>
      <c r="E55" s="56">
        <v>0</v>
      </c>
      <c r="F55" s="56">
        <f t="shared" si="3"/>
        <v>178436291</v>
      </c>
      <c r="G55" s="36">
        <f t="shared" si="4"/>
        <v>2.5918655893661969E-5</v>
      </c>
      <c r="H55" s="54"/>
    </row>
    <row r="56" spans="2:8" x14ac:dyDescent="0.25">
      <c r="B56" s="57" t="s">
        <v>97</v>
      </c>
      <c r="C56" s="58">
        <f>C8+C26</f>
        <v>1109441591563</v>
      </c>
      <c r="D56" s="58">
        <f>D8+D26</f>
        <v>160312757677</v>
      </c>
      <c r="E56" s="58">
        <f>E8+E26</f>
        <v>51596468752</v>
      </c>
      <c r="F56" s="58">
        <f>+C56+D56+E56</f>
        <v>1321350817992</v>
      </c>
      <c r="G56" s="59">
        <f>F56/B67</f>
        <v>0.19193201660049866</v>
      </c>
      <c r="H56" s="60"/>
    </row>
    <row r="57" spans="2:8" x14ac:dyDescent="0.25">
      <c r="F57" s="360"/>
    </row>
    <row r="58" spans="2:8" x14ac:dyDescent="0.25">
      <c r="B58" s="61"/>
      <c r="F58" s="361"/>
    </row>
    <row r="59" spans="2:8" x14ac:dyDescent="0.25">
      <c r="B59" s="63"/>
      <c r="C59" s="63"/>
      <c r="D59" s="63"/>
      <c r="F59" s="362"/>
    </row>
    <row r="60" spans="2:8" s="62" customFormat="1" x14ac:dyDescent="0.25">
      <c r="B60" s="63"/>
      <c r="C60" s="63"/>
      <c r="D60" s="63"/>
      <c r="F60" s="64">
        <f>+F58-F56</f>
        <v>-1321350817992</v>
      </c>
    </row>
    <row r="61" spans="2:8" s="62" customFormat="1" x14ac:dyDescent="0.25">
      <c r="B61" s="63"/>
      <c r="C61" s="63"/>
      <c r="D61" s="63"/>
    </row>
    <row r="62" spans="2:8" s="62" customFormat="1" x14ac:dyDescent="0.25"/>
    <row r="63" spans="2:8" s="62" customFormat="1" x14ac:dyDescent="0.25"/>
    <row r="64" spans="2:8" s="62" customFormat="1" x14ac:dyDescent="0.25">
      <c r="D64" s="62">
        <v>1</v>
      </c>
    </row>
    <row r="65" spans="2:3" s="62" customFormat="1" x14ac:dyDescent="0.25"/>
    <row r="66" spans="2:3" s="62" customFormat="1" x14ac:dyDescent="0.25"/>
    <row r="67" spans="2:3" s="62" customFormat="1" x14ac:dyDescent="0.25">
      <c r="B67" s="65">
        <v>6884473166050.0195</v>
      </c>
      <c r="C67" s="62" t="s">
        <v>98</v>
      </c>
    </row>
    <row r="68" spans="2:3" s="62" customFormat="1" x14ac:dyDescent="0.25"/>
    <row r="69" spans="2:3" s="62" customFormat="1" x14ac:dyDescent="0.25"/>
    <row r="70" spans="2:3" s="62" customFormat="1" x14ac:dyDescent="0.25"/>
    <row r="71" spans="2:3" s="62" customFormat="1" x14ac:dyDescent="0.25"/>
    <row r="72" spans="2:3" s="62" customFormat="1" x14ac:dyDescent="0.25"/>
    <row r="73" spans="2:3" s="62" customFormat="1" x14ac:dyDescent="0.25"/>
    <row r="74" spans="2:3" s="62" customFormat="1" x14ac:dyDescent="0.25"/>
    <row r="75" spans="2:3" s="62" customFormat="1" x14ac:dyDescent="0.25"/>
    <row r="76" spans="2:3" s="62" customFormat="1" x14ac:dyDescent="0.25"/>
    <row r="77" spans="2:3" s="62" customFormat="1" x14ac:dyDescent="0.25"/>
  </sheetData>
  <mergeCells count="4">
    <mergeCell ref="B2:G2"/>
    <mergeCell ref="B3:G3"/>
    <mergeCell ref="B4:G4"/>
    <mergeCell ref="B5:G5"/>
  </mergeCells>
  <printOptions horizontalCentered="1"/>
  <pageMargins left="0.70866141732283472" right="0.70866141732283472" top="0.74803149606299213" bottom="0.74803149606299213" header="0.31496062992125984" footer="0.31496062992125984"/>
  <pageSetup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3B5EE-D199-48D6-AEAD-DEAB584D49CA}">
  <sheetPr>
    <tabColor theme="9"/>
    <pageSetUpPr fitToPage="1"/>
  </sheetPr>
  <dimension ref="B4:K36"/>
  <sheetViews>
    <sheetView showGridLines="0" topLeftCell="A5" workbookViewId="0">
      <selection activeCell="G34" activeCellId="1" sqref="G16 G34"/>
    </sheetView>
  </sheetViews>
  <sheetFormatPr baseColWidth="10" defaultColWidth="11.42578125" defaultRowHeight="15.75" x14ac:dyDescent="0.25"/>
  <cols>
    <col min="1" max="1" width="11.42578125" style="1"/>
    <col min="2" max="2" width="21.7109375" style="1" customWidth="1"/>
    <col min="3" max="3" width="43.140625" style="1" customWidth="1"/>
    <col min="4" max="4" width="18" style="1" bestFit="1" customWidth="1"/>
    <col min="5" max="6" width="21.42578125" style="1" customWidth="1"/>
    <col min="7" max="7" width="23" style="1" customWidth="1"/>
    <col min="8" max="16384" width="11.42578125" style="1"/>
  </cols>
  <sheetData>
    <row r="4" spans="2:11" ht="18.75" x14ac:dyDescent="0.25">
      <c r="B4" s="378" t="s">
        <v>99</v>
      </c>
      <c r="C4" s="378"/>
      <c r="D4" s="378"/>
      <c r="E4" s="378"/>
      <c r="F4" s="378"/>
      <c r="G4" s="378"/>
    </row>
    <row r="5" spans="2:11" ht="36" customHeight="1" x14ac:dyDescent="0.25">
      <c r="B5" s="378" t="s">
        <v>100</v>
      </c>
      <c r="C5" s="378"/>
      <c r="D5" s="378"/>
      <c r="E5" s="378"/>
      <c r="F5" s="378"/>
      <c r="G5" s="378"/>
    </row>
    <row r="6" spans="2:11" ht="18.75" x14ac:dyDescent="0.25">
      <c r="B6" s="378" t="s">
        <v>101</v>
      </c>
      <c r="C6" s="378"/>
      <c r="D6" s="378"/>
      <c r="E6" s="378"/>
      <c r="F6" s="378"/>
      <c r="G6" s="378"/>
    </row>
    <row r="7" spans="2:11" ht="19.5" thickBot="1" x14ac:dyDescent="0.3">
      <c r="B7" s="379" t="s">
        <v>102</v>
      </c>
      <c r="C7" s="379"/>
      <c r="D7" s="379"/>
      <c r="E7" s="379"/>
      <c r="F7" s="379"/>
      <c r="G7" s="379"/>
    </row>
    <row r="8" spans="2:11" ht="25.9" customHeight="1" thickBot="1" x14ac:dyDescent="0.3">
      <c r="B8" s="380" t="s">
        <v>103</v>
      </c>
      <c r="C8" s="382" t="s">
        <v>104</v>
      </c>
      <c r="D8" s="384" t="s">
        <v>105</v>
      </c>
      <c r="E8" s="384"/>
      <c r="F8" s="384"/>
      <c r="G8" s="380" t="s">
        <v>106</v>
      </c>
    </row>
    <row r="9" spans="2:11" ht="63.75" thickBot="1" x14ac:dyDescent="0.3">
      <c r="B9" s="381"/>
      <c r="C9" s="383"/>
      <c r="D9" s="66" t="s">
        <v>5</v>
      </c>
      <c r="E9" s="67" t="s">
        <v>6</v>
      </c>
      <c r="F9" s="68" t="s">
        <v>7</v>
      </c>
      <c r="G9" s="381"/>
      <c r="K9" s="69"/>
    </row>
    <row r="10" spans="2:11" x14ac:dyDescent="0.25">
      <c r="B10" s="385" t="s">
        <v>107</v>
      </c>
      <c r="C10" s="70" t="s">
        <v>5</v>
      </c>
      <c r="D10" s="71">
        <v>0</v>
      </c>
      <c r="E10" s="72">
        <v>112243006380</v>
      </c>
      <c r="F10" s="72">
        <v>19395617079</v>
      </c>
      <c r="G10" s="73">
        <f>D10+E10+F10</f>
        <v>131638623459</v>
      </c>
    </row>
    <row r="11" spans="2:11" ht="31.5" x14ac:dyDescent="0.25">
      <c r="B11" s="386"/>
      <c r="C11" s="74" t="s">
        <v>108</v>
      </c>
      <c r="D11" s="75">
        <v>0</v>
      </c>
      <c r="E11" s="75">
        <v>0</v>
      </c>
      <c r="F11" s="75">
        <v>0</v>
      </c>
      <c r="G11" s="76">
        <f>+E11+F11</f>
        <v>0</v>
      </c>
    </row>
    <row r="12" spans="2:11" ht="16.5" thickBot="1" x14ac:dyDescent="0.3">
      <c r="B12" s="387"/>
      <c r="C12" s="77" t="s">
        <v>7</v>
      </c>
      <c r="D12" s="78"/>
      <c r="E12" s="79">
        <v>0</v>
      </c>
      <c r="F12" s="80">
        <v>0</v>
      </c>
      <c r="G12" s="81">
        <f>+E12+F12</f>
        <v>0</v>
      </c>
    </row>
    <row r="13" spans="2:11" x14ac:dyDescent="0.25">
      <c r="B13" s="385" t="s">
        <v>109</v>
      </c>
      <c r="C13" s="70" t="s">
        <v>5</v>
      </c>
      <c r="D13" s="82">
        <v>0</v>
      </c>
      <c r="E13" s="83">
        <v>6497880803</v>
      </c>
      <c r="F13" s="84">
        <v>0</v>
      </c>
      <c r="G13" s="73">
        <f>+E13+F13</f>
        <v>6497880803</v>
      </c>
    </row>
    <row r="14" spans="2:11" ht="31.5" x14ac:dyDescent="0.25">
      <c r="B14" s="386"/>
      <c r="C14" s="74" t="s">
        <v>108</v>
      </c>
      <c r="D14" s="75">
        <v>0</v>
      </c>
      <c r="E14" s="85">
        <v>0</v>
      </c>
      <c r="F14" s="86">
        <v>0</v>
      </c>
      <c r="G14" s="76">
        <v>0</v>
      </c>
    </row>
    <row r="15" spans="2:11" ht="16.5" thickBot="1" x14ac:dyDescent="0.3">
      <c r="B15" s="387"/>
      <c r="C15" s="77" t="s">
        <v>7</v>
      </c>
      <c r="D15" s="78">
        <v>0</v>
      </c>
      <c r="E15" s="79">
        <v>0</v>
      </c>
      <c r="F15" s="80">
        <v>0</v>
      </c>
      <c r="G15" s="81">
        <v>0</v>
      </c>
    </row>
    <row r="16" spans="2:11" ht="16.5" customHeight="1" thickBot="1" x14ac:dyDescent="0.3">
      <c r="B16" s="388" t="s">
        <v>110</v>
      </c>
      <c r="C16" s="389"/>
      <c r="D16" s="87">
        <f>+D11+D14</f>
        <v>0</v>
      </c>
      <c r="E16" s="88">
        <f>+E10+E11+E13</f>
        <v>118740887183</v>
      </c>
      <c r="F16" s="87">
        <f>+F10+F12</f>
        <v>19395617079</v>
      </c>
      <c r="G16" s="89">
        <f>+F16+E16</f>
        <v>138136504262</v>
      </c>
    </row>
    <row r="17" spans="2:7" x14ac:dyDescent="0.25">
      <c r="D17" s="21"/>
      <c r="E17" s="21"/>
      <c r="F17" s="21"/>
      <c r="G17" s="21"/>
    </row>
    <row r="18" spans="2:7" x14ac:dyDescent="0.25">
      <c r="D18" s="90"/>
    </row>
    <row r="21" spans="2:7" ht="15.75" customHeight="1" x14ac:dyDescent="0.25"/>
    <row r="22" spans="2:7" ht="18.75" x14ac:dyDescent="0.25">
      <c r="B22" s="378" t="s">
        <v>111</v>
      </c>
      <c r="C22" s="378"/>
      <c r="D22" s="378"/>
      <c r="E22" s="378"/>
      <c r="F22" s="378"/>
      <c r="G22" s="378"/>
    </row>
    <row r="23" spans="2:7" ht="37.15" customHeight="1" x14ac:dyDescent="0.25">
      <c r="B23" s="378" t="s">
        <v>112</v>
      </c>
      <c r="C23" s="378"/>
      <c r="D23" s="378"/>
      <c r="E23" s="378"/>
      <c r="F23" s="378"/>
      <c r="G23" s="378"/>
    </row>
    <row r="24" spans="2:7" ht="18.75" x14ac:dyDescent="0.25">
      <c r="B24" s="378" t="s">
        <v>101</v>
      </c>
      <c r="C24" s="378"/>
      <c r="D24" s="378"/>
      <c r="E24" s="378"/>
      <c r="F24" s="378"/>
      <c r="G24" s="378"/>
    </row>
    <row r="25" spans="2:7" ht="19.5" thickBot="1" x14ac:dyDescent="0.3">
      <c r="B25" s="379" t="s">
        <v>102</v>
      </c>
      <c r="C25" s="379"/>
      <c r="D25" s="379"/>
      <c r="E25" s="379"/>
      <c r="F25" s="379"/>
      <c r="G25" s="379"/>
    </row>
    <row r="26" spans="2:7" ht="25.9" customHeight="1" thickBot="1" x14ac:dyDescent="0.3">
      <c r="B26" s="380" t="s">
        <v>103</v>
      </c>
      <c r="C26" s="382" t="s">
        <v>104</v>
      </c>
      <c r="D26" s="384" t="s">
        <v>113</v>
      </c>
      <c r="E26" s="384"/>
      <c r="F26" s="384"/>
      <c r="G26" s="380" t="s">
        <v>106</v>
      </c>
    </row>
    <row r="27" spans="2:7" ht="63.75" thickBot="1" x14ac:dyDescent="0.3">
      <c r="B27" s="381"/>
      <c r="C27" s="383"/>
      <c r="D27" s="66" t="s">
        <v>5</v>
      </c>
      <c r="E27" s="67" t="s">
        <v>114</v>
      </c>
      <c r="F27" s="68" t="s">
        <v>7</v>
      </c>
      <c r="G27" s="381"/>
    </row>
    <row r="28" spans="2:7" ht="15.6" customHeight="1" x14ac:dyDescent="0.25">
      <c r="B28" s="385" t="s">
        <v>107</v>
      </c>
      <c r="C28" s="70" t="s">
        <v>5</v>
      </c>
      <c r="D28" s="71">
        <v>0</v>
      </c>
      <c r="E28" s="83">
        <v>0</v>
      </c>
      <c r="F28" s="72">
        <v>0</v>
      </c>
      <c r="G28" s="73">
        <f>D28+E28+F28</f>
        <v>0</v>
      </c>
    </row>
    <row r="29" spans="2:7" ht="31.5" x14ac:dyDescent="0.25">
      <c r="B29" s="386"/>
      <c r="C29" s="74" t="s">
        <v>108</v>
      </c>
      <c r="D29" s="75">
        <v>0</v>
      </c>
      <c r="E29" s="91">
        <v>0</v>
      </c>
      <c r="F29" s="92">
        <v>0</v>
      </c>
      <c r="G29" s="76">
        <f>+E29+F29</f>
        <v>0</v>
      </c>
    </row>
    <row r="30" spans="2:7" ht="16.5" thickBot="1" x14ac:dyDescent="0.3">
      <c r="B30" s="387"/>
      <c r="C30" s="77" t="s">
        <v>7</v>
      </c>
      <c r="D30" s="78">
        <v>0</v>
      </c>
      <c r="E30" s="79">
        <v>0</v>
      </c>
      <c r="F30" s="91">
        <v>18395222000</v>
      </c>
      <c r="G30" s="81">
        <f>+E30+F30</f>
        <v>18395222000</v>
      </c>
    </row>
    <row r="31" spans="2:7" ht="15.6" customHeight="1" x14ac:dyDescent="0.25">
      <c r="B31" s="385" t="s">
        <v>109</v>
      </c>
      <c r="C31" s="70" t="s">
        <v>5</v>
      </c>
      <c r="D31" s="82">
        <v>0</v>
      </c>
      <c r="E31" s="83">
        <v>0</v>
      </c>
      <c r="F31" s="84">
        <v>0</v>
      </c>
      <c r="G31" s="73">
        <f>+E31+F31</f>
        <v>0</v>
      </c>
    </row>
    <row r="32" spans="2:7" ht="31.5" x14ac:dyDescent="0.25">
      <c r="B32" s="386"/>
      <c r="C32" s="74" t="s">
        <v>108</v>
      </c>
      <c r="D32" s="75">
        <v>0</v>
      </c>
      <c r="E32" s="85">
        <v>0</v>
      </c>
      <c r="F32" s="86">
        <v>0</v>
      </c>
      <c r="G32" s="76">
        <v>0</v>
      </c>
    </row>
    <row r="33" spans="2:7" ht="16.5" thickBot="1" x14ac:dyDescent="0.3">
      <c r="B33" s="387"/>
      <c r="C33" s="77" t="s">
        <v>7</v>
      </c>
      <c r="D33" s="78">
        <v>0</v>
      </c>
      <c r="E33" s="79">
        <v>0</v>
      </c>
      <c r="F33" s="80">
        <v>0</v>
      </c>
      <c r="G33" s="81">
        <v>0</v>
      </c>
    </row>
    <row r="34" spans="2:7" ht="16.5" thickBot="1" x14ac:dyDescent="0.3">
      <c r="B34" s="388" t="s">
        <v>110</v>
      </c>
      <c r="C34" s="389"/>
      <c r="D34" s="87">
        <f>+D29+D32</f>
        <v>0</v>
      </c>
      <c r="E34" s="88">
        <f>+E28+E29+E31</f>
        <v>0</v>
      </c>
      <c r="F34" s="87">
        <f>+F28+F30</f>
        <v>18395222000</v>
      </c>
      <c r="G34" s="89">
        <f>+F34+E34</f>
        <v>18395222000</v>
      </c>
    </row>
    <row r="36" spans="2:7" x14ac:dyDescent="0.25">
      <c r="B36"/>
      <c r="C36"/>
      <c r="D36"/>
      <c r="E36"/>
    </row>
  </sheetData>
  <mergeCells count="22">
    <mergeCell ref="B31:B33"/>
    <mergeCell ref="B34:C34"/>
    <mergeCell ref="B25:G25"/>
    <mergeCell ref="B26:B27"/>
    <mergeCell ref="C26:C27"/>
    <mergeCell ref="D26:F26"/>
    <mergeCell ref="G26:G27"/>
    <mergeCell ref="B28:B30"/>
    <mergeCell ref="B24:G24"/>
    <mergeCell ref="B4:G4"/>
    <mergeCell ref="B5:G5"/>
    <mergeCell ref="B6:G6"/>
    <mergeCell ref="B7:G7"/>
    <mergeCell ref="B8:B9"/>
    <mergeCell ref="C8:C9"/>
    <mergeCell ref="D8:F8"/>
    <mergeCell ref="G8:G9"/>
    <mergeCell ref="B10:B12"/>
    <mergeCell ref="B13:B15"/>
    <mergeCell ref="B16:C16"/>
    <mergeCell ref="B22:G22"/>
    <mergeCell ref="B23:G23"/>
  </mergeCells>
  <pageMargins left="0.7" right="0.7" top="0.75" bottom="0.75" header="0.3" footer="0.3"/>
  <pageSetup scale="7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A7088-337A-4C14-AED0-238D8D79A97C}">
  <sheetPr>
    <tabColor theme="9"/>
    <pageSetUpPr fitToPage="1"/>
  </sheetPr>
  <dimension ref="C2:H19"/>
  <sheetViews>
    <sheetView showGridLines="0" workbookViewId="0">
      <selection activeCell="B2" sqref="B2:H16"/>
    </sheetView>
  </sheetViews>
  <sheetFormatPr baseColWidth="10" defaultColWidth="11.42578125" defaultRowHeight="15.75" x14ac:dyDescent="0.25"/>
  <cols>
    <col min="1" max="2" width="11.42578125" style="1"/>
    <col min="3" max="3" width="34.5703125" style="1" bestFit="1" customWidth="1"/>
    <col min="4" max="4" width="42.7109375" style="1" customWidth="1"/>
    <col min="5" max="6" width="26" style="1" customWidth="1"/>
    <col min="7" max="7" width="20.85546875" style="1" bestFit="1" customWidth="1"/>
    <col min="8" max="8" width="16" style="1" customWidth="1"/>
    <col min="9" max="16384" width="11.42578125" style="1"/>
  </cols>
  <sheetData>
    <row r="2" spans="3:8" ht="18.75" x14ac:dyDescent="0.25">
      <c r="C2" s="390" t="s">
        <v>115</v>
      </c>
      <c r="D2" s="378"/>
      <c r="E2" s="378"/>
      <c r="F2" s="378"/>
      <c r="G2" s="378"/>
      <c r="H2" s="378"/>
    </row>
    <row r="3" spans="3:8" ht="37.15" customHeight="1" x14ac:dyDescent="0.25">
      <c r="C3" s="378" t="s">
        <v>116</v>
      </c>
      <c r="D3" s="378"/>
      <c r="E3" s="378"/>
      <c r="F3" s="378"/>
      <c r="G3" s="378"/>
      <c r="H3" s="378"/>
    </row>
    <row r="4" spans="3:8" ht="18.75" x14ac:dyDescent="0.3">
      <c r="C4" s="391" t="s">
        <v>101</v>
      </c>
      <c r="D4" s="391"/>
      <c r="E4" s="391"/>
      <c r="F4" s="391"/>
      <c r="G4" s="391"/>
      <c r="H4" s="391"/>
    </row>
    <row r="5" spans="3:8" ht="19.5" thickBot="1" x14ac:dyDescent="0.3">
      <c r="C5" s="379" t="s">
        <v>102</v>
      </c>
      <c r="D5" s="379"/>
      <c r="E5" s="379"/>
      <c r="F5" s="379"/>
      <c r="G5" s="379"/>
      <c r="H5" s="379"/>
    </row>
    <row r="6" spans="3:8" ht="21" customHeight="1" thickBot="1" x14ac:dyDescent="0.3">
      <c r="C6" s="380" t="s">
        <v>103</v>
      </c>
      <c r="D6" s="392" t="s">
        <v>104</v>
      </c>
      <c r="E6" s="394" t="s">
        <v>105</v>
      </c>
      <c r="F6" s="384"/>
      <c r="G6" s="395"/>
      <c r="H6" s="396" t="s">
        <v>106</v>
      </c>
    </row>
    <row r="7" spans="3:8" ht="48" thickBot="1" x14ac:dyDescent="0.3">
      <c r="C7" s="381"/>
      <c r="D7" s="393"/>
      <c r="E7" s="93" t="s">
        <v>5</v>
      </c>
      <c r="F7" s="67" t="s">
        <v>6</v>
      </c>
      <c r="G7" s="94" t="s">
        <v>7</v>
      </c>
      <c r="H7" s="397"/>
    </row>
    <row r="8" spans="3:8" x14ac:dyDescent="0.25">
      <c r="C8" s="386" t="s">
        <v>117</v>
      </c>
      <c r="D8" s="95" t="s">
        <v>5</v>
      </c>
      <c r="E8" s="96">
        <v>0</v>
      </c>
      <c r="F8" s="97">
        <v>500000000</v>
      </c>
      <c r="G8" s="98">
        <v>0</v>
      </c>
      <c r="H8" s="99">
        <f>+F8</f>
        <v>500000000</v>
      </c>
    </row>
    <row r="9" spans="3:8" ht="33.6" customHeight="1" x14ac:dyDescent="0.25">
      <c r="C9" s="386"/>
      <c r="D9" s="100" t="s">
        <v>108</v>
      </c>
      <c r="E9" s="101">
        <v>0</v>
      </c>
      <c r="F9" s="102">
        <v>0</v>
      </c>
      <c r="G9" s="103">
        <v>0</v>
      </c>
      <c r="H9" s="104">
        <v>0</v>
      </c>
    </row>
    <row r="10" spans="3:8" ht="16.5" thickBot="1" x14ac:dyDescent="0.3">
      <c r="C10" s="386"/>
      <c r="D10" s="105" t="s">
        <v>7</v>
      </c>
      <c r="E10" s="106">
        <v>0</v>
      </c>
      <c r="F10" s="107">
        <v>0</v>
      </c>
      <c r="G10" s="108">
        <v>0</v>
      </c>
      <c r="H10" s="109">
        <v>0</v>
      </c>
    </row>
    <row r="11" spans="3:8" ht="16.5" thickBot="1" x14ac:dyDescent="0.3">
      <c r="C11" s="110" t="s">
        <v>118</v>
      </c>
      <c r="D11" s="111"/>
      <c r="E11" s="112">
        <v>0</v>
      </c>
      <c r="F11" s="113">
        <f>SUM(F8:F10)</f>
        <v>500000000</v>
      </c>
      <c r="G11" s="114">
        <v>0</v>
      </c>
      <c r="H11" s="115">
        <v>0</v>
      </c>
    </row>
    <row r="12" spans="3:8" x14ac:dyDescent="0.25">
      <c r="C12" s="386" t="s">
        <v>119</v>
      </c>
      <c r="D12" s="95" t="s">
        <v>5</v>
      </c>
      <c r="E12" s="116">
        <v>0</v>
      </c>
      <c r="F12" s="97">
        <v>-500000000</v>
      </c>
      <c r="G12" s="98">
        <v>0</v>
      </c>
      <c r="H12" s="99">
        <f>+F12</f>
        <v>-500000000</v>
      </c>
    </row>
    <row r="13" spans="3:8" ht="31.5" x14ac:dyDescent="0.25">
      <c r="C13" s="386"/>
      <c r="D13" s="100" t="s">
        <v>108</v>
      </c>
      <c r="E13" s="117">
        <v>0</v>
      </c>
      <c r="F13" s="85">
        <v>0</v>
      </c>
      <c r="G13" s="118">
        <v>0</v>
      </c>
      <c r="H13" s="119">
        <v>0</v>
      </c>
    </row>
    <row r="14" spans="3:8" ht="16.5" thickBot="1" x14ac:dyDescent="0.3">
      <c r="C14" s="386"/>
      <c r="D14" s="105" t="s">
        <v>7</v>
      </c>
      <c r="E14" s="106">
        <v>0</v>
      </c>
      <c r="F14" s="120">
        <v>0</v>
      </c>
      <c r="G14" s="121">
        <v>0</v>
      </c>
      <c r="H14" s="122">
        <v>0</v>
      </c>
    </row>
    <row r="15" spans="3:8" ht="16.5" thickBot="1" x14ac:dyDescent="0.3">
      <c r="C15" s="123" t="s">
        <v>120</v>
      </c>
      <c r="D15" s="124"/>
      <c r="E15" s="112">
        <v>0</v>
      </c>
      <c r="F15" s="125">
        <f>SUM(F12:F14)</f>
        <v>-500000000</v>
      </c>
      <c r="G15" s="126">
        <v>0</v>
      </c>
      <c r="H15" s="127">
        <v>0</v>
      </c>
    </row>
    <row r="16" spans="3:8" ht="16.5" thickBot="1" x14ac:dyDescent="0.3">
      <c r="C16" s="123" t="s">
        <v>121</v>
      </c>
      <c r="D16" s="128"/>
      <c r="E16" s="129">
        <v>0</v>
      </c>
      <c r="F16" s="130">
        <f>F11+F15</f>
        <v>0</v>
      </c>
      <c r="G16" s="131">
        <f t="shared" ref="G16" si="0">+H9+G13</f>
        <v>0</v>
      </c>
      <c r="H16" s="132">
        <f>+F16</f>
        <v>0</v>
      </c>
    </row>
    <row r="19" spans="6:6" x14ac:dyDescent="0.25">
      <c r="F19" s="133"/>
    </row>
  </sheetData>
  <mergeCells count="10">
    <mergeCell ref="C8:C10"/>
    <mergeCell ref="C12:C14"/>
    <mergeCell ref="C2:H2"/>
    <mergeCell ref="C3:H3"/>
    <mergeCell ref="C4:H4"/>
    <mergeCell ref="C5:H5"/>
    <mergeCell ref="C6:C7"/>
    <mergeCell ref="D6:D7"/>
    <mergeCell ref="E6:G6"/>
    <mergeCell ref="H6:H7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D891A-70C8-4AFC-846D-17D69866374E}">
  <sheetPr>
    <tabColor theme="9"/>
    <pageSetUpPr fitToPage="1"/>
  </sheetPr>
  <dimension ref="A4:G44"/>
  <sheetViews>
    <sheetView showGridLines="0" topLeftCell="A4" zoomScaleNormal="100" workbookViewId="0">
      <selection activeCell="B4" sqref="B4:D36"/>
    </sheetView>
  </sheetViews>
  <sheetFormatPr baseColWidth="10" defaultColWidth="11.42578125" defaultRowHeight="15" x14ac:dyDescent="0.25"/>
  <cols>
    <col min="2" max="2" width="86.85546875" customWidth="1"/>
    <col min="3" max="3" width="24.5703125" customWidth="1"/>
    <col min="4" max="4" width="12.7109375" customWidth="1"/>
    <col min="5" max="5" width="16.28515625" bestFit="1" customWidth="1"/>
    <col min="6" max="6" width="17.42578125" bestFit="1" customWidth="1"/>
  </cols>
  <sheetData>
    <row r="4" spans="1:7" ht="18.75" x14ac:dyDescent="0.3">
      <c r="B4" s="398" t="s">
        <v>122</v>
      </c>
      <c r="C4" s="398"/>
      <c r="D4" s="398"/>
    </row>
    <row r="5" spans="1:7" ht="18.75" x14ac:dyDescent="0.25">
      <c r="B5" s="399" t="s">
        <v>123</v>
      </c>
      <c r="C5" s="400"/>
      <c r="D5" s="401"/>
    </row>
    <row r="6" spans="1:7" ht="18.75" x14ac:dyDescent="0.25">
      <c r="B6" s="402" t="s">
        <v>124</v>
      </c>
      <c r="C6" s="402"/>
      <c r="D6" s="402"/>
    </row>
    <row r="7" spans="1:7" ht="18.75" x14ac:dyDescent="0.25">
      <c r="B7" s="367" t="s">
        <v>4</v>
      </c>
      <c r="C7" s="368"/>
      <c r="D7" s="368"/>
      <c r="E7" s="134"/>
    </row>
    <row r="8" spans="1:7" x14ac:dyDescent="0.25">
      <c r="B8" s="403" t="s">
        <v>47</v>
      </c>
      <c r="C8" s="403" t="s">
        <v>125</v>
      </c>
      <c r="D8" s="405" t="s">
        <v>9</v>
      </c>
    </row>
    <row r="9" spans="1:7" x14ac:dyDescent="0.25">
      <c r="B9" s="404"/>
      <c r="C9" s="404"/>
      <c r="D9" s="405"/>
    </row>
    <row r="10" spans="1:7" ht="16.5" thickBot="1" x14ac:dyDescent="0.3">
      <c r="B10" s="135" t="s">
        <v>126</v>
      </c>
      <c r="C10" s="136">
        <f>C11+C21+C22+C23+C24+C28+C29</f>
        <v>1028757946347</v>
      </c>
      <c r="D10" s="137">
        <f>+C10/B42</f>
        <v>0.14943161539508984</v>
      </c>
      <c r="E10" s="313"/>
    </row>
    <row r="11" spans="1:7" ht="15.75" x14ac:dyDescent="0.25">
      <c r="A11" s="138"/>
      <c r="B11" s="139" t="s">
        <v>11</v>
      </c>
      <c r="C11" s="140">
        <f>C12+C16+C17+C18+C19+C20</f>
        <v>965008984079</v>
      </c>
      <c r="D11" s="141">
        <f>+C11/$B$42</f>
        <v>0.14017179830663479</v>
      </c>
      <c r="E11" s="142"/>
    </row>
    <row r="12" spans="1:7" ht="15.75" x14ac:dyDescent="0.25">
      <c r="A12" s="138"/>
      <c r="B12" s="52" t="s">
        <v>127</v>
      </c>
      <c r="C12" s="143">
        <f>+C13+C14+C15</f>
        <v>305546300652</v>
      </c>
      <c r="D12" s="144">
        <f t="shared" ref="D12:D35" si="0">+C12/$B$42</f>
        <v>4.4381943727919079E-2</v>
      </c>
    </row>
    <row r="13" spans="1:7" s="149" customFormat="1" ht="15.75" x14ac:dyDescent="0.25">
      <c r="A13" s="145"/>
      <c r="B13" s="146" t="s">
        <v>128</v>
      </c>
      <c r="C13" s="147">
        <v>93676160631</v>
      </c>
      <c r="D13" s="148">
        <f t="shared" si="0"/>
        <v>1.360687424753914E-2</v>
      </c>
    </row>
    <row r="14" spans="1:7" s="149" customFormat="1" ht="15.75" x14ac:dyDescent="0.25">
      <c r="A14" s="145"/>
      <c r="B14" s="146" t="s">
        <v>129</v>
      </c>
      <c r="C14" s="147">
        <v>158757886458</v>
      </c>
      <c r="D14" s="148">
        <f t="shared" si="0"/>
        <v>2.3060281103410577E-2</v>
      </c>
    </row>
    <row r="15" spans="1:7" s="149" customFormat="1" ht="15.75" x14ac:dyDescent="0.25">
      <c r="A15" s="145"/>
      <c r="B15" s="146" t="s">
        <v>130</v>
      </c>
      <c r="C15" s="147">
        <v>53112253563</v>
      </c>
      <c r="D15" s="148">
        <f t="shared" si="0"/>
        <v>7.7147883769693613E-3</v>
      </c>
      <c r="G15" s="150"/>
    </row>
    <row r="16" spans="1:7" ht="15.75" x14ac:dyDescent="0.25">
      <c r="A16" s="138"/>
      <c r="B16" s="52" t="s">
        <v>13</v>
      </c>
      <c r="C16" s="143">
        <v>51694589147</v>
      </c>
      <c r="D16" s="144">
        <f t="shared" si="0"/>
        <v>7.5088663867448873E-3</v>
      </c>
    </row>
    <row r="17" spans="1:6" ht="15.75" x14ac:dyDescent="0.25">
      <c r="A17" s="138"/>
      <c r="B17" s="151" t="s">
        <v>14</v>
      </c>
      <c r="C17" s="143">
        <v>540358022862</v>
      </c>
      <c r="D17" s="144">
        <f t="shared" si="0"/>
        <v>7.8489378900729018E-2</v>
      </c>
    </row>
    <row r="18" spans="1:6" ht="15.75" x14ac:dyDescent="0.25">
      <c r="A18" s="138"/>
      <c r="B18" s="152" t="s">
        <v>15</v>
      </c>
      <c r="C18" s="153">
        <v>66036548118</v>
      </c>
      <c r="D18" s="154">
        <f t="shared" si="0"/>
        <v>9.5920989922150847E-3</v>
      </c>
    </row>
    <row r="19" spans="1:6" ht="15.75" x14ac:dyDescent="0.25">
      <c r="A19" s="138"/>
      <c r="B19" s="52" t="s">
        <v>16</v>
      </c>
      <c r="C19" s="143">
        <v>1370403428</v>
      </c>
      <c r="D19" s="144">
        <f t="shared" si="0"/>
        <v>1.9905712389990703E-4</v>
      </c>
    </row>
    <row r="20" spans="1:6" ht="15.75" x14ac:dyDescent="0.25">
      <c r="A20" s="138"/>
      <c r="B20" s="52" t="s">
        <v>17</v>
      </c>
      <c r="C20" s="143">
        <v>3119872</v>
      </c>
      <c r="D20" s="144">
        <f t="shared" si="0"/>
        <v>4.5317512680349973E-7</v>
      </c>
    </row>
    <row r="21" spans="1:6" s="158" customFormat="1" ht="15.75" x14ac:dyDescent="0.25">
      <c r="A21" s="155"/>
      <c r="B21" s="53" t="s">
        <v>18</v>
      </c>
      <c r="C21" s="156">
        <v>4594772152</v>
      </c>
      <c r="D21" s="157">
        <f t="shared" si="0"/>
        <v>6.6741085936082936E-4</v>
      </c>
    </row>
    <row r="22" spans="1:6" s="158" customFormat="1" ht="15.75" x14ac:dyDescent="0.25">
      <c r="A22" s="155"/>
      <c r="B22" s="53" t="s">
        <v>22</v>
      </c>
      <c r="C22" s="156">
        <v>35829488329</v>
      </c>
      <c r="D22" s="157">
        <f t="shared" si="0"/>
        <v>5.2043907303886468E-3</v>
      </c>
      <c r="F22" s="159"/>
    </row>
    <row r="23" spans="1:6" s="158" customFormat="1" ht="15.75" x14ac:dyDescent="0.25">
      <c r="A23" s="155"/>
      <c r="B23" s="53" t="s">
        <v>25</v>
      </c>
      <c r="C23" s="156">
        <v>9760211304</v>
      </c>
      <c r="D23" s="157">
        <f t="shared" si="0"/>
        <v>1.4177136098273107E-3</v>
      </c>
      <c r="F23" s="159"/>
    </row>
    <row r="24" spans="1:6" s="158" customFormat="1" ht="15.75" x14ac:dyDescent="0.25">
      <c r="A24" s="155"/>
      <c r="B24" s="160" t="s">
        <v>28</v>
      </c>
      <c r="C24" s="161">
        <f>SUM(C25:C27)</f>
        <v>4256717870</v>
      </c>
      <c r="D24" s="162">
        <f t="shared" si="0"/>
        <v>6.1830698839695131E-4</v>
      </c>
      <c r="E24" s="163"/>
      <c r="F24" s="164"/>
    </row>
    <row r="25" spans="1:6" s="158" customFormat="1" ht="15.75" x14ac:dyDescent="0.25">
      <c r="A25" s="155"/>
      <c r="B25" s="160" t="s">
        <v>131</v>
      </c>
      <c r="C25" s="165">
        <v>1452804</v>
      </c>
      <c r="D25" s="148">
        <f t="shared" si="0"/>
        <v>2.1102616931740522E-7</v>
      </c>
      <c r="E25" s="163"/>
    </row>
    <row r="26" spans="1:6" s="158" customFormat="1" ht="15.75" x14ac:dyDescent="0.25">
      <c r="A26" s="155"/>
      <c r="B26" s="160" t="s">
        <v>132</v>
      </c>
      <c r="C26" s="165">
        <v>3705000000</v>
      </c>
      <c r="D26" s="148">
        <f t="shared" si="0"/>
        <v>5.3816754174753527E-4</v>
      </c>
      <c r="E26" s="163"/>
    </row>
    <row r="27" spans="1:6" s="158" customFormat="1" ht="15.75" x14ac:dyDescent="0.25">
      <c r="A27" s="155"/>
      <c r="B27" s="160" t="s">
        <v>133</v>
      </c>
      <c r="C27" s="165">
        <v>550265066</v>
      </c>
      <c r="D27" s="148">
        <f t="shared" si="0"/>
        <v>7.9928420480098586E-5</v>
      </c>
      <c r="E27" s="163"/>
    </row>
    <row r="28" spans="1:6" s="158" customFormat="1" ht="15.75" x14ac:dyDescent="0.25">
      <c r="A28" s="155"/>
      <c r="B28" s="160" t="s">
        <v>32</v>
      </c>
      <c r="C28" s="161">
        <v>369830712</v>
      </c>
      <c r="D28" s="162">
        <f t="shared" si="0"/>
        <v>5.3719537149738384E-5</v>
      </c>
      <c r="E28" s="163"/>
    </row>
    <row r="29" spans="1:6" s="158" customFormat="1" ht="15.75" x14ac:dyDescent="0.25">
      <c r="A29" s="155"/>
      <c r="B29" s="160" t="s">
        <v>33</v>
      </c>
      <c r="C29" s="161">
        <v>8937941901</v>
      </c>
      <c r="D29" s="162">
        <f t="shared" si="0"/>
        <v>1.2982753633315688E-3</v>
      </c>
      <c r="E29" s="166"/>
    </row>
    <row r="30" spans="1:6" ht="16.5" thickBot="1" x14ac:dyDescent="0.3">
      <c r="A30" s="138"/>
      <c r="B30" s="167" t="s">
        <v>134</v>
      </c>
      <c r="C30" s="168">
        <f>C31</f>
        <v>11247530920</v>
      </c>
      <c r="D30" s="169">
        <f t="shared" si="0"/>
        <v>1.6337533241419149E-3</v>
      </c>
    </row>
    <row r="31" spans="1:6" s="158" customFormat="1" ht="15.75" x14ac:dyDescent="0.25">
      <c r="A31" s="155"/>
      <c r="B31" s="160" t="s">
        <v>135</v>
      </c>
      <c r="C31" s="170">
        <f>SUM(C32+C34)</f>
        <v>11247530920</v>
      </c>
      <c r="D31" s="162">
        <f t="shared" si="0"/>
        <v>1.6337533241419149E-3</v>
      </c>
    </row>
    <row r="32" spans="1:6" s="158" customFormat="1" ht="15.75" x14ac:dyDescent="0.25">
      <c r="A32" s="155"/>
      <c r="B32" s="160" t="s">
        <v>136</v>
      </c>
      <c r="C32" s="143">
        <f>+C33</f>
        <v>10250997876</v>
      </c>
      <c r="D32" s="148">
        <f t="shared" si="0"/>
        <v>1.4890025175131245E-3</v>
      </c>
    </row>
    <row r="33" spans="1:6" s="158" customFormat="1" ht="15.75" x14ac:dyDescent="0.25">
      <c r="A33" s="155"/>
      <c r="B33" s="171" t="s">
        <v>137</v>
      </c>
      <c r="C33" s="143">
        <v>10250997876</v>
      </c>
      <c r="D33" s="148">
        <f t="shared" si="0"/>
        <v>1.4890025175131245E-3</v>
      </c>
    </row>
    <row r="34" spans="1:6" ht="15.75" x14ac:dyDescent="0.25">
      <c r="A34" s="138"/>
      <c r="B34" s="52" t="s">
        <v>138</v>
      </c>
      <c r="C34" s="143">
        <f>+C35</f>
        <v>996533044</v>
      </c>
      <c r="D34" s="148">
        <f t="shared" si="0"/>
        <v>1.447508066287904E-4</v>
      </c>
    </row>
    <row r="35" spans="1:6" ht="15.75" x14ac:dyDescent="0.25">
      <c r="A35" s="138"/>
      <c r="B35" s="172" t="s">
        <v>139</v>
      </c>
      <c r="C35" s="143">
        <v>996533044</v>
      </c>
      <c r="D35" s="148">
        <f t="shared" si="0"/>
        <v>1.447508066287904E-4</v>
      </c>
    </row>
    <row r="36" spans="1:6" ht="18.75" x14ac:dyDescent="0.3">
      <c r="B36" s="173" t="s">
        <v>140</v>
      </c>
      <c r="C36" s="174">
        <f>+C10+C30</f>
        <v>1040005477267</v>
      </c>
      <c r="D36" s="175">
        <f>+C36/$B$42</f>
        <v>0.15106536871923174</v>
      </c>
      <c r="F36" s="142"/>
    </row>
    <row r="37" spans="1:6" x14ac:dyDescent="0.25">
      <c r="B37" s="176"/>
      <c r="F37" s="142"/>
    </row>
    <row r="38" spans="1:6" x14ac:dyDescent="0.25">
      <c r="B38" s="179"/>
    </row>
    <row r="39" spans="1:6" x14ac:dyDescent="0.25">
      <c r="C39" s="142"/>
    </row>
    <row r="40" spans="1:6" x14ac:dyDescent="0.25">
      <c r="C40" s="142"/>
    </row>
    <row r="41" spans="1:6" x14ac:dyDescent="0.25">
      <c r="B41" s="177"/>
      <c r="C41" s="142"/>
    </row>
    <row r="42" spans="1:6" s="177" customFormat="1" ht="15.75" x14ac:dyDescent="0.25">
      <c r="B42" s="354">
        <v>6884473166050</v>
      </c>
      <c r="C42" s="178" t="s">
        <v>0</v>
      </c>
    </row>
    <row r="43" spans="1:6" x14ac:dyDescent="0.25">
      <c r="B43" s="177"/>
      <c r="C43" s="142"/>
    </row>
    <row r="44" spans="1:6" ht="15.75" x14ac:dyDescent="0.25">
      <c r="B44" s="177"/>
      <c r="C44" s="33"/>
    </row>
  </sheetData>
  <mergeCells count="7">
    <mergeCell ref="B4:D4"/>
    <mergeCell ref="B5:D5"/>
    <mergeCell ref="B6:D6"/>
    <mergeCell ref="B7:D7"/>
    <mergeCell ref="B8:B9"/>
    <mergeCell ref="C8:C9"/>
    <mergeCell ref="D8:D9"/>
  </mergeCells>
  <pageMargins left="0.7" right="0.7" top="0.75" bottom="0.75" header="0.3" footer="0.3"/>
  <pageSetup scale="78" fitToHeight="0" orientation="portrait" r:id="rId1"/>
  <ignoredErrors>
    <ignoredError sqref="C2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8E005-88D0-4795-8480-559FA4342002}">
  <sheetPr>
    <tabColor theme="9"/>
    <pageSetUpPr fitToPage="1"/>
  </sheetPr>
  <dimension ref="B2:I29"/>
  <sheetViews>
    <sheetView showGridLines="0" zoomScaleNormal="100" workbookViewId="0">
      <selection activeCell="D9" sqref="D9"/>
    </sheetView>
  </sheetViews>
  <sheetFormatPr baseColWidth="10" defaultColWidth="36.28515625" defaultRowHeight="15.75" x14ac:dyDescent="0.25"/>
  <cols>
    <col min="1" max="1" width="16.7109375" style="1" customWidth="1"/>
    <col min="2" max="2" width="12.85546875" style="1" customWidth="1"/>
    <col min="3" max="3" width="80.140625" style="1" customWidth="1"/>
    <col min="4" max="4" width="31.42578125" style="1" customWidth="1"/>
    <col min="5" max="5" width="21.28515625" style="4" hidden="1" customWidth="1"/>
    <col min="6" max="8" width="0" style="1" hidden="1" customWidth="1"/>
    <col min="9" max="16384" width="36.28515625" style="1"/>
  </cols>
  <sheetData>
    <row r="2" spans="2:9" ht="18.75" x14ac:dyDescent="0.25">
      <c r="B2" s="402" t="s">
        <v>141</v>
      </c>
      <c r="C2" s="402"/>
      <c r="D2" s="402"/>
    </row>
    <row r="3" spans="2:9" ht="32.25" customHeight="1" x14ac:dyDescent="0.25">
      <c r="B3" s="378" t="s">
        <v>142</v>
      </c>
      <c r="C3" s="378"/>
      <c r="D3" s="378"/>
    </row>
    <row r="4" spans="2:9" ht="19.5" thickBot="1" x14ac:dyDescent="0.3">
      <c r="B4" s="406" t="s">
        <v>102</v>
      </c>
      <c r="C4" s="406"/>
      <c r="D4" s="406"/>
      <c r="E4" s="4">
        <v>1000000</v>
      </c>
    </row>
    <row r="5" spans="2:9" ht="32.25" thickBot="1" x14ac:dyDescent="0.3">
      <c r="B5" s="180" t="s">
        <v>143</v>
      </c>
      <c r="C5" s="181" t="s">
        <v>47</v>
      </c>
      <c r="D5" s="181" t="s">
        <v>144</v>
      </c>
      <c r="I5"/>
    </row>
    <row r="6" spans="2:9" ht="63.75" thickBot="1" x14ac:dyDescent="0.3">
      <c r="B6" s="189">
        <v>1955</v>
      </c>
      <c r="C6" s="351" t="s">
        <v>919</v>
      </c>
      <c r="D6" s="204">
        <v>70998239461</v>
      </c>
      <c r="I6"/>
    </row>
    <row r="7" spans="2:9" ht="16.5" thickBot="1" x14ac:dyDescent="0.3">
      <c r="B7" s="189">
        <v>1963</v>
      </c>
      <c r="C7" s="351" t="s">
        <v>907</v>
      </c>
      <c r="D7" s="204">
        <v>66618501</v>
      </c>
      <c r="I7"/>
    </row>
    <row r="8" spans="2:9" ht="79.5" thickBot="1" x14ac:dyDescent="0.3">
      <c r="B8" s="189">
        <v>1970</v>
      </c>
      <c r="C8" s="351" t="s">
        <v>908</v>
      </c>
      <c r="D8" s="204">
        <v>2294067270</v>
      </c>
      <c r="I8"/>
    </row>
    <row r="9" spans="2:9" ht="63.75" thickBot="1" x14ac:dyDescent="0.3">
      <c r="B9" s="189">
        <v>1974</v>
      </c>
      <c r="C9" s="351" t="s">
        <v>920</v>
      </c>
      <c r="D9" s="204">
        <v>2316900549</v>
      </c>
      <c r="I9"/>
    </row>
    <row r="10" spans="2:9" ht="63.75" thickBot="1" x14ac:dyDescent="0.3">
      <c r="B10" s="189">
        <v>2043</v>
      </c>
      <c r="C10" s="351" t="s">
        <v>921</v>
      </c>
      <c r="D10" s="204">
        <v>1935096206</v>
      </c>
      <c r="I10"/>
    </row>
    <row r="11" spans="2:9" ht="79.5" thickBot="1" x14ac:dyDescent="0.3">
      <c r="B11" s="189">
        <v>2048</v>
      </c>
      <c r="C11" s="351" t="s">
        <v>913</v>
      </c>
      <c r="D11" s="204">
        <v>190522257</v>
      </c>
      <c r="I11"/>
    </row>
    <row r="12" spans="2:9" ht="63.75" thickBot="1" x14ac:dyDescent="0.3">
      <c r="B12" s="189">
        <v>2049</v>
      </c>
      <c r="C12" s="351" t="s">
        <v>922</v>
      </c>
      <c r="D12" s="204">
        <v>34629609</v>
      </c>
      <c r="I12"/>
    </row>
    <row r="13" spans="2:9" ht="83.25" thickBot="1" x14ac:dyDescent="0.3">
      <c r="B13" s="189">
        <v>2073</v>
      </c>
      <c r="C13" s="356" t="s">
        <v>952</v>
      </c>
      <c r="D13" s="204">
        <v>39106104</v>
      </c>
      <c r="I13"/>
    </row>
    <row r="14" spans="2:9" ht="63.75" thickBot="1" x14ac:dyDescent="0.3">
      <c r="B14" s="189">
        <v>2075</v>
      </c>
      <c r="C14" s="351" t="s">
        <v>923</v>
      </c>
      <c r="D14" s="204">
        <v>117318313</v>
      </c>
      <c r="I14"/>
    </row>
    <row r="15" spans="2:9" ht="19.5" thickBot="1" x14ac:dyDescent="0.3">
      <c r="B15" s="407" t="s">
        <v>145</v>
      </c>
      <c r="C15" s="408"/>
      <c r="D15" s="185">
        <f>SUM(D6:D14)</f>
        <v>77992498270</v>
      </c>
      <c r="E15" s="4">
        <v>0</v>
      </c>
      <c r="F15" s="4">
        <f t="shared" ref="F15" si="0">+E15-D15</f>
        <v>-77992498270</v>
      </c>
    </row>
    <row r="17" spans="3:6" x14ac:dyDescent="0.25">
      <c r="D17" s="21"/>
    </row>
    <row r="19" spans="3:6" x14ac:dyDescent="0.25">
      <c r="D19" s="21"/>
    </row>
    <row r="21" spans="3:6" x14ac:dyDescent="0.25">
      <c r="C21" s="4"/>
    </row>
    <row r="23" spans="3:6" x14ac:dyDescent="0.25">
      <c r="C23" s="4"/>
    </row>
    <row r="24" spans="3:6" ht="16.5" x14ac:dyDescent="0.3">
      <c r="C24" s="355"/>
    </row>
    <row r="25" spans="3:6" ht="16.5" x14ac:dyDescent="0.3">
      <c r="C25" s="355"/>
    </row>
    <row r="26" spans="3:6" ht="16.5" x14ac:dyDescent="0.3">
      <c r="C26" s="355"/>
    </row>
    <row r="27" spans="3:6" ht="16.5" x14ac:dyDescent="0.3">
      <c r="C27" s="355"/>
      <c r="F27" s="1" t="s">
        <v>146</v>
      </c>
    </row>
    <row r="28" spans="3:6" ht="16.5" x14ac:dyDescent="0.3">
      <c r="C28" s="355"/>
    </row>
    <row r="29" spans="3:6" ht="16.5" x14ac:dyDescent="0.3">
      <c r="C29" s="355"/>
    </row>
  </sheetData>
  <mergeCells count="4">
    <mergeCell ref="B2:D2"/>
    <mergeCell ref="B3:D3"/>
    <mergeCell ref="B4:D4"/>
    <mergeCell ref="B15:C15"/>
  </mergeCells>
  <pageMargins left="0.7" right="0.7" top="0.75" bottom="0.75" header="0.3" footer="0.3"/>
  <pageSetup scale="4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2BC2F-AC11-4853-B258-77D55555BF75}">
  <sheetPr>
    <tabColor theme="9"/>
    <pageSetUpPr fitToPage="1"/>
  </sheetPr>
  <dimension ref="A2:O29"/>
  <sheetViews>
    <sheetView showGridLines="0" topLeftCell="I9" zoomScaleNormal="100" workbookViewId="0">
      <selection activeCell="L10" sqref="L10"/>
    </sheetView>
  </sheetViews>
  <sheetFormatPr baseColWidth="10" defaultColWidth="11.42578125" defaultRowHeight="15.75" x14ac:dyDescent="0.25"/>
  <cols>
    <col min="1" max="1" width="15.140625" style="1" hidden="1" customWidth="1"/>
    <col min="2" max="6" width="27.5703125" style="1" hidden="1" customWidth="1"/>
    <col min="7" max="8" width="0" style="1" hidden="1" customWidth="1"/>
    <col min="9" max="9" width="11.42578125" style="1"/>
    <col min="10" max="10" width="20" style="1" customWidth="1"/>
    <col min="11" max="11" width="63" style="1" customWidth="1"/>
    <col min="12" max="12" width="36.140625" style="1" customWidth="1"/>
    <col min="13" max="13" width="21" style="1" customWidth="1"/>
    <col min="14" max="14" width="11.42578125" style="1"/>
    <col min="15" max="15" width="13.85546875" style="1" bestFit="1" customWidth="1"/>
    <col min="16" max="16384" width="11.42578125" style="1"/>
  </cols>
  <sheetData>
    <row r="2" spans="1:15" ht="18.75" x14ac:dyDescent="0.25">
      <c r="B2" s="409" t="s">
        <v>147</v>
      </c>
      <c r="C2" s="409"/>
      <c r="D2" s="409"/>
      <c r="E2" s="409"/>
      <c r="F2" s="409"/>
      <c r="J2" s="402" t="s">
        <v>148</v>
      </c>
      <c r="K2" s="402"/>
      <c r="L2" s="402"/>
      <c r="M2" s="186"/>
    </row>
    <row r="3" spans="1:15" ht="17.45" customHeight="1" x14ac:dyDescent="0.25">
      <c r="B3" s="409" t="s">
        <v>149</v>
      </c>
      <c r="C3" s="409"/>
      <c r="D3" s="409"/>
      <c r="E3" s="409"/>
      <c r="F3" s="409"/>
      <c r="J3" s="410" t="s">
        <v>150</v>
      </c>
      <c r="K3" s="410"/>
      <c r="L3" s="410"/>
    </row>
    <row r="4" spans="1:15" ht="19.5" thickBot="1" x14ac:dyDescent="0.3">
      <c r="B4" s="411" t="s">
        <v>151</v>
      </c>
      <c r="C4" s="411"/>
      <c r="D4" s="411"/>
      <c r="E4" s="411"/>
      <c r="F4" s="411"/>
      <c r="J4" s="412" t="s">
        <v>102</v>
      </c>
      <c r="K4" s="412"/>
      <c r="L4" s="412"/>
      <c r="M4" s="134"/>
    </row>
    <row r="5" spans="1:15" x14ac:dyDescent="0.25">
      <c r="B5" s="413" t="s">
        <v>152</v>
      </c>
      <c r="C5" s="413" t="s">
        <v>47</v>
      </c>
      <c r="D5" s="413" t="s">
        <v>153</v>
      </c>
      <c r="E5" s="413" t="s">
        <v>154</v>
      </c>
      <c r="F5" s="413" t="s">
        <v>144</v>
      </c>
      <c r="J5" s="413" t="s">
        <v>143</v>
      </c>
      <c r="K5" s="413" t="s">
        <v>47</v>
      </c>
      <c r="L5" s="413" t="s">
        <v>155</v>
      </c>
    </row>
    <row r="6" spans="1:15" ht="16.5" thickBot="1" x14ac:dyDescent="0.3">
      <c r="B6" s="414"/>
      <c r="C6" s="414"/>
      <c r="D6" s="414"/>
      <c r="E6" s="414"/>
      <c r="F6" s="414"/>
      <c r="J6" s="414"/>
      <c r="K6" s="414"/>
      <c r="L6" s="414"/>
    </row>
    <row r="7" spans="1:15" ht="48" thickBot="1" x14ac:dyDescent="0.3">
      <c r="B7" s="187"/>
      <c r="C7" s="188"/>
      <c r="D7" s="188"/>
      <c r="E7" s="188"/>
      <c r="F7" s="188"/>
      <c r="J7" s="189">
        <v>1954</v>
      </c>
      <c r="K7" s="182" t="s">
        <v>905</v>
      </c>
      <c r="L7" s="205">
        <v>45063446338</v>
      </c>
      <c r="M7"/>
      <c r="O7" s="190"/>
    </row>
    <row r="8" spans="1:15" ht="79.5" thickBot="1" x14ac:dyDescent="0.3">
      <c r="B8" s="191">
        <v>1955</v>
      </c>
      <c r="C8" s="192" t="s">
        <v>156</v>
      </c>
      <c r="D8" s="193">
        <v>39557890352.487427</v>
      </c>
      <c r="E8" s="193">
        <v>16995185517</v>
      </c>
      <c r="F8" s="194">
        <v>22562704835.487427</v>
      </c>
      <c r="J8" s="189">
        <v>1955</v>
      </c>
      <c r="K8" s="195" t="s">
        <v>906</v>
      </c>
      <c r="L8" s="205">
        <v>23022768259</v>
      </c>
      <c r="M8"/>
      <c r="O8" s="190"/>
    </row>
    <row r="9" spans="1:15" ht="48" thickBot="1" x14ac:dyDescent="0.3">
      <c r="B9" s="191">
        <v>1963</v>
      </c>
      <c r="C9" s="192" t="s">
        <v>157</v>
      </c>
      <c r="D9" s="193">
        <v>125244764.12284203</v>
      </c>
      <c r="E9" s="193">
        <v>85197840</v>
      </c>
      <c r="F9" s="194">
        <v>40046924.122842029</v>
      </c>
      <c r="J9" s="189">
        <v>1963</v>
      </c>
      <c r="K9" s="182" t="s">
        <v>907</v>
      </c>
      <c r="L9" s="205">
        <v>56298566</v>
      </c>
      <c r="M9"/>
      <c r="O9" s="190"/>
    </row>
    <row r="10" spans="1:15" ht="116.25" customHeight="1" thickBot="1" x14ac:dyDescent="0.3">
      <c r="B10" s="191">
        <v>1970</v>
      </c>
      <c r="C10" s="192" t="s">
        <v>158</v>
      </c>
      <c r="D10" s="193">
        <v>1005754888.6919972</v>
      </c>
      <c r="E10" s="193">
        <v>781169837</v>
      </c>
      <c r="F10" s="194">
        <v>224585051.69199717</v>
      </c>
      <c r="J10" s="189">
        <v>1970</v>
      </c>
      <c r="K10" s="182" t="s">
        <v>908</v>
      </c>
      <c r="L10" s="205">
        <v>126501393</v>
      </c>
      <c r="M10"/>
      <c r="O10" s="190"/>
    </row>
    <row r="11" spans="1:15" ht="61.5" customHeight="1" thickBot="1" x14ac:dyDescent="0.3">
      <c r="B11" s="191"/>
      <c r="C11" s="192"/>
      <c r="D11" s="193"/>
      <c r="E11" s="193"/>
      <c r="F11" s="194"/>
      <c r="J11" s="189">
        <v>1972</v>
      </c>
      <c r="K11" s="196" t="s">
        <v>909</v>
      </c>
      <c r="L11" s="205">
        <v>318257685</v>
      </c>
      <c r="M11"/>
      <c r="O11" s="190"/>
    </row>
    <row r="12" spans="1:15" ht="51.75" customHeight="1" thickBot="1" x14ac:dyDescent="0.3">
      <c r="B12" s="191"/>
      <c r="C12" s="192"/>
      <c r="D12" s="193"/>
      <c r="E12" s="193"/>
      <c r="F12" s="194"/>
      <c r="J12" s="189">
        <v>1973</v>
      </c>
      <c r="K12" s="183" t="s">
        <v>910</v>
      </c>
      <c r="L12" s="205">
        <v>120000000</v>
      </c>
      <c r="M12"/>
      <c r="O12" s="190"/>
    </row>
    <row r="13" spans="1:15" ht="55.5" customHeight="1" thickBot="1" x14ac:dyDescent="0.3">
      <c r="B13" s="191"/>
      <c r="C13" s="192"/>
      <c r="D13" s="193"/>
      <c r="E13" s="193"/>
      <c r="F13" s="194"/>
      <c r="J13" s="189">
        <v>1974</v>
      </c>
      <c r="K13" s="182" t="s">
        <v>911</v>
      </c>
      <c r="L13" s="205">
        <v>162681005</v>
      </c>
      <c r="M13"/>
      <c r="O13" s="190"/>
    </row>
    <row r="14" spans="1:15" ht="81" customHeight="1" thickBot="1" x14ac:dyDescent="0.3">
      <c r="B14" s="197">
        <v>2048</v>
      </c>
      <c r="C14" s="192" t="s">
        <v>159</v>
      </c>
      <c r="D14" s="193">
        <v>264061692.87811202</v>
      </c>
      <c r="E14" s="193">
        <v>71700195</v>
      </c>
      <c r="F14" s="194">
        <v>192361497.87811202</v>
      </c>
      <c r="J14" s="189">
        <v>2043</v>
      </c>
      <c r="K14" s="182" t="s">
        <v>912</v>
      </c>
      <c r="L14" s="205">
        <v>1328308604</v>
      </c>
      <c r="M14"/>
      <c r="O14" s="190"/>
    </row>
    <row r="15" spans="1:15" ht="102" customHeight="1" thickBot="1" x14ac:dyDescent="0.3">
      <c r="A15" s="1" t="s">
        <v>160</v>
      </c>
      <c r="B15" s="198">
        <v>2049</v>
      </c>
      <c r="C15" s="199" t="s">
        <v>161</v>
      </c>
      <c r="D15" s="200">
        <v>52812338.57562241</v>
      </c>
      <c r="E15" s="200">
        <v>17925058</v>
      </c>
      <c r="F15" s="200">
        <v>34887280.57562241</v>
      </c>
      <c r="J15" s="201">
        <v>2048</v>
      </c>
      <c r="K15" s="182" t="s">
        <v>913</v>
      </c>
      <c r="L15" s="205">
        <v>72251028</v>
      </c>
      <c r="M15"/>
      <c r="O15" s="190"/>
    </row>
    <row r="16" spans="1:15" ht="79.5" thickBot="1" x14ac:dyDescent="0.3">
      <c r="B16" s="191">
        <v>2073</v>
      </c>
      <c r="C16" s="183" t="s">
        <v>162</v>
      </c>
      <c r="D16" s="202">
        <v>327055886.70576251</v>
      </c>
      <c r="E16" s="202">
        <v>75000000</v>
      </c>
      <c r="F16" s="202">
        <v>252055886.70576251</v>
      </c>
      <c r="J16" s="184">
        <v>2049</v>
      </c>
      <c r="K16" s="182" t="s">
        <v>914</v>
      </c>
      <c r="L16" s="205">
        <v>17925048</v>
      </c>
      <c r="M16"/>
      <c r="O16" s="190"/>
    </row>
    <row r="17" spans="2:15" ht="48" thickBot="1" x14ac:dyDescent="0.3">
      <c r="B17" s="191"/>
      <c r="C17" s="183"/>
      <c r="D17" s="203"/>
      <c r="E17" s="203"/>
      <c r="F17" s="203"/>
      <c r="J17" s="184">
        <v>2050</v>
      </c>
      <c r="K17" s="183" t="s">
        <v>915</v>
      </c>
      <c r="L17" s="205">
        <v>2357121</v>
      </c>
      <c r="M17"/>
      <c r="O17" s="190"/>
    </row>
    <row r="18" spans="2:15" ht="95.25" thickBot="1" x14ac:dyDescent="0.3">
      <c r="B18" s="187"/>
      <c r="C18" s="188" t="s">
        <v>163</v>
      </c>
      <c r="D18" s="204">
        <f>+SUM(D8:D16)</f>
        <v>41332819923.461761</v>
      </c>
      <c r="E18" s="204">
        <f>+SUM(E8:E16)</f>
        <v>18026178447</v>
      </c>
      <c r="F18" s="204">
        <f>+SUM(F8:F16)</f>
        <v>23306641476.461761</v>
      </c>
      <c r="J18" s="189">
        <v>2073</v>
      </c>
      <c r="K18" s="182" t="s">
        <v>916</v>
      </c>
      <c r="L18" s="205">
        <v>500000000</v>
      </c>
      <c r="M18"/>
      <c r="O18" s="190"/>
    </row>
    <row r="19" spans="2:15" ht="96.75" customHeight="1" thickBot="1" x14ac:dyDescent="0.3">
      <c r="J19" s="189">
        <v>2075</v>
      </c>
      <c r="K19" s="183" t="s">
        <v>917</v>
      </c>
      <c r="L19" s="205">
        <v>1500000000</v>
      </c>
      <c r="M19"/>
      <c r="O19" s="190"/>
    </row>
    <row r="20" spans="2:15" ht="95.25" thickBot="1" x14ac:dyDescent="0.3">
      <c r="J20" s="189">
        <v>2110</v>
      </c>
      <c r="K20" s="183" t="s">
        <v>918</v>
      </c>
      <c r="L20" s="205">
        <v>656132940</v>
      </c>
      <c r="M20"/>
      <c r="O20" s="190"/>
    </row>
    <row r="21" spans="2:15" ht="19.5" thickBot="1" x14ac:dyDescent="0.3">
      <c r="J21" s="407" t="s">
        <v>145</v>
      </c>
      <c r="K21" s="408"/>
      <c r="L21" s="185">
        <f>SUM(L7:L20)</f>
        <v>72946927987</v>
      </c>
      <c r="M21"/>
      <c r="O21" s="190"/>
    </row>
    <row r="25" spans="2:15" x14ac:dyDescent="0.25">
      <c r="L25" s="3"/>
    </row>
    <row r="27" spans="2:15" x14ac:dyDescent="0.25">
      <c r="K27" s="206"/>
    </row>
    <row r="29" spans="2:15" x14ac:dyDescent="0.25">
      <c r="K29" s="90"/>
    </row>
  </sheetData>
  <mergeCells count="15">
    <mergeCell ref="K5:K6"/>
    <mergeCell ref="L5:L6"/>
    <mergeCell ref="J21:K21"/>
    <mergeCell ref="B5:B6"/>
    <mergeCell ref="C5:C6"/>
    <mergeCell ref="D5:D6"/>
    <mergeCell ref="E5:E6"/>
    <mergeCell ref="F5:F6"/>
    <mergeCell ref="J5:J6"/>
    <mergeCell ref="B2:F2"/>
    <mergeCell ref="J2:L2"/>
    <mergeCell ref="B3:F3"/>
    <mergeCell ref="J3:L3"/>
    <mergeCell ref="B4:F4"/>
    <mergeCell ref="J4:L4"/>
  </mergeCells>
  <pageMargins left="0.7" right="0.7" top="0.75" bottom="0.75" header="0.3" footer="0.3"/>
  <pageSetup scale="83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28265-B918-43BC-B6C2-4837A61FD825}">
  <sheetPr>
    <tabColor theme="9"/>
    <pageSetUpPr fitToPage="1"/>
  </sheetPr>
  <dimension ref="A1:I48"/>
  <sheetViews>
    <sheetView showGridLines="0" topLeftCell="A27" zoomScale="115" zoomScaleNormal="115" workbookViewId="0">
      <selection activeCell="G53" sqref="G53"/>
    </sheetView>
  </sheetViews>
  <sheetFormatPr baseColWidth="10" defaultColWidth="11.42578125" defaultRowHeight="15.75" x14ac:dyDescent="0.25"/>
  <cols>
    <col min="1" max="1" width="11.42578125" style="1"/>
    <col min="2" max="2" width="82.5703125" style="1" customWidth="1"/>
    <col min="3" max="3" width="24.42578125" style="4" customWidth="1"/>
    <col min="4" max="4" width="22.140625" style="4" bestFit="1" customWidth="1"/>
    <col min="5" max="5" width="24.7109375" style="4" bestFit="1" customWidth="1"/>
    <col min="6" max="6" width="11.42578125" style="1"/>
    <col min="7" max="7" width="13.5703125" style="1" bestFit="1" customWidth="1"/>
    <col min="8" max="16384" width="11.42578125" style="1"/>
  </cols>
  <sheetData>
    <row r="1" spans="1:8" x14ac:dyDescent="0.25">
      <c r="A1" s="207"/>
    </row>
    <row r="3" spans="1:8" ht="18.75" x14ac:dyDescent="0.25">
      <c r="B3" s="365" t="s">
        <v>164</v>
      </c>
      <c r="C3" s="402"/>
      <c r="D3" s="402"/>
      <c r="E3" s="402"/>
    </row>
    <row r="4" spans="1:8" ht="18.75" x14ac:dyDescent="0.25">
      <c r="B4" s="365" t="s">
        <v>165</v>
      </c>
      <c r="C4" s="402"/>
      <c r="D4" s="402"/>
      <c r="E4" s="402"/>
    </row>
    <row r="5" spans="1:8" x14ac:dyDescent="0.25">
      <c r="B5" s="415" t="s">
        <v>166</v>
      </c>
      <c r="C5" s="409"/>
      <c r="D5" s="409"/>
      <c r="E5" s="409"/>
    </row>
    <row r="6" spans="1:8" x14ac:dyDescent="0.25">
      <c r="B6" s="416" t="s">
        <v>102</v>
      </c>
      <c r="C6" s="417"/>
      <c r="D6" s="417"/>
      <c r="E6" s="417"/>
    </row>
    <row r="7" spans="1:8" ht="15.75" customHeight="1" x14ac:dyDescent="0.25">
      <c r="B7" s="418" t="s">
        <v>167</v>
      </c>
      <c r="C7" s="419" t="s">
        <v>168</v>
      </c>
      <c r="D7" s="420" t="s">
        <v>169</v>
      </c>
      <c r="E7" s="422" t="s">
        <v>170</v>
      </c>
    </row>
    <row r="8" spans="1:8" x14ac:dyDescent="0.25">
      <c r="B8" s="418"/>
      <c r="C8" s="419"/>
      <c r="D8" s="421"/>
      <c r="E8" s="422"/>
    </row>
    <row r="9" spans="1:8" ht="16.5" thickBot="1" x14ac:dyDescent="0.3">
      <c r="B9" s="208" t="s">
        <v>171</v>
      </c>
      <c r="C9" s="209">
        <f>+SUM(C10:C11)</f>
        <v>7385534679</v>
      </c>
      <c r="D9" s="209">
        <f>+SUM(D10:D11)</f>
        <v>433185157</v>
      </c>
      <c r="E9" s="210">
        <f t="shared" ref="E9" si="0">+C9+D9</f>
        <v>7818719836</v>
      </c>
      <c r="H9" s="21"/>
    </row>
    <row r="10" spans="1:8" x14ac:dyDescent="0.25">
      <c r="A10" s="13"/>
      <c r="B10" s="211" t="s">
        <v>172</v>
      </c>
      <c r="C10" s="212">
        <v>2437604124</v>
      </c>
      <c r="D10" s="212">
        <v>198175000</v>
      </c>
      <c r="E10" s="213">
        <f>SUM(C10:D10)</f>
        <v>2635779124</v>
      </c>
      <c r="F10" s="214"/>
      <c r="H10" s="21"/>
    </row>
    <row r="11" spans="1:8" x14ac:dyDescent="0.25">
      <c r="A11" s="13"/>
      <c r="B11" s="215" t="s">
        <v>173</v>
      </c>
      <c r="C11" s="51">
        <v>4947930555</v>
      </c>
      <c r="D11" s="51">
        <v>235010157</v>
      </c>
      <c r="E11" s="213">
        <f>SUM(C11:D11)</f>
        <v>5182940712</v>
      </c>
      <c r="F11" s="214"/>
      <c r="H11" s="21"/>
    </row>
    <row r="12" spans="1:8" ht="16.5" thickBot="1" x14ac:dyDescent="0.3">
      <c r="A12" s="13"/>
      <c r="B12" s="216" t="s">
        <v>174</v>
      </c>
      <c r="C12" s="217">
        <f>+SUM(C13:C37)</f>
        <v>1063875388757</v>
      </c>
      <c r="D12" s="217">
        <f>+SUM(D13:D37)</f>
        <v>154233509114</v>
      </c>
      <c r="E12" s="218">
        <f>+C12+D12</f>
        <v>1218108897871</v>
      </c>
      <c r="F12" s="219"/>
      <c r="H12" s="21"/>
    </row>
    <row r="13" spans="1:8" x14ac:dyDescent="0.25">
      <c r="A13" s="13"/>
      <c r="B13" s="211" t="s">
        <v>175</v>
      </c>
      <c r="C13" s="212">
        <v>86794109281</v>
      </c>
      <c r="D13" s="212">
        <v>32539345014</v>
      </c>
      <c r="E13" s="213">
        <f>SUM(C13:D13)</f>
        <v>119333454295</v>
      </c>
      <c r="F13" s="214"/>
      <c r="H13" s="21"/>
    </row>
    <row r="14" spans="1:8" x14ac:dyDescent="0.25">
      <c r="A14" s="13"/>
      <c r="B14" s="215" t="s">
        <v>176</v>
      </c>
      <c r="C14" s="51">
        <v>49521382021</v>
      </c>
      <c r="D14" s="51">
        <v>10002253917</v>
      </c>
      <c r="E14" s="213">
        <f t="shared" ref="E14:E45" si="1">SUM(C14:D14)</f>
        <v>59523635938</v>
      </c>
      <c r="F14" s="214"/>
      <c r="H14" s="21"/>
    </row>
    <row r="15" spans="1:8" x14ac:dyDescent="0.25">
      <c r="A15" s="13"/>
      <c r="B15" s="215" t="s">
        <v>177</v>
      </c>
      <c r="C15" s="51">
        <v>46488901461</v>
      </c>
      <c r="D15" s="51">
        <v>3422042629</v>
      </c>
      <c r="E15" s="213">
        <f t="shared" si="1"/>
        <v>49910944090</v>
      </c>
      <c r="F15" s="214"/>
      <c r="H15" s="21"/>
    </row>
    <row r="16" spans="1:8" x14ac:dyDescent="0.25">
      <c r="A16" s="13"/>
      <c r="B16" s="215" t="s">
        <v>178</v>
      </c>
      <c r="C16" s="51">
        <v>11411689381</v>
      </c>
      <c r="D16" s="51">
        <v>174908327</v>
      </c>
      <c r="E16" s="213">
        <f t="shared" si="1"/>
        <v>11586597708</v>
      </c>
      <c r="F16" s="214"/>
      <c r="H16" s="21"/>
    </row>
    <row r="17" spans="1:9" x14ac:dyDescent="0.25">
      <c r="A17" s="13"/>
      <c r="B17" s="215" t="s">
        <v>179</v>
      </c>
      <c r="C17" s="51">
        <v>20487650716</v>
      </c>
      <c r="D17" s="51">
        <v>1214161868</v>
      </c>
      <c r="E17" s="213">
        <f t="shared" si="1"/>
        <v>21701812584</v>
      </c>
      <c r="F17" s="214"/>
      <c r="H17" s="21"/>
    </row>
    <row r="18" spans="1:9" x14ac:dyDescent="0.25">
      <c r="A18" s="13"/>
      <c r="B18" s="215" t="s">
        <v>180</v>
      </c>
      <c r="C18" s="51">
        <v>252645798762</v>
      </c>
      <c r="D18" s="51">
        <v>22733127880</v>
      </c>
      <c r="E18" s="213">
        <f t="shared" si="1"/>
        <v>275378926642</v>
      </c>
      <c r="F18" s="214"/>
      <c r="H18" s="21"/>
    </row>
    <row r="19" spans="1:9" x14ac:dyDescent="0.25">
      <c r="A19" s="13"/>
      <c r="B19" s="215" t="s">
        <v>181</v>
      </c>
      <c r="C19" s="51">
        <v>119170687095</v>
      </c>
      <c r="D19" s="51">
        <v>18618305468</v>
      </c>
      <c r="E19" s="213">
        <f t="shared" si="1"/>
        <v>137788992563</v>
      </c>
      <c r="F19" s="214"/>
      <c r="H19" s="21"/>
    </row>
    <row r="20" spans="1:9" x14ac:dyDescent="0.25">
      <c r="A20" s="13"/>
      <c r="B20" s="215" t="s">
        <v>182</v>
      </c>
      <c r="C20" s="51">
        <v>2869231906</v>
      </c>
      <c r="D20" s="51">
        <v>267157678</v>
      </c>
      <c r="E20" s="213">
        <f t="shared" si="1"/>
        <v>3136389584</v>
      </c>
      <c r="F20" s="214"/>
      <c r="H20" s="21"/>
    </row>
    <row r="21" spans="1:9" x14ac:dyDescent="0.25">
      <c r="A21" s="13"/>
      <c r="B21" s="215" t="s">
        <v>183</v>
      </c>
      <c r="C21" s="51">
        <v>2301127910</v>
      </c>
      <c r="D21" s="51">
        <v>210978937</v>
      </c>
      <c r="E21" s="213">
        <f t="shared" si="1"/>
        <v>2512106847</v>
      </c>
      <c r="F21" s="214"/>
      <c r="H21" s="21"/>
    </row>
    <row r="22" spans="1:9" x14ac:dyDescent="0.25">
      <c r="A22" s="13"/>
      <c r="B22" s="215" t="s">
        <v>184</v>
      </c>
      <c r="C22" s="51">
        <v>12953899541</v>
      </c>
      <c r="D22" s="51">
        <v>2152879170</v>
      </c>
      <c r="E22" s="213">
        <f t="shared" si="1"/>
        <v>15106778711</v>
      </c>
      <c r="F22" s="214"/>
      <c r="H22" s="21"/>
    </row>
    <row r="23" spans="1:9" x14ac:dyDescent="0.25">
      <c r="A23" s="13"/>
      <c r="B23" s="215" t="s">
        <v>185</v>
      </c>
      <c r="C23" s="51">
        <v>15383936013</v>
      </c>
      <c r="D23" s="51">
        <v>34246006211</v>
      </c>
      <c r="E23" s="213">
        <f t="shared" si="1"/>
        <v>49629942224</v>
      </c>
      <c r="F23" s="214"/>
      <c r="H23" s="21"/>
    </row>
    <row r="24" spans="1:9" x14ac:dyDescent="0.25">
      <c r="A24" s="13"/>
      <c r="B24" s="215" t="s">
        <v>186</v>
      </c>
      <c r="C24" s="51">
        <v>26758510269</v>
      </c>
      <c r="D24" s="51">
        <v>658064017</v>
      </c>
      <c r="E24" s="213">
        <f t="shared" si="1"/>
        <v>27416574286</v>
      </c>
      <c r="F24" s="214"/>
      <c r="H24" s="21"/>
    </row>
    <row r="25" spans="1:9" x14ac:dyDescent="0.25">
      <c r="A25" s="13"/>
      <c r="B25" s="215" t="s">
        <v>187</v>
      </c>
      <c r="C25" s="51">
        <v>5192747519</v>
      </c>
      <c r="D25" s="51">
        <v>5513267447</v>
      </c>
      <c r="E25" s="213">
        <f t="shared" si="1"/>
        <v>10706014966</v>
      </c>
      <c r="F25" s="214"/>
      <c r="H25" s="21"/>
    </row>
    <row r="26" spans="1:9" x14ac:dyDescent="0.25">
      <c r="A26" s="13"/>
      <c r="B26" s="215" t="s">
        <v>188</v>
      </c>
      <c r="C26" s="51">
        <v>9016354480</v>
      </c>
      <c r="D26" s="51">
        <v>3366195</v>
      </c>
      <c r="E26" s="213">
        <f t="shared" si="1"/>
        <v>9019720675</v>
      </c>
      <c r="F26" s="214"/>
      <c r="H26" s="21"/>
    </row>
    <row r="27" spans="1:9" x14ac:dyDescent="0.25">
      <c r="A27" s="13"/>
      <c r="B27" s="215" t="s">
        <v>189</v>
      </c>
      <c r="C27" s="51">
        <v>1106531605</v>
      </c>
      <c r="D27" s="51">
        <v>121094088</v>
      </c>
      <c r="E27" s="213">
        <f t="shared" si="1"/>
        <v>1227625693</v>
      </c>
      <c r="F27" s="214"/>
      <c r="H27" s="21"/>
      <c r="I27" s="1" t="s">
        <v>146</v>
      </c>
    </row>
    <row r="28" spans="1:9" x14ac:dyDescent="0.25">
      <c r="A28" s="13"/>
      <c r="B28" s="215" t="s">
        <v>190</v>
      </c>
      <c r="C28" s="51">
        <v>3182140592</v>
      </c>
      <c r="D28" s="51">
        <v>78841186</v>
      </c>
      <c r="E28" s="213">
        <f t="shared" si="1"/>
        <v>3260981778</v>
      </c>
      <c r="F28" s="214"/>
      <c r="H28" s="21"/>
    </row>
    <row r="29" spans="1:9" x14ac:dyDescent="0.25">
      <c r="A29" s="13"/>
      <c r="B29" s="215" t="s">
        <v>191</v>
      </c>
      <c r="C29" s="51">
        <v>678146654</v>
      </c>
      <c r="D29" s="51">
        <v>7828493</v>
      </c>
      <c r="E29" s="213">
        <f t="shared" si="1"/>
        <v>685975147</v>
      </c>
      <c r="F29" s="214"/>
      <c r="H29" s="21"/>
    </row>
    <row r="30" spans="1:9" x14ac:dyDescent="0.25">
      <c r="A30" s="13"/>
      <c r="B30" s="215" t="s">
        <v>192</v>
      </c>
      <c r="C30" s="51">
        <v>7088367103</v>
      </c>
      <c r="D30" s="51">
        <v>6285858480</v>
      </c>
      <c r="E30" s="213">
        <f t="shared" si="1"/>
        <v>13374225583</v>
      </c>
      <c r="F30" s="214"/>
      <c r="H30" s="21"/>
    </row>
    <row r="31" spans="1:9" x14ac:dyDescent="0.25">
      <c r="A31" s="13"/>
      <c r="B31" s="215" t="s">
        <v>193</v>
      </c>
      <c r="C31" s="51">
        <v>15517353264</v>
      </c>
      <c r="D31" s="51">
        <v>136591631</v>
      </c>
      <c r="E31" s="213">
        <f t="shared" si="1"/>
        <v>15653944895</v>
      </c>
      <c r="F31" s="214"/>
      <c r="H31" s="21"/>
    </row>
    <row r="32" spans="1:9" x14ac:dyDescent="0.25">
      <c r="A32" s="13"/>
      <c r="B32" s="215" t="s">
        <v>194</v>
      </c>
      <c r="C32" s="51">
        <v>2619178861</v>
      </c>
      <c r="D32" s="51">
        <v>840431161</v>
      </c>
      <c r="E32" s="213">
        <f t="shared" si="1"/>
        <v>3459610022</v>
      </c>
      <c r="F32" s="214"/>
      <c r="H32" s="21"/>
    </row>
    <row r="33" spans="1:8" x14ac:dyDescent="0.25">
      <c r="A33" s="13"/>
      <c r="B33" s="215" t="s">
        <v>195</v>
      </c>
      <c r="C33" s="51">
        <v>1727694726</v>
      </c>
      <c r="D33" s="51">
        <v>353040000</v>
      </c>
      <c r="E33" s="213">
        <f t="shared" si="1"/>
        <v>2080734726</v>
      </c>
      <c r="F33" s="214"/>
      <c r="H33" s="21"/>
    </row>
    <row r="34" spans="1:8" x14ac:dyDescent="0.25">
      <c r="A34" s="13"/>
      <c r="B34" s="215" t="s">
        <v>196</v>
      </c>
      <c r="C34" s="51">
        <v>2917979439</v>
      </c>
      <c r="D34" s="51">
        <v>191676534</v>
      </c>
      <c r="E34" s="213">
        <f t="shared" si="1"/>
        <v>3109655973</v>
      </c>
      <c r="F34" s="214"/>
      <c r="H34" s="21"/>
    </row>
    <row r="35" spans="1:8" x14ac:dyDescent="0.25">
      <c r="A35" s="13"/>
      <c r="B35" s="215" t="s">
        <v>197</v>
      </c>
      <c r="C35" s="51">
        <v>2361949763</v>
      </c>
      <c r="D35" s="51">
        <v>11039060028</v>
      </c>
      <c r="E35" s="213">
        <f t="shared" si="1"/>
        <v>13401009791</v>
      </c>
      <c r="F35" s="214"/>
      <c r="H35" s="21"/>
    </row>
    <row r="36" spans="1:8" x14ac:dyDescent="0.25">
      <c r="A36" s="13"/>
      <c r="B36" s="215" t="s">
        <v>198</v>
      </c>
      <c r="C36" s="51">
        <v>253545536599</v>
      </c>
      <c r="D36" s="49">
        <v>0</v>
      </c>
      <c r="E36" s="213">
        <f t="shared" si="1"/>
        <v>253545536599</v>
      </c>
      <c r="F36" s="214"/>
      <c r="H36" s="21"/>
    </row>
    <row r="37" spans="1:8" x14ac:dyDescent="0.25">
      <c r="A37" s="13"/>
      <c r="B37" s="215" t="s">
        <v>199</v>
      </c>
      <c r="C37" s="51">
        <v>112134483796</v>
      </c>
      <c r="D37" s="51">
        <v>3423222755</v>
      </c>
      <c r="E37" s="213">
        <f t="shared" si="1"/>
        <v>115557706551</v>
      </c>
      <c r="F37" s="214"/>
      <c r="H37" s="21"/>
    </row>
    <row r="38" spans="1:8" ht="16.5" thickBot="1" x14ac:dyDescent="0.3">
      <c r="A38" s="13"/>
      <c r="B38" s="220" t="s">
        <v>200</v>
      </c>
      <c r="C38" s="221">
        <f>+C39</f>
        <v>8482238567</v>
      </c>
      <c r="D38" s="221">
        <f>+D39</f>
        <v>141048252</v>
      </c>
      <c r="E38" s="222">
        <f>+C38+D38</f>
        <v>8623286819</v>
      </c>
      <c r="H38" s="21"/>
    </row>
    <row r="39" spans="1:8" x14ac:dyDescent="0.25">
      <c r="A39" s="13"/>
      <c r="B39" s="211" t="s">
        <v>201</v>
      </c>
      <c r="C39" s="212">
        <v>8482238567</v>
      </c>
      <c r="D39" s="212">
        <v>141048252</v>
      </c>
      <c r="E39" s="213">
        <f t="shared" si="1"/>
        <v>8623286819</v>
      </c>
      <c r="F39" s="214"/>
      <c r="H39" s="21"/>
    </row>
    <row r="40" spans="1:8" ht="16.5" thickBot="1" x14ac:dyDescent="0.3">
      <c r="A40" s="13"/>
      <c r="B40" s="220" t="s">
        <v>202</v>
      </c>
      <c r="C40" s="221">
        <f>+SUM(C41:C46)</f>
        <v>12659909320</v>
      </c>
      <c r="D40" s="221">
        <f>+SUM(D41:D46)</f>
        <v>367281979</v>
      </c>
      <c r="E40" s="222">
        <f>+C40+D40</f>
        <v>13027191299</v>
      </c>
      <c r="H40" s="21"/>
    </row>
    <row r="41" spans="1:8" x14ac:dyDescent="0.25">
      <c r="A41" s="13"/>
      <c r="B41" s="211" t="s">
        <v>203</v>
      </c>
      <c r="C41" s="212">
        <v>7872291957</v>
      </c>
      <c r="D41" s="48">
        <v>139000000</v>
      </c>
      <c r="E41" s="213">
        <f t="shared" si="1"/>
        <v>8011291957</v>
      </c>
      <c r="F41" s="214"/>
      <c r="H41" s="21"/>
    </row>
    <row r="42" spans="1:8" x14ac:dyDescent="0.25">
      <c r="A42" s="13"/>
      <c r="B42" s="215" t="s">
        <v>204</v>
      </c>
      <c r="C42" s="51">
        <v>1412497488</v>
      </c>
      <c r="D42" s="51">
        <v>111750599</v>
      </c>
      <c r="E42" s="213">
        <f t="shared" si="1"/>
        <v>1524248087</v>
      </c>
      <c r="F42" s="214"/>
      <c r="H42" s="21"/>
    </row>
    <row r="43" spans="1:8" x14ac:dyDescent="0.25">
      <c r="A43" s="13"/>
      <c r="B43" s="215" t="s">
        <v>205</v>
      </c>
      <c r="C43" s="51">
        <v>1571677164</v>
      </c>
      <c r="D43" s="51">
        <v>53694711</v>
      </c>
      <c r="E43" s="213">
        <f t="shared" si="1"/>
        <v>1625371875</v>
      </c>
      <c r="F43" s="214"/>
      <c r="H43" s="21"/>
    </row>
    <row r="44" spans="1:8" x14ac:dyDescent="0.25">
      <c r="A44" s="13"/>
      <c r="B44" s="215" t="s">
        <v>206</v>
      </c>
      <c r="C44" s="51">
        <v>257278228</v>
      </c>
      <c r="D44" s="51">
        <v>10450000</v>
      </c>
      <c r="E44" s="213">
        <f t="shared" si="1"/>
        <v>267728228</v>
      </c>
      <c r="F44" s="214"/>
      <c r="H44" s="21"/>
    </row>
    <row r="45" spans="1:8" x14ac:dyDescent="0.25">
      <c r="A45" s="13"/>
      <c r="B45" s="215" t="s">
        <v>207</v>
      </c>
      <c r="C45" s="51">
        <v>901120000</v>
      </c>
      <c r="D45" s="51">
        <v>50761669</v>
      </c>
      <c r="E45" s="213">
        <f t="shared" si="1"/>
        <v>951881669</v>
      </c>
      <c r="F45" s="214"/>
      <c r="H45" s="21"/>
    </row>
    <row r="46" spans="1:8" x14ac:dyDescent="0.25">
      <c r="A46" s="13"/>
      <c r="B46" s="1" t="s">
        <v>939</v>
      </c>
      <c r="C46" s="51">
        <v>645044483</v>
      </c>
      <c r="D46" s="51">
        <v>1625000</v>
      </c>
      <c r="E46" s="213">
        <f t="shared" ref="E46" si="2">SUM(C46:D46)</f>
        <v>646669483</v>
      </c>
      <c r="F46" s="214"/>
      <c r="H46" s="21"/>
    </row>
    <row r="47" spans="1:8" ht="18.75" x14ac:dyDescent="0.3">
      <c r="A47" s="13"/>
      <c r="B47" s="223" t="s">
        <v>43</v>
      </c>
      <c r="C47" s="224">
        <f>+C9+C12+C38+C40</f>
        <v>1092403071323</v>
      </c>
      <c r="D47" s="224">
        <f t="shared" ref="D47:E47" si="3">+D9+D12+D38+D40</f>
        <v>155175024502</v>
      </c>
      <c r="E47" s="224">
        <f t="shared" si="3"/>
        <v>1247578095825</v>
      </c>
    </row>
    <row r="48" spans="1:8" x14ac:dyDescent="0.25">
      <c r="E48" s="1"/>
    </row>
  </sheetData>
  <mergeCells count="8">
    <mergeCell ref="B3:E3"/>
    <mergeCell ref="B4:E4"/>
    <mergeCell ref="B5:E5"/>
    <mergeCell ref="B6:E6"/>
    <mergeCell ref="B7:B8"/>
    <mergeCell ref="C7:C8"/>
    <mergeCell ref="D7:D8"/>
    <mergeCell ref="E7:E8"/>
  </mergeCells>
  <pageMargins left="0.7" right="0.7" top="0.75" bottom="0.75" header="0.3" footer="0.3"/>
  <pageSetup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761E4-B134-4A80-B061-FB9399F7A9AB}">
  <sheetPr>
    <tabColor theme="9"/>
    <pageSetUpPr fitToPage="1"/>
  </sheetPr>
  <dimension ref="A1:H319"/>
  <sheetViews>
    <sheetView showGridLines="0" topLeftCell="A289" zoomScaleNormal="100" workbookViewId="0">
      <selection activeCell="E320" sqref="E320"/>
    </sheetView>
  </sheetViews>
  <sheetFormatPr baseColWidth="10" defaultColWidth="11.42578125" defaultRowHeight="15.75" x14ac:dyDescent="0.25"/>
  <cols>
    <col min="1" max="1" width="11.42578125" style="1"/>
    <col min="2" max="2" width="103.28515625" style="1" bestFit="1" customWidth="1"/>
    <col min="3" max="3" width="25.7109375" style="225" customWidth="1"/>
    <col min="4" max="4" width="23.28515625" style="225" customWidth="1"/>
    <col min="5" max="5" width="25.5703125" style="226" customWidth="1"/>
    <col min="6" max="16384" width="11.42578125" style="1"/>
  </cols>
  <sheetData>
    <row r="1" spans="1:8" x14ac:dyDescent="0.25">
      <c r="A1" s="207"/>
    </row>
    <row r="3" spans="1:8" ht="18.75" x14ac:dyDescent="0.25">
      <c r="B3" s="365" t="s">
        <v>208</v>
      </c>
      <c r="C3" s="402"/>
      <c r="D3" s="402"/>
      <c r="E3" s="402"/>
    </row>
    <row r="4" spans="1:8" ht="18.75" x14ac:dyDescent="0.25">
      <c r="B4" s="365" t="s">
        <v>165</v>
      </c>
      <c r="C4" s="402"/>
      <c r="D4" s="402"/>
      <c r="E4" s="402"/>
    </row>
    <row r="5" spans="1:8" x14ac:dyDescent="0.25">
      <c r="B5" s="415" t="s">
        <v>209</v>
      </c>
      <c r="C5" s="409"/>
      <c r="D5" s="409"/>
      <c r="E5" s="409"/>
    </row>
    <row r="6" spans="1:8" x14ac:dyDescent="0.25">
      <c r="B6" s="423" t="s">
        <v>102</v>
      </c>
      <c r="C6" s="424"/>
      <c r="D6" s="424"/>
      <c r="E6" s="424"/>
    </row>
    <row r="7" spans="1:8" ht="31.5" x14ac:dyDescent="0.25">
      <c r="B7" s="46" t="s">
        <v>210</v>
      </c>
      <c r="C7" s="227" t="s">
        <v>211</v>
      </c>
      <c r="D7" s="227" t="s">
        <v>212</v>
      </c>
      <c r="E7" s="228" t="s">
        <v>213</v>
      </c>
    </row>
    <row r="8" spans="1:8" ht="16.5" thickBot="1" x14ac:dyDescent="0.3">
      <c r="B8" s="208" t="s">
        <v>172</v>
      </c>
      <c r="C8" s="209">
        <f>C9</f>
        <v>2437604124</v>
      </c>
      <c r="D8" s="209">
        <f t="shared" ref="D8:E8" si="0">D9</f>
        <v>198175000</v>
      </c>
      <c r="E8" s="209">
        <f t="shared" si="0"/>
        <v>2635779124</v>
      </c>
      <c r="H8" s="21"/>
    </row>
    <row r="9" spans="1:8" x14ac:dyDescent="0.25">
      <c r="B9" s="53" t="s">
        <v>214</v>
      </c>
      <c r="C9" s="229">
        <f>C10+C11</f>
        <v>2437604124</v>
      </c>
      <c r="D9" s="230">
        <f t="shared" ref="D9:E9" si="1">D10+D11</f>
        <v>198175000</v>
      </c>
      <c r="E9" s="230">
        <f t="shared" si="1"/>
        <v>2635779124</v>
      </c>
      <c r="H9" s="21"/>
    </row>
    <row r="10" spans="1:8" x14ac:dyDescent="0.25">
      <c r="B10" s="52" t="s">
        <v>215</v>
      </c>
      <c r="C10" s="231">
        <v>2089404124</v>
      </c>
      <c r="D10" s="232">
        <v>198175000</v>
      </c>
      <c r="E10" s="232">
        <f>C10+D10</f>
        <v>2287579124</v>
      </c>
      <c r="H10" s="21"/>
    </row>
    <row r="11" spans="1:8" x14ac:dyDescent="0.25">
      <c r="B11" s="52" t="s">
        <v>216</v>
      </c>
      <c r="C11" s="231">
        <v>348200000</v>
      </c>
      <c r="D11" s="232">
        <v>0</v>
      </c>
      <c r="E11" s="232">
        <f>C11+D11</f>
        <v>348200000</v>
      </c>
      <c r="H11" s="21"/>
    </row>
    <row r="12" spans="1:8" ht="16.5" thickBot="1" x14ac:dyDescent="0.3">
      <c r="B12" s="208" t="s">
        <v>173</v>
      </c>
      <c r="C12" s="209">
        <f>C13</f>
        <v>4947930555</v>
      </c>
      <c r="D12" s="209">
        <f t="shared" ref="D12:E12" si="2">D13</f>
        <v>235010157</v>
      </c>
      <c r="E12" s="209">
        <f t="shared" si="2"/>
        <v>5182940712</v>
      </c>
      <c r="H12" s="21"/>
    </row>
    <row r="13" spans="1:8" x14ac:dyDescent="0.25">
      <c r="B13" s="53" t="s">
        <v>217</v>
      </c>
      <c r="C13" s="229">
        <f>C14+C15</f>
        <v>4947930555</v>
      </c>
      <c r="D13" s="230">
        <f t="shared" ref="D13:E13" si="3">D14+D15</f>
        <v>235010157</v>
      </c>
      <c r="E13" s="230">
        <f t="shared" si="3"/>
        <v>5182940712</v>
      </c>
      <c r="H13" s="21"/>
    </row>
    <row r="14" spans="1:8" x14ac:dyDescent="0.25">
      <c r="B14" s="52" t="s">
        <v>215</v>
      </c>
      <c r="C14" s="231">
        <v>4284416741</v>
      </c>
      <c r="D14" s="232">
        <v>235010157</v>
      </c>
      <c r="E14" s="232">
        <f>C14+D14</f>
        <v>4519426898</v>
      </c>
      <c r="H14" s="21"/>
    </row>
    <row r="15" spans="1:8" x14ac:dyDescent="0.25">
      <c r="B15" s="52" t="s">
        <v>218</v>
      </c>
      <c r="C15" s="231">
        <v>663513814</v>
      </c>
      <c r="D15" s="232">
        <v>0</v>
      </c>
      <c r="E15" s="232">
        <f>C15+D15</f>
        <v>663513814</v>
      </c>
      <c r="H15" s="21"/>
    </row>
    <row r="16" spans="1:8" ht="16.5" thickBot="1" x14ac:dyDescent="0.3">
      <c r="B16" s="208" t="s">
        <v>175</v>
      </c>
      <c r="C16" s="209">
        <f>C17+C28+C37+C40</f>
        <v>86794109281</v>
      </c>
      <c r="D16" s="209">
        <f t="shared" ref="D16:E16" si="4">D17+D28+D37+D40</f>
        <v>32539345014</v>
      </c>
      <c r="E16" s="209">
        <f t="shared" si="4"/>
        <v>119333454295</v>
      </c>
      <c r="H16" s="21"/>
    </row>
    <row r="17" spans="2:8" x14ac:dyDescent="0.25">
      <c r="B17" s="53" t="s">
        <v>219</v>
      </c>
      <c r="C17" s="229">
        <f>SUM(C18:C27)</f>
        <v>14159943025</v>
      </c>
      <c r="D17" s="230">
        <f t="shared" ref="D17:E17" si="5">SUM(D18:D27)</f>
        <v>3247137300</v>
      </c>
      <c r="E17" s="230">
        <f t="shared" si="5"/>
        <v>17407080325</v>
      </c>
      <c r="H17" s="21"/>
    </row>
    <row r="18" spans="2:8" x14ac:dyDescent="0.25">
      <c r="B18" s="52" t="s">
        <v>220</v>
      </c>
      <c r="C18" s="231">
        <v>2538557373</v>
      </c>
      <c r="D18" s="232">
        <v>131691248</v>
      </c>
      <c r="E18" s="232">
        <f>C18+D18</f>
        <v>2670248621</v>
      </c>
      <c r="H18" s="21"/>
    </row>
    <row r="19" spans="2:8" x14ac:dyDescent="0.25">
      <c r="B19" s="52" t="s">
        <v>221</v>
      </c>
      <c r="C19" s="231">
        <v>3796497018</v>
      </c>
      <c r="D19" s="232">
        <v>1446284275</v>
      </c>
      <c r="E19" s="232">
        <f t="shared" ref="E19:E82" si="6">C19+D19</f>
        <v>5242781293</v>
      </c>
      <c r="H19" s="21"/>
    </row>
    <row r="20" spans="2:8" x14ac:dyDescent="0.25">
      <c r="B20" s="52" t="s">
        <v>222</v>
      </c>
      <c r="C20" s="231">
        <v>285552490</v>
      </c>
      <c r="D20" s="232">
        <v>832000</v>
      </c>
      <c r="E20" s="232">
        <f t="shared" si="6"/>
        <v>286384490</v>
      </c>
      <c r="H20" s="21"/>
    </row>
    <row r="21" spans="2:8" x14ac:dyDescent="0.25">
      <c r="B21" s="52" t="s">
        <v>223</v>
      </c>
      <c r="C21" s="231">
        <v>72736748</v>
      </c>
      <c r="D21" s="232">
        <v>1370000</v>
      </c>
      <c r="E21" s="232">
        <f t="shared" si="6"/>
        <v>74106748</v>
      </c>
      <c r="H21" s="21"/>
    </row>
    <row r="22" spans="2:8" x14ac:dyDescent="0.25">
      <c r="B22" s="52" t="s">
        <v>224</v>
      </c>
      <c r="C22" s="231">
        <v>510629536</v>
      </c>
      <c r="D22" s="232">
        <v>1571484783</v>
      </c>
      <c r="E22" s="232">
        <f t="shared" si="6"/>
        <v>2082114319</v>
      </c>
      <c r="H22" s="21"/>
    </row>
    <row r="23" spans="2:8" x14ac:dyDescent="0.25">
      <c r="B23" s="52" t="s">
        <v>225</v>
      </c>
      <c r="C23" s="231">
        <v>91479073</v>
      </c>
      <c r="D23" s="232">
        <v>198000</v>
      </c>
      <c r="E23" s="232">
        <f t="shared" si="6"/>
        <v>91677073</v>
      </c>
      <c r="H23" s="21"/>
    </row>
    <row r="24" spans="2:8" x14ac:dyDescent="0.25">
      <c r="B24" s="52" t="s">
        <v>226</v>
      </c>
      <c r="C24" s="231">
        <v>118130481</v>
      </c>
      <c r="D24" s="232">
        <v>150000</v>
      </c>
      <c r="E24" s="232">
        <f t="shared" si="6"/>
        <v>118280481</v>
      </c>
      <c r="H24" s="21"/>
    </row>
    <row r="25" spans="2:8" x14ac:dyDescent="0.25">
      <c r="B25" s="52" t="s">
        <v>227</v>
      </c>
      <c r="C25" s="231">
        <v>1963883131</v>
      </c>
      <c r="D25" s="232">
        <v>95126994</v>
      </c>
      <c r="E25" s="232">
        <f t="shared" si="6"/>
        <v>2059010125</v>
      </c>
      <c r="H25" s="21"/>
    </row>
    <row r="26" spans="2:8" x14ac:dyDescent="0.25">
      <c r="B26" s="52" t="s">
        <v>216</v>
      </c>
      <c r="C26" s="231">
        <v>4592310064</v>
      </c>
      <c r="D26" s="232">
        <v>0</v>
      </c>
      <c r="E26" s="232">
        <f t="shared" si="6"/>
        <v>4592310064</v>
      </c>
      <c r="H26" s="21"/>
    </row>
    <row r="27" spans="2:8" x14ac:dyDescent="0.25">
      <c r="B27" s="52" t="s">
        <v>228</v>
      </c>
      <c r="C27" s="231">
        <v>190167111</v>
      </c>
      <c r="D27" s="232">
        <v>0</v>
      </c>
      <c r="E27" s="232">
        <f t="shared" si="6"/>
        <v>190167111</v>
      </c>
      <c r="H27" s="21"/>
    </row>
    <row r="28" spans="2:8" x14ac:dyDescent="0.25">
      <c r="B28" s="233" t="s">
        <v>229</v>
      </c>
      <c r="C28" s="229">
        <f>SUM(C29:C36)</f>
        <v>62901545616</v>
      </c>
      <c r="D28" s="230">
        <f t="shared" ref="D28" si="7">SUM(D29:D36)</f>
        <v>2338316865</v>
      </c>
      <c r="E28" s="230">
        <f t="shared" si="6"/>
        <v>65239862481</v>
      </c>
      <c r="H28" s="21"/>
    </row>
    <row r="29" spans="2:8" x14ac:dyDescent="0.25">
      <c r="B29" s="52" t="s">
        <v>220</v>
      </c>
      <c r="C29" s="231">
        <v>2185959605</v>
      </c>
      <c r="D29" s="232">
        <v>11491312</v>
      </c>
      <c r="E29" s="232">
        <f t="shared" si="6"/>
        <v>2197450917</v>
      </c>
      <c r="H29" s="21"/>
    </row>
    <row r="30" spans="2:8" x14ac:dyDescent="0.25">
      <c r="B30" s="52" t="s">
        <v>230</v>
      </c>
      <c r="C30" s="231">
        <v>49569928422</v>
      </c>
      <c r="D30" s="232">
        <v>1374205572</v>
      </c>
      <c r="E30" s="232">
        <f t="shared" si="6"/>
        <v>50944133994</v>
      </c>
      <c r="H30" s="21"/>
    </row>
    <row r="31" spans="2:8" x14ac:dyDescent="0.25">
      <c r="B31" s="52" t="s">
        <v>231</v>
      </c>
      <c r="C31" s="231">
        <v>1122347763</v>
      </c>
      <c r="D31" s="232">
        <v>79057098</v>
      </c>
      <c r="E31" s="232">
        <f t="shared" si="6"/>
        <v>1201404861</v>
      </c>
      <c r="H31" s="21"/>
    </row>
    <row r="32" spans="2:8" x14ac:dyDescent="0.25">
      <c r="B32" s="52" t="s">
        <v>232</v>
      </c>
      <c r="C32" s="231">
        <v>6971274637</v>
      </c>
      <c r="D32" s="232">
        <v>823292883</v>
      </c>
      <c r="E32" s="232">
        <f t="shared" si="6"/>
        <v>7794567520</v>
      </c>
      <c r="H32" s="21"/>
    </row>
    <row r="33" spans="2:8" x14ac:dyDescent="0.25">
      <c r="B33" s="52" t="s">
        <v>233</v>
      </c>
      <c r="C33" s="231">
        <v>1122317478</v>
      </c>
      <c r="D33" s="232">
        <v>45070000</v>
      </c>
      <c r="E33" s="232">
        <f t="shared" si="6"/>
        <v>1167387478</v>
      </c>
      <c r="H33" s="21"/>
    </row>
    <row r="34" spans="2:8" x14ac:dyDescent="0.25">
      <c r="B34" s="52" t="s">
        <v>234</v>
      </c>
      <c r="C34" s="231">
        <v>31800000</v>
      </c>
      <c r="D34" s="232">
        <v>0</v>
      </c>
      <c r="E34" s="232">
        <f t="shared" si="6"/>
        <v>31800000</v>
      </c>
      <c r="H34" s="21"/>
    </row>
    <row r="35" spans="2:8" x14ac:dyDescent="0.25">
      <c r="B35" s="52" t="s">
        <v>235</v>
      </c>
      <c r="C35" s="231">
        <v>22200000</v>
      </c>
      <c r="D35" s="232">
        <v>5200000</v>
      </c>
      <c r="E35" s="232">
        <f t="shared" si="6"/>
        <v>27400000</v>
      </c>
      <c r="H35" s="21"/>
    </row>
    <row r="36" spans="2:8" x14ac:dyDescent="0.25">
      <c r="B36" s="52" t="s">
        <v>228</v>
      </c>
      <c r="C36" s="231">
        <v>1875717711</v>
      </c>
      <c r="D36" s="232">
        <v>0</v>
      </c>
      <c r="E36" s="232">
        <f t="shared" si="6"/>
        <v>1875717711</v>
      </c>
      <c r="H36" s="21"/>
    </row>
    <row r="37" spans="2:8" x14ac:dyDescent="0.25">
      <c r="B37" s="53" t="s">
        <v>236</v>
      </c>
      <c r="C37" s="229">
        <f>C38+C39</f>
        <v>2558246548</v>
      </c>
      <c r="D37" s="229">
        <f>D38+D39</f>
        <v>127041475</v>
      </c>
      <c r="E37" s="230">
        <f t="shared" si="6"/>
        <v>2685288023</v>
      </c>
      <c r="H37" s="21"/>
    </row>
    <row r="38" spans="2:8" x14ac:dyDescent="0.25">
      <c r="B38" s="52" t="s">
        <v>237</v>
      </c>
      <c r="C38" s="231">
        <v>2542546548</v>
      </c>
      <c r="D38" s="232">
        <v>127041475</v>
      </c>
      <c r="E38" s="232">
        <f t="shared" si="6"/>
        <v>2669588023</v>
      </c>
      <c r="H38" s="21"/>
    </row>
    <row r="39" spans="2:8" x14ac:dyDescent="0.25">
      <c r="B39" s="52" t="s">
        <v>216</v>
      </c>
      <c r="C39" s="231">
        <v>15700000</v>
      </c>
      <c r="D39" s="232">
        <v>0</v>
      </c>
      <c r="E39" s="232">
        <f t="shared" si="6"/>
        <v>15700000</v>
      </c>
      <c r="H39" s="21"/>
    </row>
    <row r="40" spans="2:8" x14ac:dyDescent="0.25">
      <c r="B40" s="53" t="s">
        <v>238</v>
      </c>
      <c r="C40" s="229">
        <f>SUM(C41:C48)</f>
        <v>7174374092</v>
      </c>
      <c r="D40" s="230">
        <f>SUM(D41:D48)</f>
        <v>26826849374</v>
      </c>
      <c r="E40" s="230">
        <f t="shared" si="6"/>
        <v>34001223466</v>
      </c>
      <c r="H40" s="21"/>
    </row>
    <row r="41" spans="2:8" x14ac:dyDescent="0.25">
      <c r="B41" s="52" t="s">
        <v>220</v>
      </c>
      <c r="C41" s="231">
        <v>907133256</v>
      </c>
      <c r="D41" s="232">
        <v>18346000</v>
      </c>
      <c r="E41" s="232">
        <f t="shared" si="6"/>
        <v>925479256</v>
      </c>
      <c r="H41" s="21"/>
    </row>
    <row r="42" spans="2:8" x14ac:dyDescent="0.25">
      <c r="B42" s="52" t="s">
        <v>239</v>
      </c>
      <c r="C42" s="231">
        <v>2317467531</v>
      </c>
      <c r="D42" s="232">
        <v>1323747331</v>
      </c>
      <c r="E42" s="232">
        <f t="shared" si="6"/>
        <v>3641214862</v>
      </c>
      <c r="H42" s="21"/>
    </row>
    <row r="43" spans="2:8" x14ac:dyDescent="0.25">
      <c r="B43" s="52" t="s">
        <v>240</v>
      </c>
      <c r="C43" s="231">
        <v>110314686</v>
      </c>
      <c r="D43" s="232">
        <v>3050000</v>
      </c>
      <c r="E43" s="232">
        <f t="shared" si="6"/>
        <v>113364686</v>
      </c>
      <c r="H43" s="21"/>
    </row>
    <row r="44" spans="2:8" x14ac:dyDescent="0.25">
      <c r="B44" s="52" t="s">
        <v>241</v>
      </c>
      <c r="C44" s="231">
        <v>671788357</v>
      </c>
      <c r="D44" s="232">
        <v>57313333</v>
      </c>
      <c r="E44" s="232">
        <f t="shared" si="6"/>
        <v>729101690</v>
      </c>
      <c r="H44" s="21"/>
    </row>
    <row r="45" spans="2:8" x14ac:dyDescent="0.25">
      <c r="B45" s="52" t="s">
        <v>242</v>
      </c>
      <c r="C45" s="231">
        <v>251992910</v>
      </c>
      <c r="D45" s="232">
        <v>1468234</v>
      </c>
      <c r="E45" s="232">
        <f t="shared" si="6"/>
        <v>253461144</v>
      </c>
      <c r="H45" s="21"/>
    </row>
    <row r="46" spans="2:8" x14ac:dyDescent="0.25">
      <c r="B46" s="52" t="s">
        <v>243</v>
      </c>
      <c r="C46" s="231">
        <v>152202151</v>
      </c>
      <c r="D46" s="232">
        <v>4855800000</v>
      </c>
      <c r="E46" s="232">
        <f t="shared" si="6"/>
        <v>5008002151</v>
      </c>
      <c r="H46" s="21"/>
    </row>
    <row r="47" spans="2:8" x14ac:dyDescent="0.25">
      <c r="B47" s="52" t="s">
        <v>244</v>
      </c>
      <c r="C47" s="231">
        <v>2284121962</v>
      </c>
      <c r="D47" s="232">
        <v>1567124476</v>
      </c>
      <c r="E47" s="232">
        <f t="shared" si="6"/>
        <v>3851246438</v>
      </c>
      <c r="H47" s="21"/>
    </row>
    <row r="48" spans="2:8" x14ac:dyDescent="0.25">
      <c r="B48" s="52" t="s">
        <v>228</v>
      </c>
      <c r="C48" s="231">
        <v>479353239</v>
      </c>
      <c r="D48" s="232">
        <v>19000000000</v>
      </c>
      <c r="E48" s="232">
        <f t="shared" si="6"/>
        <v>19479353239</v>
      </c>
      <c r="H48" s="21"/>
    </row>
    <row r="49" spans="2:8" ht="16.5" thickBot="1" x14ac:dyDescent="0.3">
      <c r="B49" s="208" t="s">
        <v>176</v>
      </c>
      <c r="C49" s="209">
        <f>C50+C59</f>
        <v>49521382021</v>
      </c>
      <c r="D49" s="209">
        <f t="shared" ref="D49" si="8">D50+D59</f>
        <v>10002253917</v>
      </c>
      <c r="E49" s="209">
        <f t="shared" si="6"/>
        <v>59523635938</v>
      </c>
      <c r="H49" s="21"/>
    </row>
    <row r="50" spans="2:8" x14ac:dyDescent="0.25">
      <c r="B50" s="53" t="s">
        <v>245</v>
      </c>
      <c r="C50" s="229">
        <f>SUM(C51:C58)</f>
        <v>21230673508</v>
      </c>
      <c r="D50" s="230">
        <f t="shared" ref="D50" si="9">SUM(D51:D58)</f>
        <v>9470248443</v>
      </c>
      <c r="E50" s="230">
        <f t="shared" si="6"/>
        <v>30700921951</v>
      </c>
      <c r="H50" s="21"/>
    </row>
    <row r="51" spans="2:8" x14ac:dyDescent="0.25">
      <c r="B51" s="52" t="s">
        <v>220</v>
      </c>
      <c r="C51" s="231">
        <v>2093805330</v>
      </c>
      <c r="D51" s="232">
        <v>106122728</v>
      </c>
      <c r="E51" s="232">
        <f t="shared" si="6"/>
        <v>2199928058</v>
      </c>
      <c r="H51" s="21"/>
    </row>
    <row r="52" spans="2:8" x14ac:dyDescent="0.25">
      <c r="B52" s="52" t="s">
        <v>246</v>
      </c>
      <c r="C52" s="231">
        <v>423794656</v>
      </c>
      <c r="D52" s="232">
        <v>58147190</v>
      </c>
      <c r="E52" s="232">
        <f t="shared" si="6"/>
        <v>481941846</v>
      </c>
      <c r="H52" s="21"/>
    </row>
    <row r="53" spans="2:8" x14ac:dyDescent="0.25">
      <c r="B53" s="52" t="s">
        <v>247</v>
      </c>
      <c r="C53" s="231">
        <v>2176643627</v>
      </c>
      <c r="D53" s="232">
        <v>380458746</v>
      </c>
      <c r="E53" s="232">
        <f t="shared" si="6"/>
        <v>2557102373</v>
      </c>
      <c r="H53" s="21"/>
    </row>
    <row r="54" spans="2:8" x14ac:dyDescent="0.25">
      <c r="B54" s="52" t="s">
        <v>248</v>
      </c>
      <c r="C54" s="231">
        <v>320609098</v>
      </c>
      <c r="D54" s="232">
        <v>5378451</v>
      </c>
      <c r="E54" s="232">
        <f t="shared" si="6"/>
        <v>325987549</v>
      </c>
      <c r="H54" s="21"/>
    </row>
    <row r="55" spans="2:8" x14ac:dyDescent="0.25">
      <c r="B55" s="52" t="s">
        <v>249</v>
      </c>
      <c r="C55" s="231">
        <v>179604606</v>
      </c>
      <c r="D55" s="232">
        <v>381800</v>
      </c>
      <c r="E55" s="232">
        <f t="shared" si="6"/>
        <v>179986406</v>
      </c>
      <c r="H55" s="21"/>
    </row>
    <row r="56" spans="2:8" x14ac:dyDescent="0.25">
      <c r="B56" s="52" t="s">
        <v>250</v>
      </c>
      <c r="C56" s="231">
        <v>1144640816</v>
      </c>
      <c r="D56" s="232">
        <v>153659184</v>
      </c>
      <c r="E56" s="232">
        <f t="shared" si="6"/>
        <v>1298300000</v>
      </c>
      <c r="H56" s="21"/>
    </row>
    <row r="57" spans="2:8" x14ac:dyDescent="0.25">
      <c r="B57" s="52" t="s">
        <v>216</v>
      </c>
      <c r="C57" s="231">
        <v>578007460</v>
      </c>
      <c r="D57" s="232">
        <v>0</v>
      </c>
      <c r="E57" s="232">
        <f t="shared" si="6"/>
        <v>578007460</v>
      </c>
      <c r="H57" s="21"/>
    </row>
    <row r="58" spans="2:8" x14ac:dyDescent="0.25">
      <c r="B58" s="52" t="s">
        <v>228</v>
      </c>
      <c r="C58" s="231">
        <v>14313567915</v>
      </c>
      <c r="D58" s="232">
        <v>8766100344</v>
      </c>
      <c r="E58" s="232">
        <f t="shared" si="6"/>
        <v>23079668259</v>
      </c>
      <c r="H58" s="21"/>
    </row>
    <row r="59" spans="2:8" x14ac:dyDescent="0.25">
      <c r="B59" s="53" t="s">
        <v>251</v>
      </c>
      <c r="C59" s="229">
        <f>SUM(C60:C64)</f>
        <v>28290708513</v>
      </c>
      <c r="D59" s="230">
        <f t="shared" ref="D59" si="10">SUM(D60:D64)</f>
        <v>532005474</v>
      </c>
      <c r="E59" s="230">
        <f t="shared" si="6"/>
        <v>28822713987</v>
      </c>
      <c r="H59" s="21"/>
    </row>
    <row r="60" spans="2:8" x14ac:dyDescent="0.25">
      <c r="B60" s="52" t="s">
        <v>252</v>
      </c>
      <c r="C60" s="231">
        <v>25592332907</v>
      </c>
      <c r="D60" s="232">
        <v>506920769</v>
      </c>
      <c r="E60" s="232">
        <f t="shared" si="6"/>
        <v>26099253676</v>
      </c>
      <c r="H60" s="21"/>
    </row>
    <row r="61" spans="2:8" x14ac:dyDescent="0.25">
      <c r="B61" s="52" t="s">
        <v>253</v>
      </c>
      <c r="C61" s="231">
        <v>1185981530</v>
      </c>
      <c r="D61" s="232">
        <v>4850000</v>
      </c>
      <c r="E61" s="232">
        <f t="shared" si="6"/>
        <v>1190831530</v>
      </c>
      <c r="H61" s="21"/>
    </row>
    <row r="62" spans="2:8" x14ac:dyDescent="0.25">
      <c r="B62" s="52" t="s">
        <v>254</v>
      </c>
      <c r="C62" s="231">
        <v>143863074</v>
      </c>
      <c r="D62" s="232">
        <v>12034705</v>
      </c>
      <c r="E62" s="232">
        <f t="shared" si="6"/>
        <v>155897779</v>
      </c>
      <c r="H62" s="21"/>
    </row>
    <row r="63" spans="2:8" x14ac:dyDescent="0.25">
      <c r="B63" s="52" t="s">
        <v>255</v>
      </c>
      <c r="C63" s="231">
        <v>887331002</v>
      </c>
      <c r="D63" s="232">
        <v>8200000</v>
      </c>
      <c r="E63" s="232">
        <f t="shared" si="6"/>
        <v>895531002</v>
      </c>
      <c r="H63" s="21"/>
    </row>
    <row r="64" spans="2:8" x14ac:dyDescent="0.25">
      <c r="B64" s="52" t="s">
        <v>256</v>
      </c>
      <c r="C64" s="231">
        <v>481200000</v>
      </c>
      <c r="D64" s="232">
        <v>0</v>
      </c>
      <c r="E64" s="232">
        <f t="shared" si="6"/>
        <v>481200000</v>
      </c>
      <c r="H64" s="21"/>
    </row>
    <row r="65" spans="2:8" ht="16.5" thickBot="1" x14ac:dyDescent="0.3">
      <c r="B65" s="208" t="s">
        <v>177</v>
      </c>
      <c r="C65" s="209">
        <f>C66+C72+C75+C79</f>
        <v>46488901461</v>
      </c>
      <c r="D65" s="209">
        <f t="shared" ref="D65" si="11">D66+D72+D75+D79</f>
        <v>3422042629</v>
      </c>
      <c r="E65" s="209">
        <f t="shared" si="6"/>
        <v>49910944090</v>
      </c>
      <c r="H65" s="21"/>
    </row>
    <row r="66" spans="2:8" x14ac:dyDescent="0.25">
      <c r="B66" s="53" t="s">
        <v>257</v>
      </c>
      <c r="C66" s="229">
        <f>SUM(C67:C71)</f>
        <v>18407356192</v>
      </c>
      <c r="D66" s="230">
        <f t="shared" ref="D66" si="12">SUM(D67:D71)</f>
        <v>3357952129</v>
      </c>
      <c r="E66" s="230">
        <f t="shared" si="6"/>
        <v>21765308321</v>
      </c>
      <c r="H66" s="21"/>
    </row>
    <row r="67" spans="2:8" x14ac:dyDescent="0.25">
      <c r="B67" s="52" t="s">
        <v>220</v>
      </c>
      <c r="C67" s="231">
        <v>5609053598</v>
      </c>
      <c r="D67" s="232">
        <v>3202918229</v>
      </c>
      <c r="E67" s="232">
        <f t="shared" si="6"/>
        <v>8811971827</v>
      </c>
      <c r="H67" s="21"/>
    </row>
    <row r="68" spans="2:8" x14ac:dyDescent="0.25">
      <c r="B68" s="52" t="s">
        <v>258</v>
      </c>
      <c r="C68" s="231">
        <v>2728310805</v>
      </c>
      <c r="D68" s="232">
        <v>27993610</v>
      </c>
      <c r="E68" s="232">
        <f t="shared" si="6"/>
        <v>2756304415</v>
      </c>
      <c r="H68" s="21"/>
    </row>
    <row r="69" spans="2:8" x14ac:dyDescent="0.25">
      <c r="B69" s="52" t="s">
        <v>259</v>
      </c>
      <c r="C69" s="231">
        <v>1050403080</v>
      </c>
      <c r="D69" s="232">
        <v>12150330</v>
      </c>
      <c r="E69" s="232">
        <f t="shared" si="6"/>
        <v>1062553410</v>
      </c>
      <c r="H69" s="21"/>
    </row>
    <row r="70" spans="2:8" x14ac:dyDescent="0.25">
      <c r="B70" s="52" t="s">
        <v>260</v>
      </c>
      <c r="C70" s="231">
        <v>951302173</v>
      </c>
      <c r="D70" s="232">
        <v>114889960</v>
      </c>
      <c r="E70" s="232">
        <f t="shared" si="6"/>
        <v>1066192133</v>
      </c>
      <c r="H70" s="21"/>
    </row>
    <row r="71" spans="2:8" x14ac:dyDescent="0.25">
      <c r="B71" s="52" t="s">
        <v>216</v>
      </c>
      <c r="C71" s="231">
        <v>8068286536</v>
      </c>
      <c r="D71" s="232">
        <v>0</v>
      </c>
      <c r="E71" s="232">
        <f t="shared" si="6"/>
        <v>8068286536</v>
      </c>
      <c r="H71" s="21"/>
    </row>
    <row r="72" spans="2:8" x14ac:dyDescent="0.25">
      <c r="B72" s="53" t="s">
        <v>261</v>
      </c>
      <c r="C72" s="229">
        <f>C73+C74</f>
        <v>12697539845</v>
      </c>
      <c r="D72" s="230">
        <f t="shared" ref="D72" si="13">D73+D74</f>
        <v>29952500</v>
      </c>
      <c r="E72" s="230">
        <f t="shared" si="6"/>
        <v>12727492345</v>
      </c>
      <c r="H72" s="21"/>
    </row>
    <row r="73" spans="2:8" x14ac:dyDescent="0.25">
      <c r="B73" s="52" t="s">
        <v>262</v>
      </c>
      <c r="C73" s="231">
        <v>12577147258</v>
      </c>
      <c r="D73" s="232">
        <v>28952500</v>
      </c>
      <c r="E73" s="232">
        <f t="shared" si="6"/>
        <v>12606099758</v>
      </c>
      <c r="H73" s="21"/>
    </row>
    <row r="74" spans="2:8" x14ac:dyDescent="0.25">
      <c r="B74" s="52" t="s">
        <v>263</v>
      </c>
      <c r="C74" s="231">
        <v>120392587</v>
      </c>
      <c r="D74" s="232">
        <v>1000000</v>
      </c>
      <c r="E74" s="232">
        <f t="shared" si="6"/>
        <v>121392587</v>
      </c>
      <c r="H74" s="21"/>
    </row>
    <row r="75" spans="2:8" x14ac:dyDescent="0.25">
      <c r="B75" s="53" t="s">
        <v>264</v>
      </c>
      <c r="C75" s="229">
        <f>C76+C77+C78</f>
        <v>5659560413</v>
      </c>
      <c r="D75" s="230">
        <f t="shared" ref="D75" si="14">D76+D77+D78</f>
        <v>26308000</v>
      </c>
      <c r="E75" s="230">
        <f t="shared" si="6"/>
        <v>5685868413</v>
      </c>
      <c r="H75" s="21"/>
    </row>
    <row r="76" spans="2:8" x14ac:dyDescent="0.25">
      <c r="B76" s="52" t="s">
        <v>265</v>
      </c>
      <c r="C76" s="231">
        <v>5198234550</v>
      </c>
      <c r="D76" s="232">
        <v>26308000</v>
      </c>
      <c r="E76" s="232">
        <f t="shared" si="6"/>
        <v>5224542550</v>
      </c>
      <c r="H76" s="21"/>
    </row>
    <row r="77" spans="2:8" x14ac:dyDescent="0.25">
      <c r="B77" s="52" t="s">
        <v>266</v>
      </c>
      <c r="C77" s="231">
        <v>234720477</v>
      </c>
      <c r="D77" s="232">
        <v>0</v>
      </c>
      <c r="E77" s="232">
        <f t="shared" si="6"/>
        <v>234720477</v>
      </c>
      <c r="H77" s="21"/>
    </row>
    <row r="78" spans="2:8" x14ac:dyDescent="0.25">
      <c r="B78" s="52" t="s">
        <v>267</v>
      </c>
      <c r="C78" s="231">
        <v>226605386</v>
      </c>
      <c r="D78" s="232">
        <v>0</v>
      </c>
      <c r="E78" s="232">
        <f t="shared" si="6"/>
        <v>226605386</v>
      </c>
      <c r="H78" s="21"/>
    </row>
    <row r="79" spans="2:8" x14ac:dyDescent="0.25">
      <c r="B79" s="53" t="s">
        <v>268</v>
      </c>
      <c r="C79" s="229">
        <f>C80+C81+C82</f>
        <v>9724445011</v>
      </c>
      <c r="D79" s="230">
        <f t="shared" ref="D79" si="15">D80+D81+D82</f>
        <v>7830000</v>
      </c>
      <c r="E79" s="230">
        <f t="shared" si="6"/>
        <v>9732275011</v>
      </c>
      <c r="H79" s="21"/>
    </row>
    <row r="80" spans="2:8" x14ac:dyDescent="0.25">
      <c r="B80" s="52" t="s">
        <v>269</v>
      </c>
      <c r="C80" s="231">
        <v>8603572564</v>
      </c>
      <c r="D80" s="232">
        <v>7645000</v>
      </c>
      <c r="E80" s="232">
        <f t="shared" si="6"/>
        <v>8611217564</v>
      </c>
      <c r="H80" s="21"/>
    </row>
    <row r="81" spans="2:8" x14ac:dyDescent="0.25">
      <c r="B81" s="52" t="s">
        <v>263</v>
      </c>
      <c r="C81" s="231">
        <v>127052496</v>
      </c>
      <c r="D81" s="232">
        <v>185000</v>
      </c>
      <c r="E81" s="232">
        <f t="shared" si="6"/>
        <v>127237496</v>
      </c>
      <c r="H81" s="21"/>
    </row>
    <row r="82" spans="2:8" x14ac:dyDescent="0.25">
      <c r="B82" s="52" t="s">
        <v>270</v>
      </c>
      <c r="C82" s="231">
        <v>993819951</v>
      </c>
      <c r="D82" s="232">
        <v>0</v>
      </c>
      <c r="E82" s="232">
        <f t="shared" si="6"/>
        <v>993819951</v>
      </c>
      <c r="H82" s="21"/>
    </row>
    <row r="83" spans="2:8" ht="16.5" thickBot="1" x14ac:dyDescent="0.3">
      <c r="B83" s="208" t="s">
        <v>178</v>
      </c>
      <c r="C83" s="209">
        <f>C84</f>
        <v>11411689381</v>
      </c>
      <c r="D83" s="209">
        <f t="shared" ref="D83" si="16">D84</f>
        <v>174908327</v>
      </c>
      <c r="E83" s="209">
        <f t="shared" ref="E83:E146" si="17">C83+D83</f>
        <v>11586597708</v>
      </c>
      <c r="H83" s="21"/>
    </row>
    <row r="84" spans="2:8" x14ac:dyDescent="0.25">
      <c r="B84" s="53" t="s">
        <v>271</v>
      </c>
      <c r="C84" s="229">
        <f>SUM(C85:C90)</f>
        <v>11411689381</v>
      </c>
      <c r="D84" s="230">
        <f t="shared" ref="D84" si="18">SUM(D85:D90)</f>
        <v>174908327</v>
      </c>
      <c r="E84" s="230">
        <f t="shared" si="17"/>
        <v>11586597708</v>
      </c>
      <c r="H84" s="21"/>
    </row>
    <row r="85" spans="2:8" x14ac:dyDescent="0.25">
      <c r="B85" s="52" t="s">
        <v>220</v>
      </c>
      <c r="C85" s="231">
        <v>2312507139</v>
      </c>
      <c r="D85" s="232">
        <v>104825000</v>
      </c>
      <c r="E85" s="232">
        <f t="shared" si="17"/>
        <v>2417332139</v>
      </c>
      <c r="H85" s="21"/>
    </row>
    <row r="86" spans="2:8" x14ac:dyDescent="0.25">
      <c r="B86" s="52" t="s">
        <v>272</v>
      </c>
      <c r="C86" s="231">
        <v>7197606734</v>
      </c>
      <c r="D86" s="232">
        <v>291868</v>
      </c>
      <c r="E86" s="232">
        <f t="shared" si="17"/>
        <v>7197898602</v>
      </c>
      <c r="H86" s="21"/>
    </row>
    <row r="87" spans="2:8" x14ac:dyDescent="0.25">
      <c r="B87" s="52" t="s">
        <v>273</v>
      </c>
      <c r="C87" s="231">
        <v>1140828409</v>
      </c>
      <c r="D87" s="232">
        <v>62109661</v>
      </c>
      <c r="E87" s="232">
        <f t="shared" si="17"/>
        <v>1202938070</v>
      </c>
      <c r="H87" s="21"/>
    </row>
    <row r="88" spans="2:8" x14ac:dyDescent="0.25">
      <c r="B88" s="52" t="s">
        <v>274</v>
      </c>
      <c r="C88" s="231">
        <v>168717608</v>
      </c>
      <c r="D88" s="232">
        <v>7581798</v>
      </c>
      <c r="E88" s="232">
        <f t="shared" si="17"/>
        <v>176299406</v>
      </c>
      <c r="H88" s="21"/>
    </row>
    <row r="89" spans="2:8" x14ac:dyDescent="0.25">
      <c r="B89" s="52" t="s">
        <v>275</v>
      </c>
      <c r="C89" s="231">
        <v>51784491</v>
      </c>
      <c r="D89" s="232">
        <v>100000</v>
      </c>
      <c r="E89" s="232">
        <f t="shared" si="17"/>
        <v>51884491</v>
      </c>
      <c r="H89" s="21"/>
    </row>
    <row r="90" spans="2:8" x14ac:dyDescent="0.25">
      <c r="B90" s="52" t="s">
        <v>216</v>
      </c>
      <c r="C90" s="231">
        <v>540245000</v>
      </c>
      <c r="D90" s="232">
        <v>0</v>
      </c>
      <c r="E90" s="232">
        <f t="shared" si="17"/>
        <v>540245000</v>
      </c>
      <c r="H90" s="21"/>
    </row>
    <row r="91" spans="2:8" ht="16.5" thickBot="1" x14ac:dyDescent="0.3">
      <c r="B91" s="208" t="s">
        <v>179</v>
      </c>
      <c r="C91" s="209">
        <f>C92</f>
        <v>20487650716</v>
      </c>
      <c r="D91" s="209">
        <f t="shared" ref="D91" si="19">D92</f>
        <v>1214161868</v>
      </c>
      <c r="E91" s="209">
        <f t="shared" si="17"/>
        <v>21701812584</v>
      </c>
      <c r="H91" s="21"/>
    </row>
    <row r="92" spans="2:8" x14ac:dyDescent="0.25">
      <c r="B92" s="53" t="s">
        <v>276</v>
      </c>
      <c r="C92" s="229">
        <f>SUM(C93:C106)</f>
        <v>20487650716</v>
      </c>
      <c r="D92" s="230">
        <f t="shared" ref="D92" si="20">SUM(D93:D106)</f>
        <v>1214161868</v>
      </c>
      <c r="E92" s="230">
        <f t="shared" si="17"/>
        <v>21701812584</v>
      </c>
      <c r="H92" s="21"/>
    </row>
    <row r="93" spans="2:8" x14ac:dyDescent="0.25">
      <c r="B93" s="52" t="s">
        <v>277</v>
      </c>
      <c r="C93" s="231">
        <v>2593007324</v>
      </c>
      <c r="D93" s="232">
        <v>179243038</v>
      </c>
      <c r="E93" s="232">
        <f t="shared" si="17"/>
        <v>2772250362</v>
      </c>
      <c r="H93" s="21"/>
    </row>
    <row r="94" spans="2:8" x14ac:dyDescent="0.25">
      <c r="B94" s="52" t="s">
        <v>278</v>
      </c>
      <c r="C94" s="231">
        <v>486834695</v>
      </c>
      <c r="D94" s="232">
        <v>6178992</v>
      </c>
      <c r="E94" s="232">
        <f t="shared" si="17"/>
        <v>493013687</v>
      </c>
      <c r="H94" s="21"/>
    </row>
    <row r="95" spans="2:8" x14ac:dyDescent="0.25">
      <c r="B95" s="52" t="s">
        <v>279</v>
      </c>
      <c r="C95" s="231">
        <v>311698803</v>
      </c>
      <c r="D95" s="232">
        <v>0</v>
      </c>
      <c r="E95" s="232">
        <f t="shared" si="17"/>
        <v>311698803</v>
      </c>
      <c r="H95" s="21"/>
    </row>
    <row r="96" spans="2:8" x14ac:dyDescent="0.25">
      <c r="B96" s="52" t="s">
        <v>280</v>
      </c>
      <c r="C96" s="231">
        <v>871711742</v>
      </c>
      <c r="D96" s="232">
        <v>43361190</v>
      </c>
      <c r="E96" s="232">
        <f t="shared" si="17"/>
        <v>915072932</v>
      </c>
      <c r="H96" s="21"/>
    </row>
    <row r="97" spans="2:8" x14ac:dyDescent="0.25">
      <c r="B97" s="52" t="s">
        <v>281</v>
      </c>
      <c r="C97" s="231">
        <v>535589676</v>
      </c>
      <c r="D97" s="232">
        <v>29034467</v>
      </c>
      <c r="E97" s="232">
        <f t="shared" si="17"/>
        <v>564624143</v>
      </c>
      <c r="H97" s="21"/>
    </row>
    <row r="98" spans="2:8" x14ac:dyDescent="0.25">
      <c r="B98" s="52" t="s">
        <v>282</v>
      </c>
      <c r="C98" s="231">
        <v>120244372</v>
      </c>
      <c r="D98" s="232">
        <v>2469000</v>
      </c>
      <c r="E98" s="232">
        <f t="shared" si="17"/>
        <v>122713372</v>
      </c>
      <c r="H98" s="21"/>
    </row>
    <row r="99" spans="2:8" x14ac:dyDescent="0.25">
      <c r="B99" s="52" t="s">
        <v>283</v>
      </c>
      <c r="C99" s="231">
        <v>263595882</v>
      </c>
      <c r="D99" s="232">
        <v>1999133</v>
      </c>
      <c r="E99" s="232">
        <f t="shared" si="17"/>
        <v>265595015</v>
      </c>
      <c r="H99" s="21"/>
    </row>
    <row r="100" spans="2:8" x14ac:dyDescent="0.25">
      <c r="B100" s="52" t="s">
        <v>284</v>
      </c>
      <c r="C100" s="231">
        <v>488967126</v>
      </c>
      <c r="D100" s="232">
        <v>3816686</v>
      </c>
      <c r="E100" s="232">
        <f t="shared" si="17"/>
        <v>492783812</v>
      </c>
      <c r="H100" s="21"/>
    </row>
    <row r="101" spans="2:8" x14ac:dyDescent="0.25">
      <c r="B101" s="52" t="s">
        <v>285</v>
      </c>
      <c r="C101" s="231">
        <v>149862578</v>
      </c>
      <c r="D101" s="232">
        <v>8200000</v>
      </c>
      <c r="E101" s="232">
        <f t="shared" si="17"/>
        <v>158062578</v>
      </c>
      <c r="H101" s="21"/>
    </row>
    <row r="102" spans="2:8" x14ac:dyDescent="0.25">
      <c r="B102" s="52" t="s">
        <v>286</v>
      </c>
      <c r="C102" s="231">
        <v>154000000</v>
      </c>
      <c r="D102" s="232">
        <v>347340880</v>
      </c>
      <c r="E102" s="232">
        <f t="shared" si="17"/>
        <v>501340880</v>
      </c>
      <c r="H102" s="21"/>
    </row>
    <row r="103" spans="2:8" x14ac:dyDescent="0.25">
      <c r="B103" s="52" t="s">
        <v>287</v>
      </c>
      <c r="C103" s="231">
        <v>636975460</v>
      </c>
      <c r="D103" s="232">
        <v>19254258</v>
      </c>
      <c r="E103" s="232">
        <f t="shared" si="17"/>
        <v>656229718</v>
      </c>
      <c r="H103" s="21"/>
    </row>
    <row r="104" spans="2:8" x14ac:dyDescent="0.25">
      <c r="B104" s="52" t="s">
        <v>288</v>
      </c>
      <c r="C104" s="231">
        <v>563854610</v>
      </c>
      <c r="D104" s="232">
        <v>0</v>
      </c>
      <c r="E104" s="232">
        <f t="shared" si="17"/>
        <v>563854610</v>
      </c>
      <c r="H104" s="21"/>
    </row>
    <row r="105" spans="2:8" x14ac:dyDescent="0.25">
      <c r="B105" s="52" t="s">
        <v>216</v>
      </c>
      <c r="C105" s="231">
        <v>303614200</v>
      </c>
      <c r="D105" s="232">
        <v>0</v>
      </c>
      <c r="E105" s="232">
        <f t="shared" si="17"/>
        <v>303614200</v>
      </c>
      <c r="H105" s="21"/>
    </row>
    <row r="106" spans="2:8" x14ac:dyDescent="0.25">
      <c r="B106" s="52" t="s">
        <v>228</v>
      </c>
      <c r="C106" s="231">
        <v>13007694248</v>
      </c>
      <c r="D106" s="232">
        <v>573264224</v>
      </c>
      <c r="E106" s="232">
        <f t="shared" si="17"/>
        <v>13580958472</v>
      </c>
      <c r="H106" s="21"/>
    </row>
    <row r="107" spans="2:8" ht="16.5" thickBot="1" x14ac:dyDescent="0.3">
      <c r="B107" s="208" t="s">
        <v>180</v>
      </c>
      <c r="C107" s="209">
        <f>C108</f>
        <v>252645798762</v>
      </c>
      <c r="D107" s="209">
        <f t="shared" ref="D107" si="21">D108</f>
        <v>22733127880</v>
      </c>
      <c r="E107" s="209">
        <f t="shared" si="17"/>
        <v>275378926642</v>
      </c>
      <c r="H107" s="21"/>
    </row>
    <row r="108" spans="2:8" x14ac:dyDescent="0.25">
      <c r="B108" s="53" t="s">
        <v>289</v>
      </c>
      <c r="C108" s="229">
        <f>SUM(C109:C122)</f>
        <v>252645798762</v>
      </c>
      <c r="D108" s="230">
        <f t="shared" ref="D108" si="22">SUM(D109:D122)</f>
        <v>22733127880</v>
      </c>
      <c r="E108" s="230">
        <f t="shared" si="17"/>
        <v>275378926642</v>
      </c>
      <c r="H108" s="21"/>
    </row>
    <row r="109" spans="2:8" x14ac:dyDescent="0.25">
      <c r="B109" s="52" t="s">
        <v>220</v>
      </c>
      <c r="C109" s="231">
        <v>29479546861</v>
      </c>
      <c r="D109" s="232">
        <v>5582642868</v>
      </c>
      <c r="E109" s="232">
        <f t="shared" si="17"/>
        <v>35062189729</v>
      </c>
      <c r="H109" s="21"/>
    </row>
    <row r="110" spans="2:8" x14ac:dyDescent="0.25">
      <c r="B110" s="52" t="s">
        <v>290</v>
      </c>
      <c r="C110" s="231">
        <v>18710043044</v>
      </c>
      <c r="D110" s="232">
        <v>321233098</v>
      </c>
      <c r="E110" s="232">
        <f t="shared" si="17"/>
        <v>19031276142</v>
      </c>
      <c r="H110" s="21"/>
    </row>
    <row r="111" spans="2:8" x14ac:dyDescent="0.25">
      <c r="B111" s="52" t="s">
        <v>291</v>
      </c>
      <c r="C111" s="231">
        <v>93479820265</v>
      </c>
      <c r="D111" s="232">
        <v>1429545014</v>
      </c>
      <c r="E111" s="232">
        <f t="shared" si="17"/>
        <v>94909365279</v>
      </c>
      <c r="H111" s="21"/>
    </row>
    <row r="112" spans="2:8" x14ac:dyDescent="0.25">
      <c r="B112" s="52" t="s">
        <v>292</v>
      </c>
      <c r="C112" s="231">
        <v>38208234379</v>
      </c>
      <c r="D112" s="232">
        <v>2953370451</v>
      </c>
      <c r="E112" s="232">
        <f t="shared" si="17"/>
        <v>41161604830</v>
      </c>
      <c r="H112" s="21"/>
    </row>
    <row r="113" spans="2:8" x14ac:dyDescent="0.25">
      <c r="B113" s="52" t="s">
        <v>293</v>
      </c>
      <c r="C113" s="231">
        <v>6539519430</v>
      </c>
      <c r="D113" s="232">
        <v>433907099</v>
      </c>
      <c r="E113" s="232">
        <f t="shared" si="17"/>
        <v>6973426529</v>
      </c>
      <c r="H113" s="21"/>
    </row>
    <row r="114" spans="2:8" x14ac:dyDescent="0.25">
      <c r="B114" s="52" t="s">
        <v>294</v>
      </c>
      <c r="C114" s="231">
        <v>25878657099</v>
      </c>
      <c r="D114" s="232">
        <v>301659455</v>
      </c>
      <c r="E114" s="232">
        <f t="shared" si="17"/>
        <v>26180316554</v>
      </c>
      <c r="H114" s="21"/>
    </row>
    <row r="115" spans="2:8" x14ac:dyDescent="0.25">
      <c r="B115" s="52" t="s">
        <v>295</v>
      </c>
      <c r="C115" s="231">
        <v>107394644</v>
      </c>
      <c r="D115" s="232">
        <v>11115847417</v>
      </c>
      <c r="E115" s="232">
        <f t="shared" si="17"/>
        <v>11223242061</v>
      </c>
      <c r="H115" s="21"/>
    </row>
    <row r="116" spans="2:8" x14ac:dyDescent="0.25">
      <c r="B116" s="52" t="s">
        <v>296</v>
      </c>
      <c r="C116" s="231">
        <v>6021084736</v>
      </c>
      <c r="D116" s="232">
        <v>172406229</v>
      </c>
      <c r="E116" s="232">
        <f t="shared" si="17"/>
        <v>6193490965</v>
      </c>
      <c r="H116" s="21"/>
    </row>
    <row r="117" spans="2:8" x14ac:dyDescent="0.25">
      <c r="B117" s="52" t="s">
        <v>297</v>
      </c>
      <c r="C117" s="231">
        <v>945232338</v>
      </c>
      <c r="D117" s="232">
        <v>39906163</v>
      </c>
      <c r="E117" s="232">
        <f t="shared" si="17"/>
        <v>985138501</v>
      </c>
      <c r="H117" s="21"/>
    </row>
    <row r="118" spans="2:8" x14ac:dyDescent="0.25">
      <c r="B118" s="52" t="s">
        <v>298</v>
      </c>
      <c r="C118" s="231">
        <v>17723047260</v>
      </c>
      <c r="D118" s="232">
        <v>0</v>
      </c>
      <c r="E118" s="232">
        <f t="shared" si="17"/>
        <v>17723047260</v>
      </c>
      <c r="H118" s="21"/>
    </row>
    <row r="119" spans="2:8" x14ac:dyDescent="0.25">
      <c r="B119" s="52" t="s">
        <v>299</v>
      </c>
      <c r="C119" s="231">
        <v>101971536</v>
      </c>
      <c r="D119" s="232">
        <v>50729913</v>
      </c>
      <c r="E119" s="232">
        <f t="shared" si="17"/>
        <v>152701449</v>
      </c>
      <c r="H119" s="21"/>
    </row>
    <row r="120" spans="2:8" x14ac:dyDescent="0.25">
      <c r="B120" s="52" t="s">
        <v>300</v>
      </c>
      <c r="C120" s="231">
        <v>2500472517</v>
      </c>
      <c r="D120" s="232">
        <v>331880173</v>
      </c>
      <c r="E120" s="232">
        <f t="shared" si="17"/>
        <v>2832352690</v>
      </c>
      <c r="H120" s="21"/>
    </row>
    <row r="121" spans="2:8" x14ac:dyDescent="0.25">
      <c r="B121" s="52" t="s">
        <v>301</v>
      </c>
      <c r="C121" s="231">
        <v>2682340783</v>
      </c>
      <c r="D121" s="232">
        <v>0</v>
      </c>
      <c r="E121" s="232">
        <f t="shared" si="17"/>
        <v>2682340783</v>
      </c>
      <c r="H121" s="21"/>
    </row>
    <row r="122" spans="2:8" x14ac:dyDescent="0.25">
      <c r="B122" s="52" t="s">
        <v>216</v>
      </c>
      <c r="C122" s="231">
        <v>10268433870</v>
      </c>
      <c r="D122" s="232">
        <v>0</v>
      </c>
      <c r="E122" s="232">
        <f t="shared" si="17"/>
        <v>10268433870</v>
      </c>
      <c r="H122" s="21"/>
    </row>
    <row r="123" spans="2:8" ht="16.5" thickBot="1" x14ac:dyDescent="0.3">
      <c r="B123" s="208" t="s">
        <v>181</v>
      </c>
      <c r="C123" s="209">
        <f>C124</f>
        <v>119170687095</v>
      </c>
      <c r="D123" s="209">
        <f t="shared" ref="D123" si="23">D124</f>
        <v>18618305468</v>
      </c>
      <c r="E123" s="209">
        <f t="shared" si="17"/>
        <v>137788992563</v>
      </c>
      <c r="H123" s="21"/>
    </row>
    <row r="124" spans="2:8" x14ac:dyDescent="0.25">
      <c r="B124" s="53" t="s">
        <v>302</v>
      </c>
      <c r="C124" s="229">
        <f>SUM(C125:C136)</f>
        <v>119170687095</v>
      </c>
      <c r="D124" s="230">
        <f>SUM(D125:D136)</f>
        <v>18618305468</v>
      </c>
      <c r="E124" s="230">
        <f t="shared" si="17"/>
        <v>137788992563</v>
      </c>
      <c r="H124" s="21"/>
    </row>
    <row r="125" spans="2:8" x14ac:dyDescent="0.25">
      <c r="B125" s="52" t="s">
        <v>220</v>
      </c>
      <c r="C125" s="231">
        <v>6966041113</v>
      </c>
      <c r="D125" s="232">
        <v>101068049</v>
      </c>
      <c r="E125" s="232">
        <f t="shared" si="17"/>
        <v>7067109162</v>
      </c>
      <c r="H125" s="21"/>
    </row>
    <row r="126" spans="2:8" x14ac:dyDescent="0.25">
      <c r="B126" s="52" t="s">
        <v>303</v>
      </c>
      <c r="C126" s="231">
        <v>6217115408</v>
      </c>
      <c r="D126" s="232">
        <v>147368208</v>
      </c>
      <c r="E126" s="232">
        <f t="shared" si="17"/>
        <v>6364483616</v>
      </c>
      <c r="H126" s="21"/>
    </row>
    <row r="127" spans="2:8" x14ac:dyDescent="0.25">
      <c r="B127" s="52" t="s">
        <v>304</v>
      </c>
      <c r="C127" s="231">
        <v>394162682</v>
      </c>
      <c r="D127" s="232">
        <v>3055753</v>
      </c>
      <c r="E127" s="232">
        <f t="shared" si="17"/>
        <v>397218435</v>
      </c>
      <c r="H127" s="21"/>
    </row>
    <row r="128" spans="2:8" x14ac:dyDescent="0.25">
      <c r="B128" s="52" t="s">
        <v>305</v>
      </c>
      <c r="C128" s="231">
        <v>7808490049</v>
      </c>
      <c r="D128" s="232">
        <v>32050499</v>
      </c>
      <c r="E128" s="232">
        <f t="shared" si="17"/>
        <v>7840540548</v>
      </c>
      <c r="H128" s="21"/>
    </row>
    <row r="129" spans="2:8" x14ac:dyDescent="0.25">
      <c r="B129" s="52" t="s">
        <v>306</v>
      </c>
      <c r="C129" s="231">
        <v>59186175</v>
      </c>
      <c r="D129" s="232">
        <v>23202747</v>
      </c>
      <c r="E129" s="232">
        <f t="shared" si="17"/>
        <v>82388922</v>
      </c>
      <c r="H129" s="21"/>
    </row>
    <row r="130" spans="2:8" x14ac:dyDescent="0.25">
      <c r="B130" s="52" t="s">
        <v>307</v>
      </c>
      <c r="C130" s="231">
        <v>1631162942</v>
      </c>
      <c r="D130" s="232">
        <v>203924385</v>
      </c>
      <c r="E130" s="232">
        <f t="shared" si="17"/>
        <v>1835087327</v>
      </c>
      <c r="H130" s="21"/>
    </row>
    <row r="131" spans="2:8" x14ac:dyDescent="0.25">
      <c r="B131" s="52" t="s">
        <v>308</v>
      </c>
      <c r="C131" s="231">
        <v>80486158</v>
      </c>
      <c r="D131" s="232">
        <v>15050000</v>
      </c>
      <c r="E131" s="232">
        <f t="shared" si="17"/>
        <v>95536158</v>
      </c>
      <c r="H131" s="21"/>
    </row>
    <row r="132" spans="2:8" x14ac:dyDescent="0.25">
      <c r="B132" s="52" t="s">
        <v>309</v>
      </c>
      <c r="C132" s="231">
        <v>1290285837</v>
      </c>
      <c r="D132" s="232">
        <v>292399867</v>
      </c>
      <c r="E132" s="232">
        <f t="shared" si="17"/>
        <v>1582685704</v>
      </c>
      <c r="H132" s="21"/>
    </row>
    <row r="133" spans="2:8" x14ac:dyDescent="0.25">
      <c r="B133" s="52" t="s">
        <v>310</v>
      </c>
      <c r="C133" s="231">
        <v>24950000</v>
      </c>
      <c r="D133" s="232">
        <v>1950000</v>
      </c>
      <c r="E133" s="232">
        <f t="shared" si="17"/>
        <v>26900000</v>
      </c>
      <c r="H133" s="21"/>
    </row>
    <row r="134" spans="2:8" x14ac:dyDescent="0.25">
      <c r="B134" s="52" t="s">
        <v>311</v>
      </c>
      <c r="C134" s="231">
        <v>25200000</v>
      </c>
      <c r="D134" s="232">
        <v>0</v>
      </c>
      <c r="E134" s="232">
        <f t="shared" si="17"/>
        <v>25200000</v>
      </c>
      <c r="H134" s="21"/>
    </row>
    <row r="135" spans="2:8" x14ac:dyDescent="0.25">
      <c r="B135" s="52" t="s">
        <v>216</v>
      </c>
      <c r="C135" s="231">
        <v>1216770278</v>
      </c>
      <c r="D135" s="232">
        <v>0</v>
      </c>
      <c r="E135" s="232">
        <f t="shared" si="17"/>
        <v>1216770278</v>
      </c>
      <c r="H135" s="21"/>
    </row>
    <row r="136" spans="2:8" x14ac:dyDescent="0.25">
      <c r="B136" s="52" t="s">
        <v>228</v>
      </c>
      <c r="C136" s="231">
        <v>93456836453</v>
      </c>
      <c r="D136" s="232">
        <v>17798235960</v>
      </c>
      <c r="E136" s="232">
        <f t="shared" si="17"/>
        <v>111255072413</v>
      </c>
      <c r="H136" s="21"/>
    </row>
    <row r="137" spans="2:8" ht="16.5" thickBot="1" x14ac:dyDescent="0.3">
      <c r="B137" s="208" t="s">
        <v>182</v>
      </c>
      <c r="C137" s="209">
        <f>C138</f>
        <v>2869231906</v>
      </c>
      <c r="D137" s="209">
        <f t="shared" ref="D137" si="24">D138</f>
        <v>267157678</v>
      </c>
      <c r="E137" s="209">
        <f t="shared" si="17"/>
        <v>3136389584</v>
      </c>
      <c r="H137" s="21"/>
    </row>
    <row r="138" spans="2:8" x14ac:dyDescent="0.25">
      <c r="B138" s="53" t="s">
        <v>312</v>
      </c>
      <c r="C138" s="229">
        <f>SUM(C139:C145)</f>
        <v>2869231906</v>
      </c>
      <c r="D138" s="230">
        <f t="shared" ref="D138" si="25">SUM(D139:D145)</f>
        <v>267157678</v>
      </c>
      <c r="E138" s="230">
        <f t="shared" si="17"/>
        <v>3136389584</v>
      </c>
      <c r="H138" s="21"/>
    </row>
    <row r="139" spans="2:8" x14ac:dyDescent="0.25">
      <c r="B139" s="52" t="s">
        <v>220</v>
      </c>
      <c r="C139" s="231">
        <v>1316174494</v>
      </c>
      <c r="D139" s="232">
        <v>42800000</v>
      </c>
      <c r="E139" s="232">
        <f t="shared" si="17"/>
        <v>1358974494</v>
      </c>
      <c r="H139" s="21"/>
    </row>
    <row r="140" spans="2:8" x14ac:dyDescent="0.25">
      <c r="B140" s="52" t="s">
        <v>313</v>
      </c>
      <c r="C140" s="231">
        <v>67636162</v>
      </c>
      <c r="D140" s="232">
        <v>179810000</v>
      </c>
      <c r="E140" s="232">
        <f t="shared" si="17"/>
        <v>247446162</v>
      </c>
      <c r="H140" s="21"/>
    </row>
    <row r="141" spans="2:8" x14ac:dyDescent="0.25">
      <c r="B141" s="52" t="s">
        <v>314</v>
      </c>
      <c r="C141" s="231">
        <v>885884786</v>
      </c>
      <c r="D141" s="232">
        <v>2000000</v>
      </c>
      <c r="E141" s="232">
        <f t="shared" si="17"/>
        <v>887884786</v>
      </c>
      <c r="H141" s="21"/>
    </row>
    <row r="142" spans="2:8" x14ac:dyDescent="0.25">
      <c r="B142" s="52" t="s">
        <v>315</v>
      </c>
      <c r="C142" s="231">
        <v>61846476</v>
      </c>
      <c r="D142" s="232">
        <v>1900000</v>
      </c>
      <c r="E142" s="232">
        <f t="shared" si="17"/>
        <v>63746476</v>
      </c>
      <c r="H142" s="21"/>
    </row>
    <row r="143" spans="2:8" x14ac:dyDescent="0.25">
      <c r="B143" s="52" t="s">
        <v>316</v>
      </c>
      <c r="C143" s="231">
        <v>24231770</v>
      </c>
      <c r="D143" s="232">
        <v>0</v>
      </c>
      <c r="E143" s="232">
        <f t="shared" si="17"/>
        <v>24231770</v>
      </c>
      <c r="H143" s="21"/>
    </row>
    <row r="144" spans="2:8" x14ac:dyDescent="0.25">
      <c r="B144" s="52" t="s">
        <v>317</v>
      </c>
      <c r="C144" s="231">
        <v>299798618</v>
      </c>
      <c r="D144" s="232">
        <v>40647678</v>
      </c>
      <c r="E144" s="232">
        <f t="shared" si="17"/>
        <v>340446296</v>
      </c>
      <c r="H144" s="21"/>
    </row>
    <row r="145" spans="2:8" x14ac:dyDescent="0.25">
      <c r="B145" s="52" t="s">
        <v>216</v>
      </c>
      <c r="C145" s="231">
        <v>213659600</v>
      </c>
      <c r="D145" s="232">
        <v>0</v>
      </c>
      <c r="E145" s="232">
        <f t="shared" si="17"/>
        <v>213659600</v>
      </c>
      <c r="H145" s="21"/>
    </row>
    <row r="146" spans="2:8" ht="16.5" thickBot="1" x14ac:dyDescent="0.3">
      <c r="B146" s="208" t="s">
        <v>183</v>
      </c>
      <c r="C146" s="209">
        <f>C147</f>
        <v>2301127910</v>
      </c>
      <c r="D146" s="209">
        <f t="shared" ref="D146" si="26">D147</f>
        <v>210978937</v>
      </c>
      <c r="E146" s="209">
        <f t="shared" si="17"/>
        <v>2512106847</v>
      </c>
      <c r="H146" s="21"/>
    </row>
    <row r="147" spans="2:8" x14ac:dyDescent="0.25">
      <c r="B147" s="53" t="s">
        <v>318</v>
      </c>
      <c r="C147" s="229">
        <f>SUM(C148:C153)</f>
        <v>2301127910</v>
      </c>
      <c r="D147" s="230">
        <f>SUM(D148:D153)</f>
        <v>210978937</v>
      </c>
      <c r="E147" s="230">
        <f t="shared" ref="E147:E211" si="27">C147+D147</f>
        <v>2512106847</v>
      </c>
      <c r="H147" s="21"/>
    </row>
    <row r="148" spans="2:8" x14ac:dyDescent="0.25">
      <c r="B148" s="52" t="s">
        <v>220</v>
      </c>
      <c r="C148" s="231">
        <v>544985586</v>
      </c>
      <c r="D148" s="232">
        <v>26570620</v>
      </c>
      <c r="E148" s="232">
        <f t="shared" si="27"/>
        <v>571556206</v>
      </c>
      <c r="H148" s="21"/>
    </row>
    <row r="149" spans="2:8" x14ac:dyDescent="0.25">
      <c r="B149" s="52" t="s">
        <v>319</v>
      </c>
      <c r="C149" s="231">
        <v>324461706</v>
      </c>
      <c r="D149" s="232">
        <v>925000</v>
      </c>
      <c r="E149" s="232">
        <f t="shared" si="27"/>
        <v>325386706</v>
      </c>
      <c r="H149" s="21"/>
    </row>
    <row r="150" spans="2:8" x14ac:dyDescent="0.25">
      <c r="B150" s="52" t="s">
        <v>320</v>
      </c>
      <c r="C150" s="231">
        <v>70588060</v>
      </c>
      <c r="D150" s="232">
        <v>0</v>
      </c>
      <c r="E150" s="232">
        <f t="shared" si="27"/>
        <v>70588060</v>
      </c>
      <c r="H150" s="21"/>
    </row>
    <row r="151" spans="2:8" x14ac:dyDescent="0.25">
      <c r="B151" s="52" t="s">
        <v>321</v>
      </c>
      <c r="C151" s="231">
        <v>413016683</v>
      </c>
      <c r="D151" s="232">
        <v>183483317</v>
      </c>
      <c r="E151" s="232">
        <f t="shared" si="27"/>
        <v>596500000</v>
      </c>
      <c r="H151" s="21"/>
    </row>
    <row r="152" spans="2:8" x14ac:dyDescent="0.25">
      <c r="B152" s="52" t="s">
        <v>216</v>
      </c>
      <c r="C152" s="231">
        <v>24755964</v>
      </c>
      <c r="D152" s="232">
        <v>0</v>
      </c>
      <c r="E152" s="232">
        <f t="shared" si="27"/>
        <v>24755964</v>
      </c>
      <c r="H152" s="21"/>
    </row>
    <row r="153" spans="2:8" x14ac:dyDescent="0.25">
      <c r="B153" s="52" t="s">
        <v>228</v>
      </c>
      <c r="C153" s="231">
        <v>923319911</v>
      </c>
      <c r="D153" s="232">
        <v>0</v>
      </c>
      <c r="E153" s="232">
        <f t="shared" si="27"/>
        <v>923319911</v>
      </c>
      <c r="H153" s="21"/>
    </row>
    <row r="154" spans="2:8" ht="16.5" thickBot="1" x14ac:dyDescent="0.3">
      <c r="B154" s="208" t="s">
        <v>184</v>
      </c>
      <c r="C154" s="209">
        <f>C155</f>
        <v>12953899541</v>
      </c>
      <c r="D154" s="209">
        <f t="shared" ref="D154" si="28">D155</f>
        <v>2152879170</v>
      </c>
      <c r="E154" s="209">
        <f t="shared" si="27"/>
        <v>15106778711</v>
      </c>
      <c r="H154" s="21"/>
    </row>
    <row r="155" spans="2:8" x14ac:dyDescent="0.25">
      <c r="B155" s="53" t="s">
        <v>322</v>
      </c>
      <c r="C155" s="229">
        <f>SUM(C156:C166)</f>
        <v>12953899541</v>
      </c>
      <c r="D155" s="230">
        <f t="shared" ref="D155" si="29">SUM(D156:D166)</f>
        <v>2152879170</v>
      </c>
      <c r="E155" s="230">
        <f t="shared" si="27"/>
        <v>15106778711</v>
      </c>
      <c r="H155" s="21"/>
    </row>
    <row r="156" spans="2:8" x14ac:dyDescent="0.25">
      <c r="B156" s="52" t="s">
        <v>220</v>
      </c>
      <c r="C156" s="231">
        <v>4238304340</v>
      </c>
      <c r="D156" s="232">
        <v>21224765</v>
      </c>
      <c r="E156" s="232">
        <f t="shared" si="27"/>
        <v>4259529105</v>
      </c>
      <c r="H156" s="21"/>
    </row>
    <row r="157" spans="2:8" x14ac:dyDescent="0.25">
      <c r="B157" s="52" t="s">
        <v>323</v>
      </c>
      <c r="C157" s="231">
        <v>0</v>
      </c>
      <c r="D157" s="232">
        <v>30000000</v>
      </c>
      <c r="E157" s="232">
        <f t="shared" si="27"/>
        <v>30000000</v>
      </c>
      <c r="H157" s="21"/>
    </row>
    <row r="158" spans="2:8" x14ac:dyDescent="0.25">
      <c r="B158" s="52" t="s">
        <v>324</v>
      </c>
      <c r="C158" s="231">
        <v>744754054</v>
      </c>
      <c r="D158" s="232">
        <v>1454676426</v>
      </c>
      <c r="E158" s="232">
        <f t="shared" si="27"/>
        <v>2199430480</v>
      </c>
      <c r="H158" s="21"/>
    </row>
    <row r="159" spans="2:8" x14ac:dyDescent="0.25">
      <c r="B159" s="52" t="s">
        <v>325</v>
      </c>
      <c r="C159" s="231">
        <v>208226880</v>
      </c>
      <c r="D159" s="232">
        <v>120943000</v>
      </c>
      <c r="E159" s="232">
        <f t="shared" si="27"/>
        <v>329169880</v>
      </c>
      <c r="H159" s="21"/>
    </row>
    <row r="160" spans="2:8" x14ac:dyDescent="0.25">
      <c r="B160" s="52" t="s">
        <v>326</v>
      </c>
      <c r="C160" s="231">
        <v>563847258</v>
      </c>
      <c r="D160" s="232">
        <v>16060000</v>
      </c>
      <c r="E160" s="232">
        <f t="shared" si="27"/>
        <v>579907258</v>
      </c>
      <c r="H160" s="21"/>
    </row>
    <row r="161" spans="2:8" x14ac:dyDescent="0.25">
      <c r="B161" s="52" t="s">
        <v>327</v>
      </c>
      <c r="C161" s="231">
        <v>41097200</v>
      </c>
      <c r="D161" s="232">
        <v>150505000</v>
      </c>
      <c r="E161" s="232">
        <f t="shared" si="27"/>
        <v>191602200</v>
      </c>
      <c r="H161" s="21"/>
    </row>
    <row r="162" spans="2:8" x14ac:dyDescent="0.25">
      <c r="B162" s="52" t="s">
        <v>924</v>
      </c>
      <c r="C162" s="231">
        <v>140541879</v>
      </c>
      <c r="D162" s="232">
        <v>3080000</v>
      </c>
      <c r="E162" s="232">
        <f t="shared" si="27"/>
        <v>143621879</v>
      </c>
      <c r="H162" s="21"/>
    </row>
    <row r="163" spans="2:8" x14ac:dyDescent="0.25">
      <c r="B163" s="52" t="s">
        <v>328</v>
      </c>
      <c r="C163" s="231">
        <v>44871375</v>
      </c>
      <c r="D163" s="232">
        <v>9628625</v>
      </c>
      <c r="E163" s="232">
        <f t="shared" si="27"/>
        <v>54500000</v>
      </c>
      <c r="H163" s="21"/>
    </row>
    <row r="164" spans="2:8" x14ac:dyDescent="0.25">
      <c r="B164" s="52" t="s">
        <v>329</v>
      </c>
      <c r="C164" s="231">
        <v>16309480</v>
      </c>
      <c r="D164" s="232">
        <v>5890520</v>
      </c>
      <c r="E164" s="232">
        <f t="shared" si="27"/>
        <v>22200000</v>
      </c>
      <c r="H164" s="21"/>
    </row>
    <row r="165" spans="2:8" x14ac:dyDescent="0.25">
      <c r="B165" s="52" t="s">
        <v>216</v>
      </c>
      <c r="C165" s="231">
        <v>894047573</v>
      </c>
      <c r="D165" s="232">
        <v>192002179</v>
      </c>
      <c r="E165" s="232">
        <f t="shared" si="27"/>
        <v>1086049752</v>
      </c>
      <c r="H165" s="21"/>
    </row>
    <row r="166" spans="2:8" x14ac:dyDescent="0.25">
      <c r="B166" s="52" t="s">
        <v>228</v>
      </c>
      <c r="C166" s="231">
        <v>6061899502</v>
      </c>
      <c r="D166" s="232">
        <v>148868655</v>
      </c>
      <c r="E166" s="232">
        <f t="shared" si="27"/>
        <v>6210768157</v>
      </c>
      <c r="H166" s="21"/>
    </row>
    <row r="167" spans="2:8" ht="16.5" thickBot="1" x14ac:dyDescent="0.3">
      <c r="B167" s="208" t="s">
        <v>185</v>
      </c>
      <c r="C167" s="209">
        <f>C168</f>
        <v>15383936013</v>
      </c>
      <c r="D167" s="209">
        <f t="shared" ref="D167" si="30">D168</f>
        <v>34246006211</v>
      </c>
      <c r="E167" s="209">
        <f t="shared" si="27"/>
        <v>49629942224</v>
      </c>
      <c r="H167" s="21"/>
    </row>
    <row r="168" spans="2:8" x14ac:dyDescent="0.25">
      <c r="B168" s="53" t="s">
        <v>330</v>
      </c>
      <c r="C168" s="229">
        <f>SUM(C169:C184)</f>
        <v>15383936013</v>
      </c>
      <c r="D168" s="230">
        <f>SUM(D169:D184)</f>
        <v>34246006211</v>
      </c>
      <c r="E168" s="230">
        <f t="shared" si="27"/>
        <v>49629942224</v>
      </c>
      <c r="H168" s="21"/>
    </row>
    <row r="169" spans="2:8" x14ac:dyDescent="0.25">
      <c r="B169" s="52" t="s">
        <v>220</v>
      </c>
      <c r="C169" s="231">
        <v>2036987288</v>
      </c>
      <c r="D169" s="232">
        <v>80000000</v>
      </c>
      <c r="E169" s="232">
        <f t="shared" si="27"/>
        <v>2116987288</v>
      </c>
      <c r="H169" s="21"/>
    </row>
    <row r="170" spans="2:8" x14ac:dyDescent="0.25">
      <c r="B170" s="52" t="s">
        <v>331</v>
      </c>
      <c r="C170" s="231">
        <v>1954353123</v>
      </c>
      <c r="D170" s="232">
        <v>5902584805</v>
      </c>
      <c r="E170" s="232">
        <f t="shared" si="27"/>
        <v>7856937928</v>
      </c>
      <c r="H170" s="21"/>
    </row>
    <row r="171" spans="2:8" x14ac:dyDescent="0.25">
      <c r="B171" s="52" t="s">
        <v>332</v>
      </c>
      <c r="C171" s="231">
        <v>1470000000</v>
      </c>
      <c r="D171" s="232">
        <v>5216175849</v>
      </c>
      <c r="E171" s="232">
        <f t="shared" si="27"/>
        <v>6686175849</v>
      </c>
      <c r="H171" s="21"/>
    </row>
    <row r="172" spans="2:8" x14ac:dyDescent="0.25">
      <c r="B172" s="52" t="s">
        <v>333</v>
      </c>
      <c r="C172" s="231">
        <v>0</v>
      </c>
      <c r="D172" s="232">
        <v>2840214960</v>
      </c>
      <c r="E172" s="232">
        <f t="shared" si="27"/>
        <v>2840214960</v>
      </c>
      <c r="H172" s="21"/>
    </row>
    <row r="173" spans="2:8" x14ac:dyDescent="0.25">
      <c r="B173" s="52" t="s">
        <v>334</v>
      </c>
      <c r="C173" s="231">
        <v>0</v>
      </c>
      <c r="D173" s="232">
        <v>1386231214</v>
      </c>
      <c r="E173" s="232">
        <f t="shared" si="27"/>
        <v>1386231214</v>
      </c>
      <c r="H173" s="21"/>
    </row>
    <row r="174" spans="2:8" x14ac:dyDescent="0.25">
      <c r="B174" s="52" t="s">
        <v>335</v>
      </c>
      <c r="C174" s="231">
        <v>0</v>
      </c>
      <c r="D174" s="232">
        <v>670076958</v>
      </c>
      <c r="E174" s="232">
        <f t="shared" si="27"/>
        <v>670076958</v>
      </c>
      <c r="H174" s="21"/>
    </row>
    <row r="175" spans="2:8" x14ac:dyDescent="0.25">
      <c r="B175" s="52" t="s">
        <v>336</v>
      </c>
      <c r="C175" s="231">
        <v>463996445</v>
      </c>
      <c r="D175" s="232">
        <v>1296718426</v>
      </c>
      <c r="E175" s="232">
        <f t="shared" si="27"/>
        <v>1760714871</v>
      </c>
      <c r="H175" s="21"/>
    </row>
    <row r="176" spans="2:8" x14ac:dyDescent="0.25">
      <c r="B176" s="52" t="s">
        <v>337</v>
      </c>
      <c r="C176" s="231">
        <v>0</v>
      </c>
      <c r="D176" s="232">
        <v>3570430341</v>
      </c>
      <c r="E176" s="232">
        <f t="shared" si="27"/>
        <v>3570430341</v>
      </c>
      <c r="H176" s="21"/>
    </row>
    <row r="177" spans="2:8" x14ac:dyDescent="0.25">
      <c r="B177" s="52" t="s">
        <v>338</v>
      </c>
      <c r="C177" s="231">
        <v>935700000</v>
      </c>
      <c r="D177" s="232">
        <v>0</v>
      </c>
      <c r="E177" s="232">
        <f t="shared" si="27"/>
        <v>935700000</v>
      </c>
      <c r="H177" s="21"/>
    </row>
    <row r="178" spans="2:8" x14ac:dyDescent="0.25">
      <c r="B178" s="52" t="s">
        <v>339</v>
      </c>
      <c r="C178" s="231">
        <v>0</v>
      </c>
      <c r="D178" s="232">
        <v>388785552</v>
      </c>
      <c r="E178" s="232">
        <f t="shared" si="27"/>
        <v>388785552</v>
      </c>
      <c r="H178" s="21"/>
    </row>
    <row r="179" spans="2:8" x14ac:dyDescent="0.25">
      <c r="B179" s="52" t="s">
        <v>340</v>
      </c>
      <c r="C179" s="231">
        <v>379991547</v>
      </c>
      <c r="D179" s="232">
        <v>1544239</v>
      </c>
      <c r="E179" s="232">
        <f t="shared" si="27"/>
        <v>381535786</v>
      </c>
      <c r="H179" s="21"/>
    </row>
    <row r="180" spans="2:8" x14ac:dyDescent="0.25">
      <c r="B180" s="52" t="s">
        <v>341</v>
      </c>
      <c r="C180" s="231">
        <v>6503741422</v>
      </c>
      <c r="D180" s="232">
        <v>11707994117</v>
      </c>
      <c r="E180" s="232">
        <f t="shared" si="27"/>
        <v>18211735539</v>
      </c>
      <c r="H180" s="21"/>
    </row>
    <row r="181" spans="2:8" x14ac:dyDescent="0.25">
      <c r="B181" s="52" t="s">
        <v>342</v>
      </c>
      <c r="C181" s="231">
        <v>186876208</v>
      </c>
      <c r="D181" s="232">
        <v>28950000</v>
      </c>
      <c r="E181" s="232">
        <f t="shared" si="27"/>
        <v>215826208</v>
      </c>
      <c r="H181" s="21"/>
    </row>
    <row r="182" spans="2:8" x14ac:dyDescent="0.25">
      <c r="B182" s="52" t="s">
        <v>343</v>
      </c>
      <c r="C182" s="231">
        <v>72734004</v>
      </c>
      <c r="D182" s="232">
        <v>3350000</v>
      </c>
      <c r="E182" s="232">
        <f t="shared" si="27"/>
        <v>76084004</v>
      </c>
      <c r="H182" s="21"/>
    </row>
    <row r="183" spans="2:8" x14ac:dyDescent="0.25">
      <c r="B183" s="52" t="s">
        <v>216</v>
      </c>
      <c r="C183" s="231">
        <v>16766206</v>
      </c>
      <c r="D183" s="232">
        <v>50000000</v>
      </c>
      <c r="E183" s="232">
        <f t="shared" si="27"/>
        <v>66766206</v>
      </c>
      <c r="H183" s="21"/>
    </row>
    <row r="184" spans="2:8" x14ac:dyDescent="0.25">
      <c r="B184" s="52" t="s">
        <v>228</v>
      </c>
      <c r="C184" s="231">
        <v>1362789770</v>
      </c>
      <c r="D184" s="232">
        <v>1102949750</v>
      </c>
      <c r="E184" s="232">
        <f t="shared" si="27"/>
        <v>2465739520</v>
      </c>
      <c r="H184" s="21"/>
    </row>
    <row r="185" spans="2:8" ht="16.5" thickBot="1" x14ac:dyDescent="0.3">
      <c r="B185" s="208" t="s">
        <v>344</v>
      </c>
      <c r="C185" s="209">
        <f>C186</f>
        <v>26758510269</v>
      </c>
      <c r="D185" s="209">
        <f t="shared" ref="D185" si="31">D186</f>
        <v>658064017</v>
      </c>
      <c r="E185" s="209">
        <f t="shared" si="27"/>
        <v>27416574286</v>
      </c>
      <c r="H185" s="21"/>
    </row>
    <row r="186" spans="2:8" x14ac:dyDescent="0.25">
      <c r="B186" s="53" t="s">
        <v>345</v>
      </c>
      <c r="C186" s="229">
        <f>SUM(C187:C194)</f>
        <v>26758510269</v>
      </c>
      <c r="D186" s="230">
        <f t="shared" ref="D186" si="32">SUM(D187:D194)</f>
        <v>658064017</v>
      </c>
      <c r="E186" s="230">
        <f t="shared" si="27"/>
        <v>27416574286</v>
      </c>
      <c r="H186" s="21"/>
    </row>
    <row r="187" spans="2:8" x14ac:dyDescent="0.25">
      <c r="B187" s="52" t="s">
        <v>220</v>
      </c>
      <c r="C187" s="231">
        <v>2835650339</v>
      </c>
      <c r="D187" s="232">
        <v>91916017</v>
      </c>
      <c r="E187" s="232">
        <f t="shared" si="27"/>
        <v>2927566356</v>
      </c>
      <c r="H187" s="21"/>
    </row>
    <row r="188" spans="2:8" x14ac:dyDescent="0.25">
      <c r="B188" s="52" t="s">
        <v>346</v>
      </c>
      <c r="C188" s="231">
        <v>211720656</v>
      </c>
      <c r="D188" s="232">
        <v>1000000</v>
      </c>
      <c r="E188" s="232">
        <f t="shared" si="27"/>
        <v>212720656</v>
      </c>
      <c r="H188" s="21"/>
    </row>
    <row r="189" spans="2:8" x14ac:dyDescent="0.25">
      <c r="B189" s="52" t="s">
        <v>347</v>
      </c>
      <c r="C189" s="231">
        <v>233331602</v>
      </c>
      <c r="D189" s="232">
        <v>5820000</v>
      </c>
      <c r="E189" s="232">
        <f t="shared" si="27"/>
        <v>239151602</v>
      </c>
      <c r="H189" s="21"/>
    </row>
    <row r="190" spans="2:8" x14ac:dyDescent="0.25">
      <c r="B190" s="52" t="s">
        <v>348</v>
      </c>
      <c r="C190" s="231">
        <v>1469923996</v>
      </c>
      <c r="D190" s="232">
        <v>8716000</v>
      </c>
      <c r="E190" s="232">
        <f t="shared" si="27"/>
        <v>1478639996</v>
      </c>
      <c r="H190" s="21"/>
    </row>
    <row r="191" spans="2:8" x14ac:dyDescent="0.25">
      <c r="B191" s="52" t="s">
        <v>349</v>
      </c>
      <c r="C191" s="231">
        <v>212240423</v>
      </c>
      <c r="D191" s="232">
        <v>15612000</v>
      </c>
      <c r="E191" s="232">
        <f t="shared" si="27"/>
        <v>227852423</v>
      </c>
      <c r="H191" s="21"/>
    </row>
    <row r="192" spans="2:8" x14ac:dyDescent="0.25">
      <c r="B192" s="52" t="s">
        <v>350</v>
      </c>
      <c r="C192" s="231">
        <v>55000000</v>
      </c>
      <c r="D192" s="232">
        <v>0</v>
      </c>
      <c r="E192" s="232">
        <f t="shared" si="27"/>
        <v>55000000</v>
      </c>
      <c r="H192" s="21"/>
    </row>
    <row r="193" spans="2:8" x14ac:dyDescent="0.25">
      <c r="B193" s="52" t="s">
        <v>216</v>
      </c>
      <c r="C193" s="231">
        <v>20037469171</v>
      </c>
      <c r="D193" s="232">
        <v>0</v>
      </c>
      <c r="E193" s="232">
        <f t="shared" si="27"/>
        <v>20037469171</v>
      </c>
      <c r="H193" s="21"/>
    </row>
    <row r="194" spans="2:8" x14ac:dyDescent="0.25">
      <c r="B194" s="52" t="s">
        <v>228</v>
      </c>
      <c r="C194" s="231">
        <v>1703174082</v>
      </c>
      <c r="D194" s="232">
        <v>535000000</v>
      </c>
      <c r="E194" s="232">
        <f t="shared" si="27"/>
        <v>2238174082</v>
      </c>
      <c r="H194" s="21"/>
    </row>
    <row r="195" spans="2:8" ht="16.5" thickBot="1" x14ac:dyDescent="0.3">
      <c r="B195" s="208" t="s">
        <v>187</v>
      </c>
      <c r="C195" s="209">
        <f>C196</f>
        <v>5192747519</v>
      </c>
      <c r="D195" s="209">
        <f t="shared" ref="D195" si="33">D196</f>
        <v>5513267447</v>
      </c>
      <c r="E195" s="209">
        <f t="shared" si="27"/>
        <v>10706014966</v>
      </c>
      <c r="H195" s="21"/>
    </row>
    <row r="196" spans="2:8" x14ac:dyDescent="0.25">
      <c r="B196" s="53" t="s">
        <v>351</v>
      </c>
      <c r="C196" s="229">
        <f>SUM(C197:C201)</f>
        <v>5192747519</v>
      </c>
      <c r="D196" s="230">
        <f t="shared" ref="D196" si="34">SUM(D197:D201)</f>
        <v>5513267447</v>
      </c>
      <c r="E196" s="230">
        <f t="shared" si="27"/>
        <v>10706014966</v>
      </c>
      <c r="H196" s="21"/>
    </row>
    <row r="197" spans="2:8" x14ac:dyDescent="0.25">
      <c r="B197" s="52" t="s">
        <v>220</v>
      </c>
      <c r="C197" s="231">
        <v>877793236</v>
      </c>
      <c r="D197" s="232">
        <v>129699705</v>
      </c>
      <c r="E197" s="232">
        <f t="shared" si="27"/>
        <v>1007492941</v>
      </c>
      <c r="H197" s="21"/>
    </row>
    <row r="198" spans="2:8" x14ac:dyDescent="0.25">
      <c r="B198" s="52" t="s">
        <v>352</v>
      </c>
      <c r="C198" s="231">
        <v>3458908642</v>
      </c>
      <c r="D198" s="232">
        <v>2279271495</v>
      </c>
      <c r="E198" s="232">
        <f t="shared" si="27"/>
        <v>5738180137</v>
      </c>
      <c r="H198" s="21"/>
    </row>
    <row r="199" spans="2:8" x14ac:dyDescent="0.25">
      <c r="B199" s="52" t="s">
        <v>353</v>
      </c>
      <c r="C199" s="231">
        <v>238028041</v>
      </c>
      <c r="D199" s="232">
        <v>1000000</v>
      </c>
      <c r="E199" s="232">
        <f t="shared" si="27"/>
        <v>239028041</v>
      </c>
      <c r="H199" s="21"/>
    </row>
    <row r="200" spans="2:8" x14ac:dyDescent="0.25">
      <c r="B200" s="52" t="s">
        <v>354</v>
      </c>
      <c r="C200" s="231">
        <v>505885000</v>
      </c>
      <c r="D200" s="232">
        <v>2924917987</v>
      </c>
      <c r="E200" s="232">
        <f t="shared" si="27"/>
        <v>3430802987</v>
      </c>
      <c r="H200" s="21"/>
    </row>
    <row r="201" spans="2:8" x14ac:dyDescent="0.25">
      <c r="B201" s="52" t="s">
        <v>218</v>
      </c>
      <c r="C201" s="231">
        <v>112132600</v>
      </c>
      <c r="D201" s="232">
        <v>178378260</v>
      </c>
      <c r="E201" s="232">
        <f t="shared" si="27"/>
        <v>290510860</v>
      </c>
      <c r="H201" s="21"/>
    </row>
    <row r="202" spans="2:8" ht="16.5" thickBot="1" x14ac:dyDescent="0.3">
      <c r="B202" s="208" t="s">
        <v>188</v>
      </c>
      <c r="C202" s="209">
        <f>C203</f>
        <v>9016354480</v>
      </c>
      <c r="D202" s="209">
        <f t="shared" ref="D202" si="35">D203</f>
        <v>3366195</v>
      </c>
      <c r="E202" s="209">
        <f t="shared" si="27"/>
        <v>9019720675</v>
      </c>
      <c r="H202" s="21"/>
    </row>
    <row r="203" spans="2:8" x14ac:dyDescent="0.25">
      <c r="B203" s="53" t="s">
        <v>355</v>
      </c>
      <c r="C203" s="229">
        <f>SUM(C204:C207)</f>
        <v>9016354480</v>
      </c>
      <c r="D203" s="230">
        <f t="shared" ref="D203" si="36">SUM(D204:D207)</f>
        <v>3366195</v>
      </c>
      <c r="E203" s="230">
        <f t="shared" si="27"/>
        <v>9019720675</v>
      </c>
      <c r="H203" s="21"/>
    </row>
    <row r="204" spans="2:8" x14ac:dyDescent="0.25">
      <c r="B204" s="52" t="s">
        <v>220</v>
      </c>
      <c r="C204" s="231">
        <v>491457444</v>
      </c>
      <c r="D204" s="232">
        <v>0</v>
      </c>
      <c r="E204" s="232">
        <f t="shared" si="27"/>
        <v>491457444</v>
      </c>
      <c r="H204" s="21"/>
    </row>
    <row r="205" spans="2:8" x14ac:dyDescent="0.25">
      <c r="B205" s="52" t="s">
        <v>356</v>
      </c>
      <c r="C205" s="231">
        <v>6906945979</v>
      </c>
      <c r="D205" s="232">
        <v>0</v>
      </c>
      <c r="E205" s="232">
        <f t="shared" si="27"/>
        <v>6906945979</v>
      </c>
      <c r="H205" s="21"/>
    </row>
    <row r="206" spans="2:8" x14ac:dyDescent="0.25">
      <c r="B206" s="52" t="s">
        <v>357</v>
      </c>
      <c r="C206" s="231">
        <v>1382083783</v>
      </c>
      <c r="D206" s="232">
        <v>3366195</v>
      </c>
      <c r="E206" s="232">
        <f t="shared" si="27"/>
        <v>1385449978</v>
      </c>
      <c r="H206" s="21"/>
    </row>
    <row r="207" spans="2:8" x14ac:dyDescent="0.25">
      <c r="B207" s="52" t="s">
        <v>358</v>
      </c>
      <c r="C207" s="231">
        <v>235867274</v>
      </c>
      <c r="D207" s="232">
        <v>0</v>
      </c>
      <c r="E207" s="232">
        <f t="shared" si="27"/>
        <v>235867274</v>
      </c>
      <c r="H207" s="21"/>
    </row>
    <row r="208" spans="2:8" ht="16.5" thickBot="1" x14ac:dyDescent="0.3">
      <c r="B208" s="208" t="s">
        <v>189</v>
      </c>
      <c r="C208" s="209">
        <f>C209</f>
        <v>1106531605</v>
      </c>
      <c r="D208" s="209">
        <f t="shared" ref="D208" si="37">D209</f>
        <v>121094088</v>
      </c>
      <c r="E208" s="209">
        <f t="shared" si="27"/>
        <v>1227625693</v>
      </c>
      <c r="H208" s="21"/>
    </row>
    <row r="209" spans="2:8" x14ac:dyDescent="0.25">
      <c r="B209" s="53" t="s">
        <v>359</v>
      </c>
      <c r="C209" s="229">
        <f>SUM(C210:C216)</f>
        <v>1106531605</v>
      </c>
      <c r="D209" s="230">
        <f t="shared" ref="D209" si="38">SUM(D210:D216)</f>
        <v>121094088</v>
      </c>
      <c r="E209" s="230">
        <f t="shared" si="27"/>
        <v>1227625693</v>
      </c>
      <c r="H209" s="21"/>
    </row>
    <row r="210" spans="2:8" x14ac:dyDescent="0.25">
      <c r="B210" s="52" t="s">
        <v>220</v>
      </c>
      <c r="C210" s="231">
        <v>510210916</v>
      </c>
      <c r="D210" s="232">
        <v>14875000</v>
      </c>
      <c r="E210" s="232">
        <f t="shared" si="27"/>
        <v>525085916</v>
      </c>
      <c r="H210" s="21"/>
    </row>
    <row r="211" spans="2:8" x14ac:dyDescent="0.25">
      <c r="B211" s="52" t="s">
        <v>360</v>
      </c>
      <c r="C211" s="231">
        <v>14094366</v>
      </c>
      <c r="D211" s="232">
        <v>0</v>
      </c>
      <c r="E211" s="232">
        <f t="shared" si="27"/>
        <v>14094366</v>
      </c>
      <c r="H211" s="21"/>
    </row>
    <row r="212" spans="2:8" x14ac:dyDescent="0.25">
      <c r="B212" s="52" t="s">
        <v>361</v>
      </c>
      <c r="C212" s="231">
        <v>25553362</v>
      </c>
      <c r="D212" s="232">
        <v>361058</v>
      </c>
      <c r="E212" s="232">
        <f t="shared" ref="E212:E282" si="39">C212+D212</f>
        <v>25914420</v>
      </c>
      <c r="H212" s="21"/>
    </row>
    <row r="213" spans="2:8" x14ac:dyDescent="0.25">
      <c r="B213" s="52" t="s">
        <v>362</v>
      </c>
      <c r="C213" s="231">
        <v>436500465</v>
      </c>
      <c r="D213" s="232">
        <v>500000</v>
      </c>
      <c r="E213" s="232">
        <f t="shared" si="39"/>
        <v>437000465</v>
      </c>
      <c r="H213" s="21"/>
    </row>
    <row r="214" spans="2:8" x14ac:dyDescent="0.25">
      <c r="B214" s="52" t="s">
        <v>363</v>
      </c>
      <c r="C214" s="231">
        <v>9327045</v>
      </c>
      <c r="D214" s="232">
        <v>101058030</v>
      </c>
      <c r="E214" s="232">
        <f t="shared" si="39"/>
        <v>110385075</v>
      </c>
      <c r="H214" s="21"/>
    </row>
    <row r="215" spans="2:8" x14ac:dyDescent="0.25">
      <c r="B215" s="52" t="s">
        <v>235</v>
      </c>
      <c r="C215" s="231">
        <v>20520000</v>
      </c>
      <c r="D215" s="232">
        <v>4300000</v>
      </c>
      <c r="E215" s="232">
        <f t="shared" si="39"/>
        <v>24820000</v>
      </c>
      <c r="H215" s="21"/>
    </row>
    <row r="216" spans="2:8" x14ac:dyDescent="0.25">
      <c r="B216" s="52" t="s">
        <v>218</v>
      </c>
      <c r="C216" s="231">
        <v>90325451</v>
      </c>
      <c r="D216" s="232">
        <v>0</v>
      </c>
      <c r="E216" s="232">
        <f t="shared" si="39"/>
        <v>90325451</v>
      </c>
      <c r="H216" s="21"/>
    </row>
    <row r="217" spans="2:8" ht="16.5" thickBot="1" x14ac:dyDescent="0.3">
      <c r="B217" s="208" t="s">
        <v>190</v>
      </c>
      <c r="C217" s="209">
        <f>C218</f>
        <v>3182140592</v>
      </c>
      <c r="D217" s="209">
        <f t="shared" ref="D217" si="40">D218</f>
        <v>78841186</v>
      </c>
      <c r="E217" s="209">
        <f t="shared" si="39"/>
        <v>3260981778</v>
      </c>
      <c r="H217" s="21"/>
    </row>
    <row r="218" spans="2:8" x14ac:dyDescent="0.25">
      <c r="B218" s="53" t="s">
        <v>364</v>
      </c>
      <c r="C218" s="229">
        <f>SUM(C219:C224)</f>
        <v>3182140592</v>
      </c>
      <c r="D218" s="230">
        <f t="shared" ref="D218" si="41">SUM(D219:D224)</f>
        <v>78841186</v>
      </c>
      <c r="E218" s="230">
        <f t="shared" si="39"/>
        <v>3260981778</v>
      </c>
      <c r="H218" s="21"/>
    </row>
    <row r="219" spans="2:8" x14ac:dyDescent="0.25">
      <c r="B219" s="52" t="s">
        <v>220</v>
      </c>
      <c r="C219" s="231">
        <v>612994203</v>
      </c>
      <c r="D219" s="232">
        <v>0</v>
      </c>
      <c r="E219" s="232">
        <f t="shared" si="39"/>
        <v>612994203</v>
      </c>
      <c r="H219" s="21"/>
    </row>
    <row r="220" spans="2:8" x14ac:dyDescent="0.25">
      <c r="B220" s="52" t="s">
        <v>365</v>
      </c>
      <c r="C220" s="231">
        <v>254869845</v>
      </c>
      <c r="D220" s="232">
        <v>4033253</v>
      </c>
      <c r="E220" s="232">
        <f t="shared" si="39"/>
        <v>258903098</v>
      </c>
      <c r="H220" s="21"/>
    </row>
    <row r="221" spans="2:8" x14ac:dyDescent="0.25">
      <c r="B221" s="52" t="s">
        <v>366</v>
      </c>
      <c r="C221" s="231">
        <v>456210953</v>
      </c>
      <c r="D221" s="232">
        <v>1907935</v>
      </c>
      <c r="E221" s="232">
        <f t="shared" si="39"/>
        <v>458118888</v>
      </c>
      <c r="H221" s="21"/>
    </row>
    <row r="222" spans="2:8" x14ac:dyDescent="0.25">
      <c r="B222" s="52" t="s">
        <v>367</v>
      </c>
      <c r="C222" s="231">
        <v>901747972</v>
      </c>
      <c r="D222" s="232">
        <v>27899998</v>
      </c>
      <c r="E222" s="232">
        <f t="shared" si="39"/>
        <v>929647970</v>
      </c>
      <c r="H222" s="21"/>
    </row>
    <row r="223" spans="2:8" x14ac:dyDescent="0.25">
      <c r="B223" s="52" t="s">
        <v>216</v>
      </c>
      <c r="C223" s="231">
        <v>372351049</v>
      </c>
      <c r="D223" s="232">
        <v>0</v>
      </c>
      <c r="E223" s="232">
        <f t="shared" si="39"/>
        <v>372351049</v>
      </c>
      <c r="H223" s="21"/>
    </row>
    <row r="224" spans="2:8" x14ac:dyDescent="0.25">
      <c r="B224" s="52" t="s">
        <v>228</v>
      </c>
      <c r="C224" s="231">
        <v>583966570</v>
      </c>
      <c r="D224" s="232">
        <v>45000000</v>
      </c>
      <c r="E224" s="232">
        <f t="shared" si="39"/>
        <v>628966570</v>
      </c>
      <c r="H224" s="21"/>
    </row>
    <row r="225" spans="2:8" ht="16.5" thickBot="1" x14ac:dyDescent="0.3">
      <c r="B225" s="208" t="s">
        <v>191</v>
      </c>
      <c r="C225" s="209">
        <f>C226</f>
        <v>678146654</v>
      </c>
      <c r="D225" s="209">
        <f t="shared" ref="D225" si="42">D226</f>
        <v>7828493</v>
      </c>
      <c r="E225" s="209">
        <f t="shared" si="39"/>
        <v>685975147</v>
      </c>
      <c r="H225" s="21"/>
    </row>
    <row r="226" spans="2:8" x14ac:dyDescent="0.25">
      <c r="B226" s="53" t="s">
        <v>368</v>
      </c>
      <c r="C226" s="229">
        <f>C227+C228</f>
        <v>678146654</v>
      </c>
      <c r="D226" s="230">
        <f t="shared" ref="D226" si="43">D227+D228</f>
        <v>7828493</v>
      </c>
      <c r="E226" s="230">
        <f t="shared" si="39"/>
        <v>685975147</v>
      </c>
      <c r="H226" s="21"/>
    </row>
    <row r="227" spans="2:8" x14ac:dyDescent="0.25">
      <c r="B227" s="52" t="s">
        <v>369</v>
      </c>
      <c r="C227" s="231">
        <v>662426654</v>
      </c>
      <c r="D227" s="232">
        <v>7828493</v>
      </c>
      <c r="E227" s="232">
        <f t="shared" si="39"/>
        <v>670255147</v>
      </c>
      <c r="H227" s="21"/>
    </row>
    <row r="228" spans="2:8" x14ac:dyDescent="0.25">
      <c r="B228" s="52" t="s">
        <v>216</v>
      </c>
      <c r="C228" s="231">
        <v>15720000</v>
      </c>
      <c r="D228" s="232">
        <v>0</v>
      </c>
      <c r="E228" s="232">
        <f t="shared" si="39"/>
        <v>15720000</v>
      </c>
      <c r="H228" s="21"/>
    </row>
    <row r="229" spans="2:8" ht="16.5" thickBot="1" x14ac:dyDescent="0.3">
      <c r="B229" s="208" t="s">
        <v>192</v>
      </c>
      <c r="C229" s="209">
        <f>+C230</f>
        <v>7088367103</v>
      </c>
      <c r="D229" s="209">
        <f>+D230</f>
        <v>6285858480</v>
      </c>
      <c r="E229" s="209">
        <f t="shared" si="39"/>
        <v>13374225583</v>
      </c>
      <c r="H229" s="21"/>
    </row>
    <row r="230" spans="2:8" x14ac:dyDescent="0.25">
      <c r="B230" s="53" t="s">
        <v>370</v>
      </c>
      <c r="C230" s="229">
        <f>SUM(C231:C240)</f>
        <v>7088367103</v>
      </c>
      <c r="D230" s="230">
        <f t="shared" ref="D230" si="44">SUM(D231:D240)</f>
        <v>6285858480</v>
      </c>
      <c r="E230" s="230">
        <f t="shared" si="39"/>
        <v>13374225583</v>
      </c>
      <c r="H230" s="21"/>
    </row>
    <row r="231" spans="2:8" x14ac:dyDescent="0.25">
      <c r="B231" s="52" t="s">
        <v>220</v>
      </c>
      <c r="C231" s="231">
        <v>1577225081</v>
      </c>
      <c r="D231" s="232">
        <v>105626134</v>
      </c>
      <c r="E231" s="232">
        <f t="shared" si="39"/>
        <v>1682851215</v>
      </c>
      <c r="H231" s="21"/>
    </row>
    <row r="232" spans="2:8" x14ac:dyDescent="0.25">
      <c r="B232" s="52" t="s">
        <v>371</v>
      </c>
      <c r="C232" s="231">
        <v>159256085</v>
      </c>
      <c r="D232" s="232">
        <v>3675926</v>
      </c>
      <c r="E232" s="232">
        <f t="shared" si="39"/>
        <v>162932011</v>
      </c>
      <c r="H232" s="21"/>
    </row>
    <row r="233" spans="2:8" x14ac:dyDescent="0.25">
      <c r="B233" s="52" t="s">
        <v>372</v>
      </c>
      <c r="C233" s="231">
        <v>535140684</v>
      </c>
      <c r="D233" s="232">
        <v>75214270</v>
      </c>
      <c r="E233" s="232">
        <f t="shared" si="39"/>
        <v>610354954</v>
      </c>
      <c r="H233" s="21"/>
    </row>
    <row r="234" spans="2:8" x14ac:dyDescent="0.25">
      <c r="B234" s="52" t="s">
        <v>373</v>
      </c>
      <c r="C234" s="231">
        <v>936298050</v>
      </c>
      <c r="D234" s="232">
        <v>65285662</v>
      </c>
      <c r="E234" s="232">
        <f t="shared" si="39"/>
        <v>1001583712</v>
      </c>
      <c r="H234" s="21"/>
    </row>
    <row r="235" spans="2:8" x14ac:dyDescent="0.25">
      <c r="B235" s="52" t="s">
        <v>374</v>
      </c>
      <c r="C235" s="231">
        <v>566758038</v>
      </c>
      <c r="D235" s="232">
        <v>1703908694</v>
      </c>
      <c r="E235" s="232">
        <f t="shared" si="39"/>
        <v>2270666732</v>
      </c>
      <c r="H235" s="21"/>
    </row>
    <row r="236" spans="2:8" x14ac:dyDescent="0.25">
      <c r="B236" s="52" t="s">
        <v>375</v>
      </c>
      <c r="C236" s="231">
        <v>113486563</v>
      </c>
      <c r="D236" s="232">
        <v>19945284</v>
      </c>
      <c r="E236" s="232">
        <f t="shared" si="39"/>
        <v>133431847</v>
      </c>
      <c r="H236" s="21"/>
    </row>
    <row r="237" spans="2:8" x14ac:dyDescent="0.25">
      <c r="B237" s="52" t="s">
        <v>376</v>
      </c>
      <c r="C237" s="231">
        <v>162084243</v>
      </c>
      <c r="D237" s="232">
        <v>55402396</v>
      </c>
      <c r="E237" s="232">
        <f t="shared" si="39"/>
        <v>217486639</v>
      </c>
      <c r="H237" s="21"/>
    </row>
    <row r="238" spans="2:8" x14ac:dyDescent="0.25">
      <c r="B238" s="52" t="s">
        <v>377</v>
      </c>
      <c r="C238" s="231">
        <v>99734854</v>
      </c>
      <c r="D238" s="232">
        <v>3937440</v>
      </c>
      <c r="E238" s="232">
        <f t="shared" si="39"/>
        <v>103672294</v>
      </c>
      <c r="H238" s="21"/>
    </row>
    <row r="239" spans="2:8" x14ac:dyDescent="0.25">
      <c r="B239" s="52" t="s">
        <v>218</v>
      </c>
      <c r="C239" s="231">
        <v>288754848</v>
      </c>
      <c r="D239" s="232">
        <v>23450000</v>
      </c>
      <c r="E239" s="232">
        <f t="shared" si="39"/>
        <v>312204848</v>
      </c>
      <c r="H239" s="21"/>
    </row>
    <row r="240" spans="2:8" x14ac:dyDescent="0.25">
      <c r="B240" s="52" t="s">
        <v>228</v>
      </c>
      <c r="C240" s="231">
        <v>2649628657</v>
      </c>
      <c r="D240" s="232">
        <v>4229412674</v>
      </c>
      <c r="E240" s="232">
        <f t="shared" si="39"/>
        <v>6879041331</v>
      </c>
      <c r="H240" s="21"/>
    </row>
    <row r="241" spans="2:8" ht="16.5" thickBot="1" x14ac:dyDescent="0.3">
      <c r="B241" s="208" t="s">
        <v>378</v>
      </c>
      <c r="C241" s="209">
        <f>C242</f>
        <v>15517353264</v>
      </c>
      <c r="D241" s="209">
        <f t="shared" ref="D241" si="45">D242</f>
        <v>136591631</v>
      </c>
      <c r="E241" s="209">
        <f t="shared" si="39"/>
        <v>15653944895</v>
      </c>
      <c r="H241" s="21"/>
    </row>
    <row r="242" spans="2:8" x14ac:dyDescent="0.25">
      <c r="B242" s="53" t="s">
        <v>379</v>
      </c>
      <c r="C242" s="229">
        <f>SUM(C243:C247)</f>
        <v>15517353264</v>
      </c>
      <c r="D242" s="230">
        <f t="shared" ref="D242" si="46">SUM(D243:D247)</f>
        <v>136591631</v>
      </c>
      <c r="E242" s="230">
        <f t="shared" si="39"/>
        <v>15653944895</v>
      </c>
      <c r="H242" s="21"/>
    </row>
    <row r="243" spans="2:8" x14ac:dyDescent="0.25">
      <c r="B243" s="52" t="s">
        <v>220</v>
      </c>
      <c r="C243" s="231">
        <v>561322739</v>
      </c>
      <c r="D243" s="232">
        <v>34140826</v>
      </c>
      <c r="E243" s="232">
        <f t="shared" si="39"/>
        <v>595463565</v>
      </c>
      <c r="H243" s="21"/>
    </row>
    <row r="244" spans="2:8" x14ac:dyDescent="0.25">
      <c r="B244" s="52" t="s">
        <v>380</v>
      </c>
      <c r="C244" s="231">
        <v>3469615475</v>
      </c>
      <c r="D244" s="232">
        <v>40800805</v>
      </c>
      <c r="E244" s="232">
        <f t="shared" si="39"/>
        <v>3510416280</v>
      </c>
      <c r="H244" s="21"/>
    </row>
    <row r="245" spans="2:8" x14ac:dyDescent="0.25">
      <c r="B245" s="52" t="s">
        <v>381</v>
      </c>
      <c r="C245" s="231">
        <v>1135022092</v>
      </c>
      <c r="D245" s="232">
        <v>61650000</v>
      </c>
      <c r="E245" s="232">
        <f t="shared" si="39"/>
        <v>1196672092</v>
      </c>
      <c r="H245" s="21"/>
    </row>
    <row r="246" spans="2:8" x14ac:dyDescent="0.25">
      <c r="B246" s="52" t="s">
        <v>216</v>
      </c>
      <c r="C246" s="231">
        <v>761426421</v>
      </c>
      <c r="D246" s="232">
        <v>0</v>
      </c>
      <c r="E246" s="232">
        <f t="shared" si="39"/>
        <v>761426421</v>
      </c>
      <c r="H246" s="21"/>
    </row>
    <row r="247" spans="2:8" x14ac:dyDescent="0.25">
      <c r="B247" s="52" t="s">
        <v>228</v>
      </c>
      <c r="C247" s="231">
        <v>9589966537</v>
      </c>
      <c r="D247" s="232">
        <v>0</v>
      </c>
      <c r="E247" s="232">
        <f t="shared" si="39"/>
        <v>9589966537</v>
      </c>
      <c r="H247" s="21"/>
    </row>
    <row r="248" spans="2:8" ht="16.5" thickBot="1" x14ac:dyDescent="0.3">
      <c r="B248" s="208" t="s">
        <v>194</v>
      </c>
      <c r="C248" s="209">
        <f>C249</f>
        <v>2619178861</v>
      </c>
      <c r="D248" s="209">
        <f t="shared" ref="D248" si="47">D249</f>
        <v>840431161</v>
      </c>
      <c r="E248" s="209">
        <f t="shared" si="39"/>
        <v>3459610022</v>
      </c>
      <c r="H248" s="21"/>
    </row>
    <row r="249" spans="2:8" x14ac:dyDescent="0.25">
      <c r="B249" s="53" t="s">
        <v>382</v>
      </c>
      <c r="C249" s="229">
        <f>SUM(C250:C257)</f>
        <v>2619178861</v>
      </c>
      <c r="D249" s="230">
        <f>SUM(D250:D257)</f>
        <v>840431161</v>
      </c>
      <c r="E249" s="230">
        <f t="shared" si="39"/>
        <v>3459610022</v>
      </c>
      <c r="H249" s="21"/>
    </row>
    <row r="250" spans="2:8" x14ac:dyDescent="0.25">
      <c r="B250" s="52" t="s">
        <v>220</v>
      </c>
      <c r="C250" s="231">
        <v>905871702</v>
      </c>
      <c r="D250" s="232">
        <v>285750000</v>
      </c>
      <c r="E250" s="232">
        <f t="shared" si="39"/>
        <v>1191621702</v>
      </c>
      <c r="H250" s="21"/>
    </row>
    <row r="251" spans="2:8" x14ac:dyDescent="0.25">
      <c r="B251" s="52" t="s">
        <v>383</v>
      </c>
      <c r="C251" s="231">
        <v>528430242</v>
      </c>
      <c r="D251" s="232">
        <v>220214430</v>
      </c>
      <c r="E251" s="232">
        <f t="shared" si="39"/>
        <v>748644672</v>
      </c>
      <c r="H251" s="21"/>
    </row>
    <row r="252" spans="2:8" x14ac:dyDescent="0.25">
      <c r="B252" s="52" t="s">
        <v>384</v>
      </c>
      <c r="C252" s="231">
        <v>424195967</v>
      </c>
      <c r="D252" s="232">
        <v>2065000</v>
      </c>
      <c r="E252" s="232">
        <f t="shared" si="39"/>
        <v>426260967</v>
      </c>
      <c r="H252" s="21"/>
    </row>
    <row r="253" spans="2:8" x14ac:dyDescent="0.25">
      <c r="B253" s="52" t="s">
        <v>385</v>
      </c>
      <c r="C253" s="231">
        <v>208076000</v>
      </c>
      <c r="D253" s="232">
        <v>34798520</v>
      </c>
      <c r="E253" s="232">
        <f t="shared" si="39"/>
        <v>242874520</v>
      </c>
      <c r="H253" s="21"/>
    </row>
    <row r="254" spans="2:8" x14ac:dyDescent="0.25">
      <c r="B254" s="52" t="s">
        <v>386</v>
      </c>
      <c r="C254" s="231">
        <v>119495000</v>
      </c>
      <c r="D254" s="232">
        <v>297603211</v>
      </c>
      <c r="E254" s="232">
        <f t="shared" si="39"/>
        <v>417098211</v>
      </c>
      <c r="H254" s="21"/>
    </row>
    <row r="255" spans="2:8" x14ac:dyDescent="0.25">
      <c r="B255" s="52" t="s">
        <v>925</v>
      </c>
      <c r="C255" s="231">
        <v>134980000</v>
      </c>
      <c r="D255" s="232">
        <v>0</v>
      </c>
      <c r="E255" s="232">
        <f t="shared" si="39"/>
        <v>134980000</v>
      </c>
      <c r="H255" s="21"/>
    </row>
    <row r="256" spans="2:8" x14ac:dyDescent="0.25">
      <c r="B256" s="52" t="s">
        <v>216</v>
      </c>
      <c r="C256" s="231">
        <v>63039167</v>
      </c>
      <c r="D256" s="232">
        <v>0</v>
      </c>
      <c r="E256" s="232">
        <f t="shared" si="39"/>
        <v>63039167</v>
      </c>
      <c r="H256" s="21"/>
    </row>
    <row r="257" spans="2:8" x14ac:dyDescent="0.25">
      <c r="B257" s="52" t="s">
        <v>228</v>
      </c>
      <c r="C257" s="231">
        <v>235090783</v>
      </c>
      <c r="D257" s="232">
        <v>0</v>
      </c>
      <c r="E257" s="232">
        <f t="shared" si="39"/>
        <v>235090783</v>
      </c>
      <c r="H257" s="21"/>
    </row>
    <row r="258" spans="2:8" ht="16.5" thickBot="1" x14ac:dyDescent="0.3">
      <c r="B258" s="208" t="s">
        <v>195</v>
      </c>
      <c r="C258" s="209">
        <f>C259</f>
        <v>1727694726</v>
      </c>
      <c r="D258" s="209">
        <f t="shared" ref="D258" si="48">D259</f>
        <v>353040000</v>
      </c>
      <c r="E258" s="209">
        <f t="shared" si="39"/>
        <v>2080734726</v>
      </c>
      <c r="H258" s="21"/>
    </row>
    <row r="259" spans="2:8" x14ac:dyDescent="0.25">
      <c r="B259" s="53" t="s">
        <v>387</v>
      </c>
      <c r="C259" s="229">
        <f>SUM(C260:C264)</f>
        <v>1727694726</v>
      </c>
      <c r="D259" s="230">
        <f>SUM(D260:D264)</f>
        <v>353040000</v>
      </c>
      <c r="E259" s="230">
        <f t="shared" si="39"/>
        <v>2080734726</v>
      </c>
      <c r="H259" s="21"/>
    </row>
    <row r="260" spans="2:8" x14ac:dyDescent="0.25">
      <c r="B260" s="52" t="s">
        <v>277</v>
      </c>
      <c r="C260" s="231">
        <v>491713208</v>
      </c>
      <c r="D260" s="232">
        <v>352250000</v>
      </c>
      <c r="E260" s="232">
        <f t="shared" si="39"/>
        <v>843963208</v>
      </c>
      <c r="H260" s="21"/>
    </row>
    <row r="261" spans="2:8" x14ac:dyDescent="0.25">
      <c r="B261" s="52" t="s">
        <v>388</v>
      </c>
      <c r="C261" s="231">
        <v>305811095</v>
      </c>
      <c r="D261" s="232">
        <v>500000</v>
      </c>
      <c r="E261" s="232">
        <f t="shared" si="39"/>
        <v>306311095</v>
      </c>
      <c r="H261" s="21"/>
    </row>
    <row r="262" spans="2:8" x14ac:dyDescent="0.25">
      <c r="B262" s="52" t="s">
        <v>389</v>
      </c>
      <c r="C262" s="231">
        <v>194465095</v>
      </c>
      <c r="D262" s="232">
        <v>140000</v>
      </c>
      <c r="E262" s="232">
        <f t="shared" si="39"/>
        <v>194605095</v>
      </c>
      <c r="H262" s="21"/>
    </row>
    <row r="263" spans="2:8" x14ac:dyDescent="0.25">
      <c r="B263" s="52" t="s">
        <v>390</v>
      </c>
      <c r="C263" s="231">
        <v>715105328</v>
      </c>
      <c r="D263" s="232">
        <v>150000</v>
      </c>
      <c r="E263" s="232">
        <f t="shared" si="39"/>
        <v>715255328</v>
      </c>
      <c r="H263" s="21"/>
    </row>
    <row r="264" spans="2:8" x14ac:dyDescent="0.25">
      <c r="B264" s="52" t="s">
        <v>218</v>
      </c>
      <c r="C264" s="231">
        <v>20600000</v>
      </c>
      <c r="D264" s="232">
        <v>0</v>
      </c>
      <c r="E264" s="232">
        <f t="shared" si="39"/>
        <v>20600000</v>
      </c>
      <c r="H264" s="21"/>
    </row>
    <row r="265" spans="2:8" ht="16.5" thickBot="1" x14ac:dyDescent="0.3">
      <c r="B265" s="208" t="s">
        <v>196</v>
      </c>
      <c r="C265" s="209">
        <f>C266</f>
        <v>2917979439</v>
      </c>
      <c r="D265" s="209">
        <f t="shared" ref="D265" si="49">D266</f>
        <v>191676534</v>
      </c>
      <c r="E265" s="209">
        <f t="shared" si="39"/>
        <v>3109655973</v>
      </c>
      <c r="H265" s="21"/>
    </row>
    <row r="266" spans="2:8" x14ac:dyDescent="0.25">
      <c r="B266" s="53" t="s">
        <v>391</v>
      </c>
      <c r="C266" s="229">
        <f>SUM(C267:C272)</f>
        <v>2917979439</v>
      </c>
      <c r="D266" s="230">
        <f t="shared" ref="D266" si="50">SUM(D267:D272)</f>
        <v>191676534</v>
      </c>
      <c r="E266" s="230">
        <f t="shared" si="39"/>
        <v>3109655973</v>
      </c>
      <c r="H266" s="21"/>
    </row>
    <row r="267" spans="2:8" x14ac:dyDescent="0.25">
      <c r="B267" s="52" t="s">
        <v>220</v>
      </c>
      <c r="C267" s="231">
        <v>1699887061</v>
      </c>
      <c r="D267" s="232">
        <v>159120716</v>
      </c>
      <c r="E267" s="232">
        <f t="shared" si="39"/>
        <v>1859007777</v>
      </c>
      <c r="H267" s="21"/>
    </row>
    <row r="268" spans="2:8" x14ac:dyDescent="0.25">
      <c r="B268" s="52" t="s">
        <v>392</v>
      </c>
      <c r="C268" s="231">
        <v>290692908</v>
      </c>
      <c r="D268" s="232">
        <v>7389000</v>
      </c>
      <c r="E268" s="232">
        <f t="shared" si="39"/>
        <v>298081908</v>
      </c>
      <c r="H268" s="21"/>
    </row>
    <row r="269" spans="2:8" x14ac:dyDescent="0.25">
      <c r="B269" s="52" t="s">
        <v>393</v>
      </c>
      <c r="C269" s="231">
        <v>232385048</v>
      </c>
      <c r="D269" s="232">
        <v>25166818</v>
      </c>
      <c r="E269" s="232">
        <f t="shared" si="39"/>
        <v>257551866</v>
      </c>
      <c r="H269" s="21"/>
    </row>
    <row r="270" spans="2:8" x14ac:dyDescent="0.25">
      <c r="B270" s="52" t="s">
        <v>394</v>
      </c>
      <c r="C270" s="231">
        <v>210332022</v>
      </c>
      <c r="D270" s="232">
        <v>0</v>
      </c>
      <c r="E270" s="232">
        <f t="shared" si="39"/>
        <v>210332022</v>
      </c>
      <c r="H270" s="21"/>
    </row>
    <row r="271" spans="2:8" x14ac:dyDescent="0.25">
      <c r="B271" s="52" t="s">
        <v>216</v>
      </c>
      <c r="C271" s="231">
        <v>336182400</v>
      </c>
      <c r="D271" s="232">
        <v>0</v>
      </c>
      <c r="E271" s="232">
        <f t="shared" si="39"/>
        <v>336182400</v>
      </c>
      <c r="H271" s="21"/>
    </row>
    <row r="272" spans="2:8" x14ac:dyDescent="0.25">
      <c r="B272" s="52" t="s">
        <v>228</v>
      </c>
      <c r="C272" s="231">
        <v>148500000</v>
      </c>
      <c r="D272" s="232">
        <v>0</v>
      </c>
      <c r="E272" s="232">
        <f t="shared" si="39"/>
        <v>148500000</v>
      </c>
      <c r="H272" s="21"/>
    </row>
    <row r="273" spans="2:8" ht="16.5" thickBot="1" x14ac:dyDescent="0.3">
      <c r="B273" s="208" t="s">
        <v>197</v>
      </c>
      <c r="C273" s="209">
        <f>+C274</f>
        <v>2361949763</v>
      </c>
      <c r="D273" s="209">
        <f t="shared" ref="D273:E273" si="51">+D274</f>
        <v>11039060028</v>
      </c>
      <c r="E273" s="209">
        <f t="shared" si="51"/>
        <v>13401009791</v>
      </c>
      <c r="H273" s="21"/>
    </row>
    <row r="274" spans="2:8" x14ac:dyDescent="0.25">
      <c r="B274" s="53" t="s">
        <v>395</v>
      </c>
      <c r="C274" s="229">
        <f>SUM(C275:C278)</f>
        <v>2361949763</v>
      </c>
      <c r="D274" s="229">
        <f t="shared" ref="D274:E274" si="52">SUM(D275:D278)</f>
        <v>11039060028</v>
      </c>
      <c r="E274" s="230">
        <f t="shared" si="52"/>
        <v>13401009791</v>
      </c>
      <c r="H274" s="21"/>
    </row>
    <row r="275" spans="2:8" x14ac:dyDescent="0.25">
      <c r="B275" s="52" t="s">
        <v>220</v>
      </c>
      <c r="C275" s="231">
        <v>2354349763</v>
      </c>
      <c r="D275" s="232">
        <v>40856919</v>
      </c>
      <c r="E275" s="232">
        <f>+C275+D275</f>
        <v>2395206682</v>
      </c>
      <c r="H275" s="21"/>
    </row>
    <row r="276" spans="2:8" x14ac:dyDescent="0.25">
      <c r="B276" s="52" t="s">
        <v>396</v>
      </c>
      <c r="C276" s="231">
        <v>0</v>
      </c>
      <c r="D276" s="232">
        <v>5475413362</v>
      </c>
      <c r="E276" s="232">
        <f t="shared" ref="E276:E278" si="53">+C276+D276</f>
        <v>5475413362</v>
      </c>
      <c r="H276" s="21"/>
    </row>
    <row r="277" spans="2:8" x14ac:dyDescent="0.25">
      <c r="B277" s="52" t="s">
        <v>397</v>
      </c>
      <c r="C277" s="231">
        <v>0</v>
      </c>
      <c r="D277" s="232">
        <v>5522789747</v>
      </c>
      <c r="E277" s="232">
        <f t="shared" si="53"/>
        <v>5522789747</v>
      </c>
      <c r="H277" s="21"/>
    </row>
    <row r="278" spans="2:8" x14ac:dyDescent="0.25">
      <c r="B278" s="52" t="s">
        <v>216</v>
      </c>
      <c r="C278" s="231">
        <v>7600000</v>
      </c>
      <c r="D278" s="232">
        <v>0</v>
      </c>
      <c r="E278" s="232">
        <f t="shared" si="53"/>
        <v>7600000</v>
      </c>
      <c r="H278" s="21"/>
    </row>
    <row r="279" spans="2:8" ht="16.5" thickBot="1" x14ac:dyDescent="0.3">
      <c r="B279" s="208" t="s">
        <v>201</v>
      </c>
      <c r="C279" s="209">
        <f>C280</f>
        <v>8482238567</v>
      </c>
      <c r="D279" s="209">
        <f t="shared" ref="D279" si="54">D280</f>
        <v>141048252</v>
      </c>
      <c r="E279" s="209">
        <f t="shared" si="39"/>
        <v>8623286819</v>
      </c>
      <c r="H279" s="21"/>
    </row>
    <row r="280" spans="2:8" x14ac:dyDescent="0.25">
      <c r="B280" s="53" t="s">
        <v>398</v>
      </c>
      <c r="C280" s="229">
        <f>C281+C282+C283</f>
        <v>8482238567</v>
      </c>
      <c r="D280" s="230">
        <f t="shared" ref="D280" si="55">D281+D282+D283</f>
        <v>141048252</v>
      </c>
      <c r="E280" s="230">
        <f t="shared" si="39"/>
        <v>8623286819</v>
      </c>
      <c r="H280" s="21"/>
    </row>
    <row r="281" spans="2:8" x14ac:dyDescent="0.25">
      <c r="B281" s="52" t="s">
        <v>399</v>
      </c>
      <c r="C281" s="231">
        <v>8098604607</v>
      </c>
      <c r="D281" s="232">
        <v>141048252</v>
      </c>
      <c r="E281" s="232">
        <f t="shared" si="39"/>
        <v>8239652859</v>
      </c>
      <c r="H281" s="21"/>
    </row>
    <row r="282" spans="2:8" x14ac:dyDescent="0.25">
      <c r="B282" s="52" t="s">
        <v>218</v>
      </c>
      <c r="C282" s="231">
        <v>383633960</v>
      </c>
      <c r="D282" s="232"/>
      <c r="E282" s="232">
        <f t="shared" si="39"/>
        <v>383633960</v>
      </c>
      <c r="H282" s="21"/>
    </row>
    <row r="283" spans="2:8" x14ac:dyDescent="0.25">
      <c r="B283" s="52" t="s">
        <v>400</v>
      </c>
      <c r="C283" s="231">
        <v>0</v>
      </c>
      <c r="D283" s="232">
        <v>0</v>
      </c>
      <c r="E283" s="232">
        <f t="shared" ref="E283:E318" si="56">C283+D283</f>
        <v>0</v>
      </c>
      <c r="H283" s="21"/>
    </row>
    <row r="284" spans="2:8" ht="16.5" thickBot="1" x14ac:dyDescent="0.3">
      <c r="B284" s="208" t="s">
        <v>203</v>
      </c>
      <c r="C284" s="209">
        <f>C285</f>
        <v>7872291957</v>
      </c>
      <c r="D284" s="209">
        <f t="shared" ref="D284" si="57">D285</f>
        <v>139000000</v>
      </c>
      <c r="E284" s="209">
        <f t="shared" si="56"/>
        <v>8011291957</v>
      </c>
      <c r="H284" s="21"/>
    </row>
    <row r="285" spans="2:8" x14ac:dyDescent="0.25">
      <c r="B285" s="53" t="s">
        <v>401</v>
      </c>
      <c r="C285" s="229">
        <f>SUM(C286:C290)</f>
        <v>7872291957</v>
      </c>
      <c r="D285" s="230">
        <f t="shared" ref="D285" si="58">SUM(D286:D290)</f>
        <v>139000000</v>
      </c>
      <c r="E285" s="230">
        <f t="shared" si="56"/>
        <v>8011291957</v>
      </c>
      <c r="H285" s="21"/>
    </row>
    <row r="286" spans="2:8" x14ac:dyDescent="0.25">
      <c r="B286" s="52" t="s">
        <v>220</v>
      </c>
      <c r="C286" s="231">
        <v>2796844677</v>
      </c>
      <c r="D286" s="232">
        <v>0</v>
      </c>
      <c r="E286" s="232">
        <f t="shared" si="56"/>
        <v>2796844677</v>
      </c>
      <c r="H286" s="21"/>
    </row>
    <row r="287" spans="2:8" x14ac:dyDescent="0.25">
      <c r="B287" s="52" t="s">
        <v>402</v>
      </c>
      <c r="C287" s="231">
        <v>2361000000</v>
      </c>
      <c r="D287" s="232">
        <v>139000000</v>
      </c>
      <c r="E287" s="232">
        <f t="shared" si="56"/>
        <v>2500000000</v>
      </c>
      <c r="H287" s="21"/>
    </row>
    <row r="288" spans="2:8" x14ac:dyDescent="0.25">
      <c r="B288" s="52" t="s">
        <v>403</v>
      </c>
      <c r="C288" s="231">
        <v>973012440</v>
      </c>
      <c r="D288" s="232">
        <v>0</v>
      </c>
      <c r="E288" s="232">
        <f t="shared" si="56"/>
        <v>973012440</v>
      </c>
      <c r="H288" s="21"/>
    </row>
    <row r="289" spans="2:8" x14ac:dyDescent="0.25">
      <c r="B289" s="52" t="s">
        <v>404</v>
      </c>
      <c r="C289" s="231">
        <v>481034840</v>
      </c>
      <c r="D289" s="232">
        <v>0</v>
      </c>
      <c r="E289" s="232">
        <f t="shared" si="56"/>
        <v>481034840</v>
      </c>
      <c r="H289" s="21"/>
    </row>
    <row r="290" spans="2:8" x14ac:dyDescent="0.25">
      <c r="B290" s="52" t="s">
        <v>218</v>
      </c>
      <c r="C290" s="231">
        <v>1260400000</v>
      </c>
      <c r="D290" s="232">
        <v>0</v>
      </c>
      <c r="E290" s="232">
        <f t="shared" si="56"/>
        <v>1260400000</v>
      </c>
      <c r="H290" s="21"/>
    </row>
    <row r="291" spans="2:8" ht="16.5" thickBot="1" x14ac:dyDescent="0.3">
      <c r="B291" s="208" t="s">
        <v>204</v>
      </c>
      <c r="C291" s="209">
        <f>C292</f>
        <v>1412497488</v>
      </c>
      <c r="D291" s="209">
        <f t="shared" ref="D291" si="59">D292</f>
        <v>111750599</v>
      </c>
      <c r="E291" s="209">
        <f t="shared" si="56"/>
        <v>1524248087</v>
      </c>
      <c r="H291" s="21"/>
    </row>
    <row r="292" spans="2:8" x14ac:dyDescent="0.25">
      <c r="B292" s="53" t="s">
        <v>405</v>
      </c>
      <c r="C292" s="229">
        <f>C293+C294</f>
        <v>1412497488</v>
      </c>
      <c r="D292" s="230">
        <f t="shared" ref="D292" si="60">D293+D294</f>
        <v>111750599</v>
      </c>
      <c r="E292" s="230">
        <f t="shared" si="56"/>
        <v>1524248087</v>
      </c>
      <c r="H292" s="21"/>
    </row>
    <row r="293" spans="2:8" x14ac:dyDescent="0.25">
      <c r="B293" s="52" t="s">
        <v>406</v>
      </c>
      <c r="C293" s="231">
        <v>1410127688</v>
      </c>
      <c r="D293" s="232">
        <v>111750599</v>
      </c>
      <c r="E293" s="232">
        <f t="shared" si="56"/>
        <v>1521878287</v>
      </c>
      <c r="H293" s="21"/>
    </row>
    <row r="294" spans="2:8" x14ac:dyDescent="0.25">
      <c r="B294" s="52" t="s">
        <v>216</v>
      </c>
      <c r="C294" s="231">
        <v>2369800</v>
      </c>
      <c r="D294" s="232">
        <v>0</v>
      </c>
      <c r="E294" s="232">
        <f t="shared" si="56"/>
        <v>2369800</v>
      </c>
      <c r="H294" s="21"/>
    </row>
    <row r="295" spans="2:8" ht="16.5" thickBot="1" x14ac:dyDescent="0.3">
      <c r="B295" s="208" t="s">
        <v>205</v>
      </c>
      <c r="C295" s="209">
        <f>C296</f>
        <v>1571677164</v>
      </c>
      <c r="D295" s="209">
        <f t="shared" ref="D295:E295" si="61">D296</f>
        <v>53694711</v>
      </c>
      <c r="E295" s="209">
        <f t="shared" si="61"/>
        <v>1625371875</v>
      </c>
      <c r="H295" s="21"/>
    </row>
    <row r="296" spans="2:8" x14ac:dyDescent="0.25">
      <c r="B296" s="53" t="s">
        <v>407</v>
      </c>
      <c r="C296" s="229">
        <f>C297+C298</f>
        <v>1571677164</v>
      </c>
      <c r="D296" s="229">
        <f t="shared" ref="D296:E296" si="62">D297+D298</f>
        <v>53694711</v>
      </c>
      <c r="E296" s="230">
        <f t="shared" si="62"/>
        <v>1625371875</v>
      </c>
    </row>
    <row r="297" spans="2:8" x14ac:dyDescent="0.25">
      <c r="B297" s="52" t="s">
        <v>408</v>
      </c>
      <c r="C297" s="231">
        <v>1432087164</v>
      </c>
      <c r="D297" s="232">
        <v>53694711</v>
      </c>
      <c r="E297" s="232">
        <f t="shared" si="56"/>
        <v>1485781875</v>
      </c>
    </row>
    <row r="298" spans="2:8" x14ac:dyDescent="0.25">
      <c r="B298" s="52" t="s">
        <v>218</v>
      </c>
      <c r="C298" s="231">
        <v>139590000</v>
      </c>
      <c r="D298" s="232">
        <v>0</v>
      </c>
      <c r="E298" s="232">
        <f t="shared" si="56"/>
        <v>139590000</v>
      </c>
    </row>
    <row r="299" spans="2:8" ht="16.5" thickBot="1" x14ac:dyDescent="0.3">
      <c r="B299" s="208" t="s">
        <v>206</v>
      </c>
      <c r="C299" s="209">
        <f>C300</f>
        <v>257278228</v>
      </c>
      <c r="D299" s="209">
        <f t="shared" ref="D299" si="63">D300</f>
        <v>10450000</v>
      </c>
      <c r="E299" s="209">
        <f t="shared" si="56"/>
        <v>267728228</v>
      </c>
    </row>
    <row r="300" spans="2:8" x14ac:dyDescent="0.25">
      <c r="B300" s="53" t="s">
        <v>409</v>
      </c>
      <c r="C300" s="229">
        <f>C301+C302</f>
        <v>257278228</v>
      </c>
      <c r="D300" s="230">
        <f t="shared" ref="D300" si="64">D301+D302</f>
        <v>10450000</v>
      </c>
      <c r="E300" s="230">
        <f t="shared" si="56"/>
        <v>267728228</v>
      </c>
    </row>
    <row r="301" spans="2:8" x14ac:dyDescent="0.25">
      <c r="B301" s="52" t="s">
        <v>410</v>
      </c>
      <c r="C301" s="231">
        <v>253563628</v>
      </c>
      <c r="D301" s="232">
        <v>10450000</v>
      </c>
      <c r="E301" s="232">
        <f t="shared" si="56"/>
        <v>264013628</v>
      </c>
    </row>
    <row r="302" spans="2:8" x14ac:dyDescent="0.25">
      <c r="B302" s="52" t="s">
        <v>218</v>
      </c>
      <c r="C302" s="231">
        <v>3714600</v>
      </c>
      <c r="D302" s="232">
        <v>0</v>
      </c>
      <c r="E302" s="232">
        <f t="shared" si="56"/>
        <v>3714600</v>
      </c>
    </row>
    <row r="303" spans="2:8" ht="16.5" thickBot="1" x14ac:dyDescent="0.3">
      <c r="B303" s="208" t="s">
        <v>411</v>
      </c>
      <c r="C303" s="209">
        <f>C304</f>
        <v>901120000</v>
      </c>
      <c r="D303" s="209">
        <f t="shared" ref="D303" si="65">D304</f>
        <v>50761669</v>
      </c>
      <c r="E303" s="209">
        <f t="shared" si="56"/>
        <v>951881669</v>
      </c>
    </row>
    <row r="304" spans="2:8" x14ac:dyDescent="0.25">
      <c r="B304" s="53" t="s">
        <v>412</v>
      </c>
      <c r="C304" s="229">
        <f>C305+C306</f>
        <v>901120000</v>
      </c>
      <c r="D304" s="230">
        <f t="shared" ref="D304" si="66">D305+D306</f>
        <v>50761669</v>
      </c>
      <c r="E304" s="230">
        <f t="shared" si="56"/>
        <v>951881669</v>
      </c>
    </row>
    <row r="305" spans="2:5" x14ac:dyDescent="0.25">
      <c r="B305" s="52" t="s">
        <v>413</v>
      </c>
      <c r="C305" s="231">
        <v>900420000</v>
      </c>
      <c r="D305" s="232">
        <v>50761669</v>
      </c>
      <c r="E305" s="232">
        <f t="shared" si="56"/>
        <v>951181669</v>
      </c>
    </row>
    <row r="306" spans="2:5" x14ac:dyDescent="0.25">
      <c r="B306" s="52" t="s">
        <v>218</v>
      </c>
      <c r="C306" s="231">
        <v>700000</v>
      </c>
      <c r="D306" s="232">
        <v>0</v>
      </c>
      <c r="E306" s="232">
        <f t="shared" si="56"/>
        <v>700000</v>
      </c>
    </row>
    <row r="307" spans="2:5" ht="16.5" thickBot="1" x14ac:dyDescent="0.3">
      <c r="B307" s="208" t="s">
        <v>939</v>
      </c>
      <c r="C307" s="209">
        <v>645044483</v>
      </c>
      <c r="D307" s="209">
        <v>1625000</v>
      </c>
      <c r="E307" s="209">
        <f t="shared" si="56"/>
        <v>646669483</v>
      </c>
    </row>
    <row r="308" spans="2:5" x14ac:dyDescent="0.25">
      <c r="B308" s="53" t="s">
        <v>806</v>
      </c>
      <c r="C308" s="229">
        <v>645044483</v>
      </c>
      <c r="D308" s="230">
        <v>1625000</v>
      </c>
      <c r="E308" s="230">
        <f t="shared" si="56"/>
        <v>646669483</v>
      </c>
    </row>
    <row r="309" spans="2:5" x14ac:dyDescent="0.25">
      <c r="B309" s="352" t="s">
        <v>807</v>
      </c>
      <c r="C309" s="226">
        <v>645044483</v>
      </c>
      <c r="D309" s="226">
        <v>1625000</v>
      </c>
      <c r="E309" s="226">
        <f t="shared" si="56"/>
        <v>646669483</v>
      </c>
    </row>
    <row r="310" spans="2:5" ht="16.5" thickBot="1" x14ac:dyDescent="0.3">
      <c r="B310" s="208" t="s">
        <v>198</v>
      </c>
      <c r="C310" s="209">
        <f>C311</f>
        <v>253545536599</v>
      </c>
      <c r="D310" s="209">
        <f t="shared" ref="D310:D311" si="67">D311</f>
        <v>0</v>
      </c>
      <c r="E310" s="209">
        <f t="shared" si="56"/>
        <v>253545536599</v>
      </c>
    </row>
    <row r="311" spans="2:5" x14ac:dyDescent="0.25">
      <c r="B311" s="53" t="s">
        <v>414</v>
      </c>
      <c r="C311" s="229">
        <f>C312</f>
        <v>253545536599</v>
      </c>
      <c r="D311" s="230">
        <f t="shared" si="67"/>
        <v>0</v>
      </c>
      <c r="E311" s="230">
        <f t="shared" si="56"/>
        <v>253545536599</v>
      </c>
    </row>
    <row r="312" spans="2:5" x14ac:dyDescent="0.25">
      <c r="B312" s="52" t="s">
        <v>415</v>
      </c>
      <c r="C312" s="231">
        <v>253545536599</v>
      </c>
      <c r="D312" s="232"/>
      <c r="E312" s="232">
        <f t="shared" si="56"/>
        <v>253545536599</v>
      </c>
    </row>
    <row r="313" spans="2:5" ht="16.5" thickBot="1" x14ac:dyDescent="0.3">
      <c r="B313" s="208" t="s">
        <v>199</v>
      </c>
      <c r="C313" s="209">
        <f>C314</f>
        <v>112134483796</v>
      </c>
      <c r="D313" s="209">
        <f t="shared" ref="D313" si="68">D314</f>
        <v>3423222755</v>
      </c>
      <c r="E313" s="209">
        <f t="shared" si="56"/>
        <v>115557706551</v>
      </c>
    </row>
    <row r="314" spans="2:5" x14ac:dyDescent="0.25">
      <c r="B314" s="53" t="s">
        <v>416</v>
      </c>
      <c r="C314" s="229">
        <f>SUM(C315:C318)</f>
        <v>112134483796</v>
      </c>
      <c r="D314" s="230">
        <f t="shared" ref="D314" si="69">SUM(D315:D318)</f>
        <v>3423222755</v>
      </c>
      <c r="E314" s="230">
        <f t="shared" si="56"/>
        <v>115557706551</v>
      </c>
    </row>
    <row r="315" spans="2:5" x14ac:dyDescent="0.25">
      <c r="B315" s="52" t="s">
        <v>417</v>
      </c>
      <c r="C315" s="231">
        <v>3701712</v>
      </c>
      <c r="D315" s="232"/>
      <c r="E315" s="232">
        <f t="shared" si="56"/>
        <v>3701712</v>
      </c>
    </row>
    <row r="316" spans="2:5" x14ac:dyDescent="0.25">
      <c r="B316" s="52" t="s">
        <v>418</v>
      </c>
      <c r="C316" s="231">
        <v>70425168296</v>
      </c>
      <c r="D316" s="232"/>
      <c r="E316" s="232">
        <f t="shared" si="56"/>
        <v>70425168296</v>
      </c>
    </row>
    <row r="317" spans="2:5" x14ac:dyDescent="0.25">
      <c r="B317" s="52" t="s">
        <v>216</v>
      </c>
      <c r="C317" s="231">
        <v>40923351460</v>
      </c>
      <c r="D317" s="232"/>
      <c r="E317" s="232">
        <f t="shared" si="56"/>
        <v>40923351460</v>
      </c>
    </row>
    <row r="318" spans="2:5" x14ac:dyDescent="0.25">
      <c r="B318" s="52" t="s">
        <v>228</v>
      </c>
      <c r="C318" s="231">
        <v>782262328</v>
      </c>
      <c r="D318" s="232">
        <v>3423222755</v>
      </c>
      <c r="E318" s="232">
        <f t="shared" si="56"/>
        <v>4205485083</v>
      </c>
    </row>
    <row r="319" spans="2:5" ht="18.75" x14ac:dyDescent="0.3">
      <c r="B319" s="223" t="s">
        <v>419</v>
      </c>
      <c r="C319" s="224">
        <f>C8+C12+C16+C49+C65+C83+C91+C107+C123+C137+C146+C154+C167+C185+C195+C202+C208+C217+C225+C229+C241+C248+C258+C265+C279+C284+C291+C295+C299+C303+C310+C313+C273+C307</f>
        <v>1092403071323</v>
      </c>
      <c r="D319" s="224">
        <f>D8+D12+D16+D49+D65+D83+D91+D107+D123+D137+D146+D154+D167+D185+D195+D202+D208+D217+D225+D229+D241+D248+D258+D265+D279+D284+D291+D295+D299+D303+D310+D313+D273+D307</f>
        <v>155175024502</v>
      </c>
      <c r="E319" s="224">
        <f>E8+E12+E16+E49+E65+E83+E91+E107+E123+E137+E146+E154+E167+E185+E195+E202+E208+E217+E225+E229+E241+E248+E258+E265+E279+E284+E291+E295+E299+E303+E310+E313+E273+E307</f>
        <v>1247578095825</v>
      </c>
    </row>
  </sheetData>
  <mergeCells count="4">
    <mergeCell ref="B3:E3"/>
    <mergeCell ref="B4:E4"/>
    <mergeCell ref="B5:E5"/>
    <mergeCell ref="B6:E6"/>
  </mergeCells>
  <pageMargins left="0.7" right="0.7" top="0.75" bottom="0.75" header="0.3" footer="0.3"/>
  <pageSetup scale="71" orientation="landscape" r:id="rId1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3</vt:i4>
      </vt:variant>
    </vt:vector>
  </HeadingPairs>
  <TitlesOfParts>
    <vt:vector size="18" baseType="lpstr">
      <vt:lpstr>Cuadro 1 </vt:lpstr>
      <vt:lpstr>Cuadro 2 </vt:lpstr>
      <vt:lpstr>Cuadro 3 (AyB)</vt:lpstr>
      <vt:lpstr>Cuadro 4</vt:lpstr>
      <vt:lpstr>Cuadro 5</vt:lpstr>
      <vt:lpstr>Cuadro 6</vt:lpstr>
      <vt:lpstr>Cuadro 7</vt:lpstr>
      <vt:lpstr>Cuadro 8</vt:lpstr>
      <vt:lpstr>Cuadro 9</vt:lpstr>
      <vt:lpstr>Cuadro 10</vt:lpstr>
      <vt:lpstr>Cuadro 11</vt:lpstr>
      <vt:lpstr>Cuadro 12</vt:lpstr>
      <vt:lpstr>Cuadro 13</vt:lpstr>
      <vt:lpstr>Cuadro 14</vt:lpstr>
      <vt:lpstr>Cuadro 15</vt:lpstr>
      <vt:lpstr>'Cuadro 1 '!Área_de_impresión</vt:lpstr>
      <vt:lpstr>'Cuadro 2 '!Área_de_impresión</vt:lpstr>
      <vt:lpstr>'Cuadro 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E. Espinal A.</dc:creator>
  <cp:lastModifiedBy>Samuel E. Espinal A.</cp:lastModifiedBy>
  <dcterms:created xsi:type="dcterms:W3CDTF">2022-09-27T16:11:36Z</dcterms:created>
  <dcterms:modified xsi:type="dcterms:W3CDTF">2022-09-28T21:06:00Z</dcterms:modified>
</cp:coreProperties>
</file>