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eguero\Desktop\Excel a Publicar Consolidados\2019\"/>
    </mc:Choice>
  </mc:AlternateContent>
  <bookViews>
    <workbookView xWindow="0" yWindow="0" windowWidth="28800" windowHeight="11835" tabRatio="893" activeTab="9"/>
  </bookViews>
  <sheets>
    <sheet name="1. Panorama Macroeconómico" sheetId="14" r:id="rId1"/>
    <sheet name="2. Cobertura Institucional" sheetId="15" r:id="rId2"/>
    <sheet name="3.CAIF Presp. Agregado" sheetId="3" r:id="rId3"/>
    <sheet name="4. Matriz Trans. Consolidadas" sheetId="6" r:id="rId4"/>
    <sheet name="5. Presup. Consolidado Ingresos" sheetId="7" r:id="rId5"/>
    <sheet name="6. Presup. Consolidado Gastos" sheetId="8" r:id="rId6"/>
    <sheet name="7. CAIF Consolidada" sheetId="12" r:id="rId7"/>
    <sheet name="8. Presp. Consolidado Funcional" sheetId="10" r:id="rId8"/>
    <sheet name="9. Demanda Agregada" sheetId="23" r:id="rId9"/>
    <sheet name="10. Remuneraciones" sheetId="26" r:id="rId10"/>
    <sheet name="11. Remuneraciones Promedio" sheetId="30" r:id="rId11"/>
    <sheet name="12. Proyectos de Inversion" sheetId="16" r:id="rId12"/>
    <sheet name="Anexo-1 Matriz Trans. Cons." sheetId="2" r:id="rId13"/>
    <sheet name="Anexo-2 Ambitos e Instituciones" sheetId="27" r:id="rId14"/>
  </sheets>
  <definedNames>
    <definedName name="_xlnm._FilterDatabase" localSheetId="11" hidden="1">'12. Proyectos de Inversion'!$C$433:$D$514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5" i="16" l="1"/>
  <c r="D11" i="16"/>
  <c r="N16" i="26"/>
  <c r="N15" i="26"/>
  <c r="N14" i="26"/>
  <c r="N13" i="26"/>
  <c r="N12" i="26"/>
  <c r="D18" i="23"/>
  <c r="J11" i="10"/>
  <c r="J10" i="10"/>
  <c r="D16" i="30"/>
  <c r="C16" i="30"/>
  <c r="E15" i="30"/>
  <c r="E14" i="30"/>
  <c r="E13" i="30"/>
  <c r="E12" i="30"/>
  <c r="E11" i="30"/>
  <c r="J11" i="12"/>
  <c r="J10" i="12" s="1"/>
  <c r="J10" i="8"/>
  <c r="E22" i="7"/>
  <c r="J10" i="7"/>
  <c r="G34" i="6"/>
  <c r="G39" i="6"/>
  <c r="K21" i="6"/>
  <c r="J14" i="3"/>
  <c r="E16" i="30" l="1"/>
  <c r="G13" i="15" l="1"/>
  <c r="G12" i="15"/>
  <c r="F13" i="15" l="1"/>
  <c r="E13" i="15"/>
  <c r="M14" i="26" l="1"/>
  <c r="D17" i="26"/>
  <c r="F17" i="26"/>
  <c r="G17" i="26"/>
  <c r="H17" i="26"/>
  <c r="J17" i="26"/>
  <c r="K17" i="26"/>
  <c r="L17" i="26"/>
  <c r="D13" i="23"/>
  <c r="E13" i="23"/>
  <c r="D14" i="23"/>
  <c r="E14" i="23"/>
  <c r="D15" i="23"/>
  <c r="E15" i="23"/>
  <c r="D16" i="23"/>
  <c r="E16" i="23"/>
  <c r="D17" i="23"/>
  <c r="E17" i="23"/>
  <c r="F16" i="23" l="1"/>
  <c r="F14" i="23"/>
  <c r="F13" i="23"/>
  <c r="F17" i="23"/>
  <c r="E18" i="23"/>
  <c r="F15" i="23"/>
  <c r="N17" i="26"/>
  <c r="F18" i="23" l="1"/>
  <c r="G13" i="23" s="1"/>
  <c r="G16" i="23" l="1"/>
  <c r="G15" i="23"/>
  <c r="G14" i="23"/>
  <c r="G18" i="23"/>
  <c r="G17" i="23"/>
  <c r="D33" i="16" l="1"/>
  <c r="D400" i="16"/>
  <c r="D414" i="16"/>
  <c r="D403" i="16" s="1"/>
  <c r="D433" i="16"/>
  <c r="D441" i="16"/>
  <c r="G8" i="15"/>
  <c r="G9" i="15"/>
  <c r="G10" i="15"/>
  <c r="G11" i="15"/>
  <c r="E34" i="16" l="1"/>
  <c r="E36" i="16"/>
  <c r="E38" i="16"/>
  <c r="E40" i="16"/>
  <c r="E42" i="16"/>
  <c r="E44" i="16"/>
  <c r="E46" i="16"/>
  <c r="E48" i="16"/>
  <c r="E50" i="16"/>
  <c r="E52" i="16"/>
  <c r="E54" i="16"/>
  <c r="E56" i="16"/>
  <c r="E58" i="16"/>
  <c r="E60" i="16"/>
  <c r="E62" i="16"/>
  <c r="E64" i="16"/>
  <c r="E66" i="16"/>
  <c r="E68" i="16"/>
  <c r="E70" i="16"/>
  <c r="E72" i="16"/>
  <c r="E74" i="16"/>
  <c r="E76" i="16"/>
  <c r="E78" i="16"/>
  <c r="E80" i="16"/>
  <c r="E82" i="16"/>
  <c r="E84" i="16"/>
  <c r="E86" i="16"/>
  <c r="E88" i="16"/>
  <c r="E90" i="16"/>
  <c r="E92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18" i="16"/>
  <c r="E120" i="16"/>
  <c r="E122" i="16"/>
  <c r="E124" i="16"/>
  <c r="E126" i="16"/>
  <c r="E128" i="16"/>
  <c r="E130" i="16"/>
  <c r="E132" i="16"/>
  <c r="E134" i="16"/>
  <c r="E136" i="16"/>
  <c r="E138" i="16"/>
  <c r="E140" i="16"/>
  <c r="E142" i="16"/>
  <c r="E144" i="16"/>
  <c r="E146" i="16"/>
  <c r="E148" i="16"/>
  <c r="E150" i="16"/>
  <c r="E152" i="16"/>
  <c r="E154" i="16"/>
  <c r="E156" i="16"/>
  <c r="E158" i="16"/>
  <c r="E160" i="16"/>
  <c r="E162" i="16"/>
  <c r="E164" i="16"/>
  <c r="E166" i="16"/>
  <c r="E168" i="16"/>
  <c r="E170" i="16"/>
  <c r="E172" i="16"/>
  <c r="E174" i="16"/>
  <c r="E176" i="16"/>
  <c r="E178" i="16"/>
  <c r="E13" i="16"/>
  <c r="E15" i="16"/>
  <c r="E17" i="16"/>
  <c r="E19" i="16"/>
  <c r="E21" i="16"/>
  <c r="E23" i="16"/>
  <c r="E25" i="16"/>
  <c r="E27" i="16"/>
  <c r="E29" i="16"/>
  <c r="E31" i="16"/>
  <c r="E14" i="16"/>
  <c r="E18" i="16"/>
  <c r="E22" i="16"/>
  <c r="E26" i="16"/>
  <c r="E30" i="16"/>
  <c r="E33" i="16"/>
  <c r="E37" i="16"/>
  <c r="E41" i="16"/>
  <c r="E45" i="16"/>
  <c r="E49" i="16"/>
  <c r="E53" i="16"/>
  <c r="E57" i="16"/>
  <c r="E61" i="16"/>
  <c r="E65" i="16"/>
  <c r="E69" i="16"/>
  <c r="E73" i="16"/>
  <c r="E77" i="16"/>
  <c r="E81" i="16"/>
  <c r="E85" i="16"/>
  <c r="E89" i="16"/>
  <c r="E93" i="16"/>
  <c r="E97" i="16"/>
  <c r="E101" i="16"/>
  <c r="E105" i="16"/>
  <c r="E109" i="16"/>
  <c r="E113" i="16"/>
  <c r="E117" i="16"/>
  <c r="E125" i="16"/>
  <c r="E133" i="16"/>
  <c r="E141" i="16"/>
  <c r="E149" i="16"/>
  <c r="E157" i="16"/>
  <c r="E165" i="16"/>
  <c r="E173" i="16"/>
  <c r="E402" i="16"/>
  <c r="E415" i="16"/>
  <c r="E417" i="16"/>
  <c r="E419" i="16"/>
  <c r="E421" i="16"/>
  <c r="E423" i="16"/>
  <c r="E425" i="16"/>
  <c r="E427" i="16"/>
  <c r="E429" i="16"/>
  <c r="E431" i="16"/>
  <c r="E442" i="16"/>
  <c r="E444" i="16"/>
  <c r="E446" i="16"/>
  <c r="E448" i="16"/>
  <c r="E450" i="16"/>
  <c r="E452" i="16"/>
  <c r="E454" i="16"/>
  <c r="E456" i="16"/>
  <c r="E458" i="16"/>
  <c r="E460" i="16"/>
  <c r="E462" i="16"/>
  <c r="E464" i="16"/>
  <c r="E466" i="16"/>
  <c r="E468" i="16"/>
  <c r="E470" i="16"/>
  <c r="E472" i="16"/>
  <c r="E474" i="16"/>
  <c r="E476" i="16"/>
  <c r="E478" i="16"/>
  <c r="E480" i="16"/>
  <c r="E482" i="16"/>
  <c r="E484" i="16"/>
  <c r="E486" i="16"/>
  <c r="E488" i="16"/>
  <c r="E490" i="16"/>
  <c r="E492" i="16"/>
  <c r="E494" i="16"/>
  <c r="E123" i="16"/>
  <c r="E131" i="16"/>
  <c r="E139" i="16"/>
  <c r="E147" i="16"/>
  <c r="E155" i="16"/>
  <c r="E163" i="16"/>
  <c r="E171" i="16"/>
  <c r="E179" i="16"/>
  <c r="E181" i="16"/>
  <c r="E183" i="16"/>
  <c r="E185" i="16"/>
  <c r="E187" i="16"/>
  <c r="E189" i="16"/>
  <c r="E191" i="16"/>
  <c r="E193" i="16"/>
  <c r="E195" i="16"/>
  <c r="E197" i="16"/>
  <c r="E199" i="16"/>
  <c r="E201" i="16"/>
  <c r="E203" i="16"/>
  <c r="E205" i="16"/>
  <c r="E207" i="16"/>
  <c r="E209" i="16"/>
  <c r="E211" i="16"/>
  <c r="E213" i="16"/>
  <c r="E215" i="16"/>
  <c r="E217" i="16"/>
  <c r="E219" i="16"/>
  <c r="E221" i="16"/>
  <c r="E223" i="16"/>
  <c r="E225" i="16"/>
  <c r="E227" i="16"/>
  <c r="E229" i="16"/>
  <c r="E231" i="16"/>
  <c r="E233" i="16"/>
  <c r="E235" i="16"/>
  <c r="E237" i="16"/>
  <c r="E239" i="16"/>
  <c r="E241" i="16"/>
  <c r="E243" i="16"/>
  <c r="E245" i="16"/>
  <c r="E247" i="16"/>
  <c r="E249" i="16"/>
  <c r="E251" i="16"/>
  <c r="E253" i="16"/>
  <c r="E255" i="16"/>
  <c r="E257" i="16"/>
  <c r="E259" i="16"/>
  <c r="E261" i="16"/>
  <c r="E263" i="16"/>
  <c r="E265" i="16"/>
  <c r="E267" i="16"/>
  <c r="E269" i="16"/>
  <c r="E271" i="16"/>
  <c r="E273" i="16"/>
  <c r="E275" i="16"/>
  <c r="E277" i="16"/>
  <c r="E279" i="16"/>
  <c r="E281" i="16"/>
  <c r="E283" i="16"/>
  <c r="E285" i="16"/>
  <c r="E287" i="16"/>
  <c r="E289" i="16"/>
  <c r="E291" i="16"/>
  <c r="E293" i="16"/>
  <c r="E295" i="16"/>
  <c r="E297" i="16"/>
  <c r="E299" i="16"/>
  <c r="E301" i="16"/>
  <c r="E303" i="16"/>
  <c r="E305" i="16"/>
  <c r="E307" i="16"/>
  <c r="E309" i="16"/>
  <c r="E311" i="16"/>
  <c r="E313" i="16"/>
  <c r="E315" i="16"/>
  <c r="E317" i="16"/>
  <c r="E319" i="16"/>
  <c r="E321" i="16"/>
  <c r="E323" i="16"/>
  <c r="E325" i="16"/>
  <c r="E327" i="16"/>
  <c r="E329" i="16"/>
  <c r="E331" i="16"/>
  <c r="E333" i="16"/>
  <c r="E335" i="16"/>
  <c r="E337" i="16"/>
  <c r="E339" i="16"/>
  <c r="E341" i="16"/>
  <c r="E343" i="16"/>
  <c r="E345" i="16"/>
  <c r="E347" i="16"/>
  <c r="E349" i="16"/>
  <c r="E351" i="16"/>
  <c r="E353" i="16"/>
  <c r="E355" i="16"/>
  <c r="E357" i="16"/>
  <c r="E359" i="16"/>
  <c r="E361" i="16"/>
  <c r="E363" i="16"/>
  <c r="E365" i="16"/>
  <c r="E367" i="16"/>
  <c r="E369" i="16"/>
  <c r="E371" i="16"/>
  <c r="E373" i="16"/>
  <c r="E375" i="16"/>
  <c r="E377" i="16"/>
  <c r="E379" i="16"/>
  <c r="E381" i="16"/>
  <c r="E383" i="16"/>
  <c r="E385" i="16"/>
  <c r="E387" i="16"/>
  <c r="E389" i="16"/>
  <c r="E391" i="16"/>
  <c r="E393" i="16"/>
  <c r="E395" i="16"/>
  <c r="E397" i="16"/>
  <c r="E399" i="16"/>
  <c r="E404" i="16"/>
  <c r="E406" i="16"/>
  <c r="E408" i="16"/>
  <c r="E410" i="16"/>
  <c r="E412" i="16"/>
  <c r="E435" i="16"/>
  <c r="E437" i="16"/>
  <c r="E439" i="16"/>
  <c r="E12" i="16"/>
  <c r="E16" i="16"/>
  <c r="E20" i="16"/>
  <c r="E24" i="16"/>
  <c r="E28" i="16"/>
  <c r="E32" i="16"/>
  <c r="E35" i="16"/>
  <c r="E39" i="16"/>
  <c r="E43" i="16"/>
  <c r="E47" i="16"/>
  <c r="E51" i="16"/>
  <c r="E55" i="16"/>
  <c r="E59" i="16"/>
  <c r="E63" i="16"/>
  <c r="E67" i="16"/>
  <c r="E71" i="16"/>
  <c r="E75" i="16"/>
  <c r="E79" i="16"/>
  <c r="E83" i="16"/>
  <c r="E87" i="16"/>
  <c r="E91" i="16"/>
  <c r="E95" i="16"/>
  <c r="E99" i="16"/>
  <c r="E103" i="16"/>
  <c r="E107" i="16"/>
  <c r="E111" i="16"/>
  <c r="E115" i="16"/>
  <c r="E121" i="16"/>
  <c r="E129" i="16"/>
  <c r="E137" i="16"/>
  <c r="E145" i="16"/>
  <c r="E153" i="16"/>
  <c r="E161" i="16"/>
  <c r="E169" i="16"/>
  <c r="E177" i="16"/>
  <c r="E401" i="16"/>
  <c r="E414" i="16"/>
  <c r="E416" i="16"/>
  <c r="E418" i="16"/>
  <c r="E420" i="16"/>
  <c r="E422" i="16"/>
  <c r="E424" i="16"/>
  <c r="E426" i="16"/>
  <c r="E428" i="16"/>
  <c r="E430" i="16"/>
  <c r="E432" i="16"/>
  <c r="E443" i="16"/>
  <c r="E445" i="16"/>
  <c r="E447" i="16"/>
  <c r="E449" i="16"/>
  <c r="E451" i="16"/>
  <c r="E453" i="16"/>
  <c r="E455" i="16"/>
  <c r="E457" i="16"/>
  <c r="E459" i="16"/>
  <c r="E461" i="16"/>
  <c r="E463" i="16"/>
  <c r="E465" i="16"/>
  <c r="E467" i="16"/>
  <c r="E469" i="16"/>
  <c r="E471" i="16"/>
  <c r="E473" i="16"/>
  <c r="E475" i="16"/>
  <c r="E477" i="16"/>
  <c r="E479" i="16"/>
  <c r="E481" i="16"/>
  <c r="E483" i="16"/>
  <c r="E485" i="16"/>
  <c r="E487" i="16"/>
  <c r="E489" i="16"/>
  <c r="E491" i="16"/>
  <c r="E493" i="16"/>
  <c r="E495" i="16"/>
  <c r="E497" i="16"/>
  <c r="E499" i="16"/>
  <c r="E501" i="16"/>
  <c r="E503" i="16"/>
  <c r="E505" i="16"/>
  <c r="E507" i="16"/>
  <c r="E509" i="16"/>
  <c r="E511" i="16"/>
  <c r="E513" i="16"/>
  <c r="E434" i="16"/>
  <c r="E400" i="16"/>
  <c r="E392" i="16"/>
  <c r="E368" i="16"/>
  <c r="E352" i="16"/>
  <c r="E336" i="16"/>
  <c r="E320" i="16"/>
  <c r="E304" i="16"/>
  <c r="E288" i="16"/>
  <c r="E272" i="16"/>
  <c r="E256" i="16"/>
  <c r="E240" i="16"/>
  <c r="E224" i="16"/>
  <c r="E208" i="16"/>
  <c r="E192" i="16"/>
  <c r="E175" i="16"/>
  <c r="E512" i="16"/>
  <c r="E504" i="16"/>
  <c r="E496" i="16"/>
  <c r="E441" i="16"/>
  <c r="E436" i="16"/>
  <c r="E433" i="16"/>
  <c r="E409" i="16"/>
  <c r="E403" i="16"/>
  <c r="E394" i="16"/>
  <c r="E386" i="16"/>
  <c r="E378" i="16"/>
  <c r="E370" i="16"/>
  <c r="E362" i="16"/>
  <c r="E354" i="16"/>
  <c r="E346" i="16"/>
  <c r="E338" i="16"/>
  <c r="E330" i="16"/>
  <c r="E322" i="16"/>
  <c r="E314" i="16"/>
  <c r="E306" i="16"/>
  <c r="E298" i="16"/>
  <c r="E290" i="16"/>
  <c r="E282" i="16"/>
  <c r="E274" i="16"/>
  <c r="E266" i="16"/>
  <c r="E258" i="16"/>
  <c r="E250" i="16"/>
  <c r="E242" i="16"/>
  <c r="E234" i="16"/>
  <c r="E226" i="16"/>
  <c r="E218" i="16"/>
  <c r="E210" i="16"/>
  <c r="E202" i="16"/>
  <c r="E194" i="16"/>
  <c r="E186" i="16"/>
  <c r="E167" i="16"/>
  <c r="E135" i="16"/>
  <c r="E502" i="16"/>
  <c r="E384" i="16"/>
  <c r="E376" i="16"/>
  <c r="E360" i="16"/>
  <c r="E344" i="16"/>
  <c r="E328" i="16"/>
  <c r="E312" i="16"/>
  <c r="E296" i="16"/>
  <c r="E280" i="16"/>
  <c r="E264" i="16"/>
  <c r="E248" i="16"/>
  <c r="E232" i="16"/>
  <c r="E216" i="16"/>
  <c r="E200" i="16"/>
  <c r="E184" i="16"/>
  <c r="E143" i="16"/>
  <c r="E438" i="16"/>
  <c r="E411" i="16"/>
  <c r="E396" i="16"/>
  <c r="E388" i="16"/>
  <c r="E380" i="16"/>
  <c r="E372" i="16"/>
  <c r="E364" i="16"/>
  <c r="E356" i="16"/>
  <c r="E348" i="16"/>
  <c r="E340" i="16"/>
  <c r="E332" i="16"/>
  <c r="E324" i="16"/>
  <c r="E316" i="16"/>
  <c r="E308" i="16"/>
  <c r="E300" i="16"/>
  <c r="E292" i="16"/>
  <c r="E284" i="16"/>
  <c r="E276" i="16"/>
  <c r="E268" i="16"/>
  <c r="E260" i="16"/>
  <c r="E252" i="16"/>
  <c r="E244" i="16"/>
  <c r="E236" i="16"/>
  <c r="E228" i="16"/>
  <c r="E220" i="16"/>
  <c r="E212" i="16"/>
  <c r="E204" i="16"/>
  <c r="E196" i="16"/>
  <c r="E188" i="16"/>
  <c r="E180" i="16"/>
  <c r="E159" i="16"/>
  <c r="E127" i="16"/>
  <c r="E510" i="16"/>
  <c r="E407" i="16"/>
  <c r="E11" i="16"/>
  <c r="E514" i="16"/>
  <c r="E506" i="16"/>
  <c r="E498" i="16"/>
  <c r="E515" i="16"/>
  <c r="E508" i="16"/>
  <c r="E500" i="16"/>
  <c r="E440" i="16"/>
  <c r="E413" i="16"/>
  <c r="E405" i="16"/>
  <c r="E398" i="16"/>
  <c r="E390" i="16"/>
  <c r="E382" i="16"/>
  <c r="E374" i="16"/>
  <c r="E366" i="16"/>
  <c r="E358" i="16"/>
  <c r="E350" i="16"/>
  <c r="E342" i="16"/>
  <c r="E334" i="16"/>
  <c r="E326" i="16"/>
  <c r="E318" i="16"/>
  <c r="E310" i="16"/>
  <c r="E302" i="16"/>
  <c r="E294" i="16"/>
  <c r="E286" i="16"/>
  <c r="E278" i="16"/>
  <c r="E270" i="16"/>
  <c r="E262" i="16"/>
  <c r="E254" i="16"/>
  <c r="E246" i="16"/>
  <c r="E238" i="16"/>
  <c r="E230" i="16"/>
  <c r="E222" i="16"/>
  <c r="E214" i="16"/>
  <c r="E206" i="16"/>
  <c r="E198" i="16"/>
  <c r="E190" i="16"/>
  <c r="E182" i="16"/>
  <c r="E151" i="16"/>
  <c r="E119" i="16"/>
  <c r="K34" i="6" l="1"/>
  <c r="J34" i="6"/>
  <c r="K39" i="6"/>
  <c r="G35" i="6"/>
  <c r="H35" i="6"/>
  <c r="K35" i="6" s="1"/>
  <c r="I35" i="6"/>
  <c r="J35" i="6"/>
  <c r="G36" i="6"/>
  <c r="H36" i="6"/>
  <c r="K36" i="6" s="1"/>
  <c r="I36" i="6"/>
  <c r="J36" i="6"/>
  <c r="G37" i="6"/>
  <c r="H37" i="6"/>
  <c r="K37" i="6" s="1"/>
  <c r="I37" i="6"/>
  <c r="J37" i="6"/>
  <c r="G38" i="6"/>
  <c r="H38" i="6"/>
  <c r="I38" i="6"/>
  <c r="J38" i="6"/>
  <c r="K38" i="6"/>
  <c r="H34" i="6"/>
  <c r="I34" i="6"/>
  <c r="I39" i="6"/>
  <c r="F39" i="6"/>
  <c r="I21" i="6"/>
  <c r="J33" i="6"/>
  <c r="I33" i="6"/>
  <c r="H33" i="6"/>
  <c r="G33" i="6"/>
  <c r="F33" i="6"/>
  <c r="J27" i="6"/>
  <c r="I27" i="6"/>
  <c r="H27" i="6"/>
  <c r="G27" i="6"/>
  <c r="F27" i="6"/>
  <c r="J21" i="6"/>
  <c r="H21" i="6"/>
  <c r="G21" i="6"/>
  <c r="F21" i="6"/>
  <c r="G15" i="6"/>
  <c r="H15" i="6"/>
  <c r="I15" i="6"/>
  <c r="J15" i="6"/>
  <c r="F15" i="6"/>
  <c r="K11" i="6"/>
  <c r="K12" i="6"/>
  <c r="K13" i="6"/>
  <c r="K14" i="6"/>
  <c r="K16" i="6"/>
  <c r="K17" i="6"/>
  <c r="K18" i="6"/>
  <c r="K19" i="6"/>
  <c r="K20" i="6"/>
  <c r="K22" i="6"/>
  <c r="K27" i="6" s="1"/>
  <c r="K23" i="6"/>
  <c r="K24" i="6"/>
  <c r="K25" i="6"/>
  <c r="K26" i="6"/>
  <c r="K28" i="6"/>
  <c r="K29" i="6"/>
  <c r="K30" i="6"/>
  <c r="K31" i="6"/>
  <c r="K32" i="6"/>
  <c r="K10" i="6"/>
  <c r="E22" i="3"/>
  <c r="E22" i="12"/>
  <c r="E23" i="12"/>
  <c r="J39" i="6" l="1"/>
  <c r="H39" i="6"/>
  <c r="K15" i="6"/>
  <c r="K33" i="6"/>
  <c r="J11" i="8" l="1"/>
  <c r="G15" i="10" l="1"/>
  <c r="E25" i="3" l="1"/>
  <c r="E20" i="3" l="1"/>
  <c r="I21" i="3" l="1"/>
  <c r="I20" i="3"/>
  <c r="E10" i="7" l="1"/>
  <c r="F10" i="7"/>
  <c r="G10" i="7"/>
  <c r="H10" i="7"/>
  <c r="I10" i="7"/>
  <c r="F25" i="12"/>
  <c r="I34" i="10"/>
  <c r="J27" i="12"/>
  <c r="J26" i="12"/>
  <c r="J12" i="12"/>
  <c r="E10" i="12"/>
  <c r="J21" i="7"/>
  <c r="J13" i="7"/>
  <c r="G18" i="7"/>
  <c r="G22" i="7" s="1"/>
  <c r="J20" i="7"/>
  <c r="J19" i="7"/>
  <c r="J12" i="7"/>
  <c r="J14" i="7"/>
  <c r="J15" i="7"/>
  <c r="J16" i="7"/>
  <c r="J17" i="7"/>
  <c r="J11" i="7"/>
  <c r="F18" i="7"/>
  <c r="F22" i="7" s="1"/>
  <c r="H18" i="7"/>
  <c r="I18" i="7"/>
  <c r="E18" i="7"/>
  <c r="H22" i="7" l="1"/>
  <c r="I22" i="7"/>
  <c r="J18" i="7"/>
  <c r="J35" i="10"/>
  <c r="J33" i="10"/>
  <c r="J32" i="10"/>
  <c r="J31" i="10"/>
  <c r="J30" i="10"/>
  <c r="J29" i="10"/>
  <c r="J27" i="10"/>
  <c r="J26" i="10"/>
  <c r="J24" i="10"/>
  <c r="J23" i="10"/>
  <c r="J22" i="10"/>
  <c r="J21" i="10"/>
  <c r="J20" i="10"/>
  <c r="J19" i="10"/>
  <c r="J18" i="10"/>
  <c r="J17" i="10"/>
  <c r="J16" i="10"/>
  <c r="J12" i="10"/>
  <c r="J13" i="10"/>
  <c r="J14" i="10"/>
  <c r="H34" i="10"/>
  <c r="F34" i="10"/>
  <c r="G34" i="10"/>
  <c r="J34" i="10"/>
  <c r="E34" i="10"/>
  <c r="F28" i="10"/>
  <c r="G28" i="10"/>
  <c r="H28" i="10"/>
  <c r="I28" i="10"/>
  <c r="E28" i="10"/>
  <c r="F25" i="10"/>
  <c r="G25" i="10"/>
  <c r="H25" i="10"/>
  <c r="I25" i="10"/>
  <c r="E25" i="10"/>
  <c r="F15" i="10"/>
  <c r="H15" i="10"/>
  <c r="I15" i="10"/>
  <c r="E15" i="10"/>
  <c r="F10" i="10"/>
  <c r="G10" i="10"/>
  <c r="H10" i="10"/>
  <c r="I10" i="10"/>
  <c r="E10" i="10"/>
  <c r="J17" i="12"/>
  <c r="J16" i="12"/>
  <c r="J15" i="12"/>
  <c r="F10" i="12"/>
  <c r="G10" i="12"/>
  <c r="H10" i="12"/>
  <c r="H23" i="12" s="1"/>
  <c r="I10" i="12"/>
  <c r="E14" i="12"/>
  <c r="F14" i="12"/>
  <c r="G14" i="12"/>
  <c r="G22" i="12" s="1"/>
  <c r="H14" i="12"/>
  <c r="I14" i="12"/>
  <c r="E20" i="12"/>
  <c r="F20" i="12"/>
  <c r="G20" i="12"/>
  <c r="H20" i="12"/>
  <c r="I20" i="12"/>
  <c r="E21" i="12"/>
  <c r="F21" i="12"/>
  <c r="G21" i="12"/>
  <c r="H21" i="12"/>
  <c r="I21" i="12"/>
  <c r="F22" i="12"/>
  <c r="H22" i="12"/>
  <c r="E25" i="12"/>
  <c r="G25" i="12"/>
  <c r="H25" i="12"/>
  <c r="I25" i="12"/>
  <c r="J24" i="8"/>
  <c r="J19" i="8"/>
  <c r="J20" i="8"/>
  <c r="J21" i="8"/>
  <c r="J22" i="8"/>
  <c r="J23" i="8"/>
  <c r="J18" i="8"/>
  <c r="J12" i="8"/>
  <c r="J13" i="8"/>
  <c r="J14" i="8"/>
  <c r="J15" i="8"/>
  <c r="J16" i="8"/>
  <c r="E10" i="8"/>
  <c r="E25" i="8" s="1"/>
  <c r="E17" i="8"/>
  <c r="F17" i="8"/>
  <c r="G17" i="8"/>
  <c r="H17" i="8"/>
  <c r="F10" i="8"/>
  <c r="G10" i="8"/>
  <c r="H10" i="8"/>
  <c r="I10" i="8"/>
  <c r="I25" i="8" s="1"/>
  <c r="I17" i="8"/>
  <c r="J22" i="7" l="1"/>
  <c r="G23" i="12"/>
  <c r="F23" i="12"/>
  <c r="H25" i="8"/>
  <c r="G25" i="8"/>
  <c r="F25" i="8"/>
  <c r="J17" i="8"/>
  <c r="J15" i="10"/>
  <c r="I23" i="12"/>
  <c r="I22" i="12"/>
  <c r="I36" i="10"/>
  <c r="E36" i="10"/>
  <c r="F36" i="10"/>
  <c r="H36" i="10"/>
  <c r="J25" i="10"/>
  <c r="G36" i="10"/>
  <c r="J28" i="10"/>
  <c r="J25" i="12"/>
  <c r="J21" i="12"/>
  <c r="J14" i="12"/>
  <c r="J20" i="12"/>
  <c r="J25" i="8" l="1"/>
  <c r="J36" i="10"/>
  <c r="J23" i="12"/>
  <c r="J22" i="12"/>
  <c r="F14" i="3"/>
  <c r="F10" i="3"/>
  <c r="J16" i="3"/>
  <c r="J17" i="3"/>
  <c r="J15" i="3"/>
  <c r="J12" i="3"/>
  <c r="J11" i="3"/>
  <c r="J27" i="3"/>
  <c r="J26" i="3"/>
  <c r="J25" i="3" l="1"/>
  <c r="J10" i="3"/>
  <c r="F25" i="3" l="1"/>
  <c r="G25" i="3"/>
  <c r="H25" i="3"/>
  <c r="I25" i="3"/>
  <c r="F21" i="3"/>
  <c r="G21" i="3"/>
  <c r="H21" i="3"/>
  <c r="E21" i="3"/>
  <c r="F20" i="3"/>
  <c r="G20" i="3"/>
  <c r="H20" i="3"/>
  <c r="G14" i="3"/>
  <c r="H14" i="3"/>
  <c r="I14" i="3"/>
  <c r="E14" i="3"/>
  <c r="G10" i="3"/>
  <c r="H10" i="3"/>
  <c r="H23" i="3" s="1"/>
  <c r="I10" i="3"/>
  <c r="I22" i="3" s="1"/>
  <c r="E10" i="3"/>
  <c r="E23" i="3" l="1"/>
  <c r="I23" i="3"/>
  <c r="J21" i="3"/>
  <c r="J20" i="3"/>
  <c r="H22" i="3"/>
  <c r="G23" i="3"/>
  <c r="F22" i="3"/>
  <c r="F23" i="3"/>
  <c r="G22" i="3"/>
  <c r="J22" i="3" l="1"/>
  <c r="J23" i="3"/>
</calcChain>
</file>

<file path=xl/sharedStrings.xml><?xml version="1.0" encoding="utf-8"?>
<sst xmlns="http://schemas.openxmlformats.org/spreadsheetml/2006/main" count="1217" uniqueCount="1042">
  <si>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</si>
  <si>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</si>
  <si>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</si>
  <si>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</si>
  <si>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</si>
  <si>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</si>
  <si>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</si>
  <si>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</si>
  <si>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</si>
  <si>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</si>
  <si>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Transacciones sugeridas MEFP 2001</t>
  </si>
  <si>
    <t>Definición</t>
  </si>
  <si>
    <t>¿Consolidadas?</t>
  </si>
  <si>
    <t>Observaciones</t>
  </si>
  <si>
    <t>Subsidios</t>
  </si>
  <si>
    <t>SI</t>
  </si>
  <si>
    <t>Transferencias corrientes y de capital</t>
  </si>
  <si>
    <t>Compras y ventas de bienes y servicios</t>
  </si>
  <si>
    <t>PARCIALMENTE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</si>
  <si>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</si>
  <si>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</si>
  <si>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Fuente: Elaboración Propia de la Dirección General de Presupuesto.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</si>
  <si>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</si>
  <si>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</si>
  <si>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</si>
  <si>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</si>
  <si>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Inst. Descentralizadas y Autónomas No Financieras</t>
  </si>
  <si>
    <t>Ints. De la Seguridad Social</t>
  </si>
  <si>
    <t>Gobierno Locales</t>
  </si>
  <si>
    <t>Empresas Públicas No Financieras</t>
  </si>
  <si>
    <t>Total General</t>
  </si>
  <si>
    <t>% PIB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</si>
  <si>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</si>
  <si>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</si>
  <si>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</si>
  <si>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</si>
  <si>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</si>
  <si>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</si>
  <si>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</si>
  <si>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</si>
  <si>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</si>
  <si>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</si>
  <si>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</si>
  <si>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</si>
  <si>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</si>
  <si>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</si>
  <si>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</si>
  <si>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</si>
  <si>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</si>
  <si>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Sub-sector Institucional</t>
  </si>
  <si>
    <t>Instituciones</t>
  </si>
  <si>
    <t>% de Cobertura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</si>
  <si>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</si>
  <si>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</si>
  <si>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</si>
  <si>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</si>
  <si>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</si>
  <si>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</si>
  <si>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</si>
  <si>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 xml:space="preserve"> Las Empresas Distribuidoras y transmisión están incluidas como programas de la CDEEE, dada su condición de Holding.  </t>
  </si>
  <si>
    <t>Total SPNF</t>
  </si>
  <si>
    <t xml:space="preserve"> Presupuesto Agregado por Ámbito Institucional del SPNF </t>
  </si>
  <si>
    <t>Tipo de Transacción</t>
  </si>
  <si>
    <t>Institución Transfiere</t>
  </si>
  <si>
    <t xml:space="preserve">Institución Receptora </t>
  </si>
  <si>
    <t>Inst.Públicas de la Seguridad Social</t>
  </si>
  <si>
    <t>Total Transferido</t>
  </si>
  <si>
    <t>Compra de Bienes y Servicios</t>
  </si>
  <si>
    <t xml:space="preserve">Instituciones Descentralizadas y Autónomas 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</si>
  <si>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</si>
  <si>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</si>
  <si>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</si>
  <si>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</si>
  <si>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</si>
  <si>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</si>
  <si>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Matriz de Transacciones Consolidadas del SPNF</t>
  </si>
  <si>
    <t>Millones RD$</t>
  </si>
  <si>
    <t xml:space="preserve">Clasificación Económica de los Ingresos </t>
  </si>
  <si>
    <t>Presupuesto Consolidado por Ámbito Institucional del SPNF</t>
  </si>
  <si>
    <t>Etiquetas de fila</t>
  </si>
  <si>
    <t>TOTAL SPNF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</si>
  <si>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</si>
  <si>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</si>
  <si>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</si>
  <si>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</si>
  <si>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</si>
  <si>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</si>
  <si>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</si>
  <si>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</si>
  <si>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</si>
  <si>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</si>
  <si>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</si>
  <si>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 xml:space="preserve">Presupuesto Consolidado por Ámbito Institucional del SPNF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</si>
  <si>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</si>
  <si>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</si>
  <si>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</si>
  <si>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</si>
  <si>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</si>
  <si>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</si>
  <si>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</si>
  <si>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</si>
  <si>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</si>
  <si>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</si>
  <si>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</si>
  <si>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</si>
  <si>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</si>
  <si>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 xml:space="preserve"> Presupuesto Consolidado por Ámbito Institucional del SPNF</t>
  </si>
  <si>
    <t>Finalidad/Función</t>
  </si>
  <si>
    <t>Inst. Descentralizadas y Autonómas No Financieras</t>
  </si>
  <si>
    <t>Inst. de la Seguridad Social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</si>
  <si>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</si>
  <si>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</si>
  <si>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</si>
  <si>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</si>
  <si>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</si>
  <si>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</si>
  <si>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</si>
  <si>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</si>
  <si>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</si>
  <si>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</si>
  <si>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</si>
  <si>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</si>
  <si>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</si>
  <si>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</si>
  <si>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</si>
  <si>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</si>
  <si>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</si>
  <si>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</si>
  <si>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</si>
  <si>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</si>
  <si>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</si>
  <si>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</si>
  <si>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</si>
  <si>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</si>
  <si>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</si>
  <si>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</si>
  <si>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</si>
  <si>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 xml:space="preserve">Presupuesto Consolidado por Ámbito del SPNF </t>
  </si>
  <si>
    <t>Las instituciones desconcentradas están reflejadas por las transferencias que reciben.</t>
  </si>
  <si>
    <t>Matriz de Transacciones para Consolidar en el SPNF</t>
  </si>
  <si>
    <t>Cobertura Institucional para la Consolidación del SPNF</t>
  </si>
  <si>
    <t>Proyecto</t>
  </si>
  <si>
    <t>1.1.1.1.2 - Instituciones públicas descentralizadas y autónomas no financieras</t>
  </si>
  <si>
    <t xml:space="preserve">1.1.2 - Sociedades Públicas No Financieras </t>
  </si>
  <si>
    <t>05 - Construcción Instalaciones Recreativas</t>
  </si>
  <si>
    <t>1.1.6 - Transferencias y donaciones corrientes recibidas</t>
  </si>
  <si>
    <t>Año 2019</t>
  </si>
  <si>
    <t>Total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</si>
  <si>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</si>
  <si>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</si>
  <si>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</si>
  <si>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</si>
  <si>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</si>
  <si>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</si>
  <si>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</si>
  <si>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</si>
  <si>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</si>
  <si>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</si>
  <si>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</si>
  <si>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</si>
  <si>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</si>
  <si>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</si>
  <si>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</si>
  <si>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</si>
  <si>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</si>
  <si>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</si>
  <si>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Existe en el Presupuesto Formulado del SPNF 2019</t>
  </si>
  <si>
    <t>Pagos corrientes sin contrapartida que las unidades gubernamentales hacen a las demás instituciones con el fin de subsidiar la reducción de tarifa y precio de los servicios.</t>
  </si>
  <si>
    <t xml:space="preserve">El registro de los subsidios están siendo consolidados como parte de las transferencias corrientes </t>
  </si>
  <si>
    <t>Actividad primaria de las corporaciones públicas no financieras con el propósito de suministrar bienes y servicios a precio de mercado.</t>
  </si>
  <si>
    <t>Solo se han tomado en cuenta la venta de energía eléctrica al Estado por parte de la CDEEE</t>
  </si>
  <si>
    <t>Sistema Presupuestario de las Empresas Publicas (SIPREPUBLI)</t>
  </si>
  <si>
    <t>Centralización de la Información Financiera del Estado (CIFE)</t>
  </si>
  <si>
    <t>de Recursos</t>
  </si>
  <si>
    <t>02 - AMPLIACIÓN DEL ACUEDUCTO MULTIPLE DE CUTUPU EN LA PROVINCIA DE LA VEGA</t>
  </si>
  <si>
    <t>58 - AMPLIACIÓN Y REHABILITACION DE SISTEMAS DE AGUA POTABLE Y SANEAMIENTO EN LA PROVINCIA DE BARAHONA</t>
  </si>
  <si>
    <t>53 - CONSTRUCCIÓN , AMPLIACION Y REHABILITACION DE SISTEMAS DE AGUA POTABLE Y SANEAMIENTO EN LA PROVINCIA DE INDEPENDENCIA</t>
  </si>
  <si>
    <t>54 - CONSTRUCCIÓN , AMPLIACION Y REHABILITACION DE SISTEMAS DE AGUA POTABLE Y SANEAMIENTO EN LA PROVINCIA SAN CRISTOBAL</t>
  </si>
  <si>
    <t>04 - AMPLIACIÓN DE REDES DEL BARRIO VILLA ZORRILLA, MUNICIPIO VILLA HERMOSA, PROVINCIA LA ROMANA, R. D.</t>
  </si>
  <si>
    <t>07 - EQUIPAMIENTO DE UNIDADES PARA SERVICIOS SANITARIOS EN LA REPUBLICA DOMINICANA</t>
  </si>
  <si>
    <t>46 - CONSTRUCCIÓN ALCANTARILLADO CONDOMINIAL Y UNIDAD DE TRATAMIENTO CALLEJONES BARRIO SAN MIGUEL, DISTRITO NACIONAL</t>
  </si>
  <si>
    <t>99 - AMPLIACIÓN ACUEDUCTO SAN PEDRO DE MACORIS, PROVINCIA SAN PEDRO DE MACORIS</t>
  </si>
  <si>
    <t>08 - EQUIPAMIENTO DE ESTUFAS DE GAS EN LA REPUBLICA DOMINICANA</t>
  </si>
  <si>
    <t>19 - REHABILITACIÓN PLANTA DE TRATAMIENTO DE RESTAURACION, CORRAL GRANDE-LOS MICHES, PROVINCIA DAJABON</t>
  </si>
  <si>
    <t>06 - MEJORAMIENTO  EN CAMBIO DE 25,000 PISOS DE TIERRA POR PISO DE CEMENTO A NIVEL NACIONAL</t>
  </si>
  <si>
    <t>77 - CONSTRUCCIÓN SISTEMAS DE ABASTECIMIENTO DE AGUA POTABLE AL DISTRITO MUNICIPAL DE LOS BOTADOS Y COMUNIDADES RURALES, MUNICIPIO YAMASA, PROVINCIA MONTE PLATA</t>
  </si>
  <si>
    <t>01 - AMPLIACIÓN 32,046.20 MTS. DE REDES EN PVC A PRESIÓN,3 PLGS, SECTOR "VILLA CAOBA" MUNICIPIO DE VILLA HERMOSA</t>
  </si>
  <si>
    <t>06 - EQUIPAMIENTO 10,000 MEDIDORES SECTOR URBANO</t>
  </si>
  <si>
    <t>07 - CONSTRUCCIÓN SISTEMA DE AGUA POTABLE PARA EL SECTOR VILLA PROGRESO EN EL MUNICIPIO DE VILLA HERMOSA</t>
  </si>
  <si>
    <t>28 - CONSTRUCCIÓN ACUEDUCTO CAMBITA  PUEBLECITO, PROVINCIA SAN CRISTOBAL</t>
  </si>
  <si>
    <t>33 - REHABILITACIÓN PLANTA DE TRATAMIENTO DE AGUAS RESIDUALES PUERTA DE HIERRO, DISTRITO NACIONAL, PROVINCIA SANTO DOMINGO</t>
  </si>
  <si>
    <t>41 - CONSTRUCCIÓN ACUEDUCTO MULTIPLE PLAYA CHIQUITA, PROVINCIA AZUA</t>
  </si>
  <si>
    <t>31 - CONSTRUCCIÓN ACUEDUCTO LA GINA, PROVINCIA EL SEYBO</t>
  </si>
  <si>
    <t>73 - REHABILITACIÓN Y AMPLIACION ALCANTARILLADO SANITARIO DE HATO MAYOR, PROVINCIA HATO MAYOR</t>
  </si>
  <si>
    <t>93 - CONSTRUCCIÓN ACUEDUCTO MULTIPLE ZAMBRANA, PROVINCIA SANCHEZ RAMIREZ</t>
  </si>
  <si>
    <t>09 - MEJORAMIENTO DE PAREDES Y TECHOS A NIVEL NACIONAL</t>
  </si>
  <si>
    <t>06 - AMPLIACIÓN ACUEDUCTO MULTIPLE NAJAYO ARRIBA 2DA. ETAPA, PROVINCIA SAN CRISTOBAL</t>
  </si>
  <si>
    <t>50 - CONSTRUCCIÓN NUEVOS POZOS SECTORIALES EN EL GRAN SANTO DOMINGO</t>
  </si>
  <si>
    <t>45 - REHABILITACIÓN Y AMPLIACION ACUEDUCTO PERALVILLO, PROVINCIA MONTE PLATA</t>
  </si>
  <si>
    <t>06 - CONSTRUCCIÓN ACUEDUCTO MULTIPLE DE CEVICOS, PROVINCIA SANCHEZ RAMIREZ</t>
  </si>
  <si>
    <t>82 - AMPLIACIÓN ALCANTARILLADO SANITARIO DE SABANA YEGUA, PROVINCIA AZUA</t>
  </si>
  <si>
    <t>19 - AMPLIACIÓN ACUEDUCTO JORGILLO COMO EXTENSION ACUEDUCTO DEL CERCADO, PROVINCIA SAN JUAN</t>
  </si>
  <si>
    <t>76 - CONSTRUCCIÓN DE 200  VIVIENDAS EN EL MUNICIPIO SAN FERNANDO DE MONTECRISTI, PROVINCIA MONTECRISTI</t>
  </si>
  <si>
    <t>08 - CONSTRUCCIÓN DE 42 VIVIENDAS "VILLA ESPERANZA" EN CASTAÑUELAS, PROVINCIA DE MONTECRISTI</t>
  </si>
  <si>
    <t>45 - HABILITACIÓN DE LAS REDES ELECTRICAS DE SISTEMAS ISABELA, ISA-MANA, VALDESIA Y ESTACION DE BOMBEO EL CALICHE, REGION OZAMA</t>
  </si>
  <si>
    <t>04 - CONSTRUCCIÓN DE 250 VIVIENDAS EN LA PROVINCIA SAN CRISTOBAL</t>
  </si>
  <si>
    <t>97 - CONSTRUCCIÓN  DE 200 VIVIENDAS EN LA PROVINCIA SANTIAGO RODRÍGUEZ</t>
  </si>
  <si>
    <t>06 - CONSTRUCCIÓN DE 250 VIVIENDAS EN LA PROVINCIA SAN PEDRO DE MACORÍS</t>
  </si>
  <si>
    <t>11 - CONSTRUCCIÓN 80 VIVIENDAS EN EL MUNICIPIO GUAYMATE, PROVINCIA LA ROMANA.</t>
  </si>
  <si>
    <t>89 - CONSTRUCCIÓN  150  VIVIENDAS EN EL MUNICIPIO  MONTE PLATA,  PROVINCIA MONTE PLATA</t>
  </si>
  <si>
    <t>12 - CONSTRUCCIÓN 80 VIVIENDAS EN EL MUNICIPIO COTUÍ, PROVINCIA SÁNCHEZ RAMÍREZ</t>
  </si>
  <si>
    <t>91 - AMPLIACIÓN ACUEDUCTO MULTIPLE ESTEBANIA, LAS CHARCAS, EXTENSION DE REDES A LA COMUNIDAD DE CARRIZAL, PROVINCIA AZUA</t>
  </si>
  <si>
    <t>30 - AMPLIACIÓN ACUEDUCTO PARTIDO, PROVINCIA DAJABON</t>
  </si>
  <si>
    <t>25 - CONSTRUCCIÓN ACUEDUCTO LAS YAYAS, PROVINCIA AZUA</t>
  </si>
  <si>
    <t>44 - REHABILITACIÓN PLANTA DE TRATAMIENTO DE AGUAS RESIDUALES VILLA LIBERACION, PROVINCIA SANTO DOMINGO</t>
  </si>
  <si>
    <t>49 - MEJORAMIENTO REDES DE DISTRIBUCION EN DISTINTOS PUNTOS DEL GRAN SANTO DOMINGO</t>
  </si>
  <si>
    <t>69 - REHABILITACIÓN Y AMPLIACION ACUEDUCTO MULTIPLE DE VILLA RIVA, PROVINCIA DUARTE</t>
  </si>
  <si>
    <t>01 - AMPLIACIÓN ALCANTARILLADO SANITARIO BARRIO LAS CARMELITAS EN LA PROVINCIA DE LA VEGA</t>
  </si>
  <si>
    <t>29 - AMPLIACIÓN ACUEDUCTO RED DE DISTRIBUCION  SECTORES: LOS PLATANITOS Y EL CENTRO, HIGUEY, PROVINCIA LA ALTAGRACIA</t>
  </si>
  <si>
    <t>10 - AMPLIACIÓN ACUEDUCTO SAN JOSE DE OCOA - SABANA LARGA, PROVINCIA SAN JOSE DE OCOA</t>
  </si>
  <si>
    <t>27 - CONSTRUCCIÓN  ACUEDUCTOS MULTIPLES SÁNCHEZ RAMÍREZ ( 1ERA. ETAPA), PROVINCIAS SANCHEZ RAMIREZ- DUARTE</t>
  </si>
  <si>
    <t>78 - CONSTRUCCIÓN DE 250 VIVIENDAS EN EL MUNICIPIO SAN FELIPE DE PUERTO PLATA, PROVINCIA PUERTO PLATA</t>
  </si>
  <si>
    <t>88 - CONSTRUCCIÓN DE 400 VIVIENDAS EN LA PROVINCIA SANTO DOMINGO</t>
  </si>
  <si>
    <t>34 - AMPLIACIÓN ACUEDUCTO MULTIPLE ANGELINA-LAS GUARANAS, PROVINCIA DUARTE</t>
  </si>
  <si>
    <t>02 - MEJORAMIENTO DEL ABASTECIMIENTO DE AGUA POTABLE, PROVINCIA DE SANTO DOMINGO</t>
  </si>
  <si>
    <t>23 - HABILITACIÓN DEL SISTEMA DE PRODUCCIÓN DE AGUA POTABLE, SECTOR LECHERÍA, MANOGUAYABO,MUNICIPIO SANTO DOMINGO OESTE</t>
  </si>
  <si>
    <t>10 - CONSTRUCCIÓN 72 VIVIENDAS EN EL MUNICIPIO DE LAS YAYAS DE VIAJAMA,PROVINCIA AZUA</t>
  </si>
  <si>
    <t>01 - CONSTRUCCIÓN Y REHABILITACION DE PLANTAS DE TRATAMIENTO DE AGUA POTABLE Y AGUAS NEGRAS Y EL MEJORAMIENTO INSTITUCIONNAL DE CORAAMOCA</t>
  </si>
  <si>
    <t>04 - CONSTRUCCIÓN DE ACUEDUCTOS EN LA PROVINCIA DE PUERTO PLATA</t>
  </si>
  <si>
    <t>01 - CONSTRUCCIÓN ACUEDUCTO MULTIPLE HERMANAS MIRABAL, PROVINCIA HERMANAS MIRABAL</t>
  </si>
  <si>
    <t>31 - AMPLIACIÓN ACUEDUCTO HIGUEY, EXTENSIÓN VILLA HORTENSIA-ANAMUYA, PROVINCIA LA ALTAGRACIA</t>
  </si>
  <si>
    <t>26 - REHABILITACIÓN ACUEDUCTO MULTIPLE HATO NUEVO CORTES-MAGUEYAL-EL FUNDO-LA TRINCHERA-ARROYO SALADO, PROVINCIA AZUA</t>
  </si>
  <si>
    <t>10 - RECUPERACION DE LA CAPACIDAD INSTALADA DEL SISTEMA DE AGUA POTABLE LA ISABELA, SANTO DOMINGO OESTE, PROVINCIA SANTO DOMINGO</t>
  </si>
  <si>
    <t>30 - CONSTRUCCIÓN ACUEDUCTO MULTIPLE GUATAPANAL - JINAMAGAO - AMINA- BORUCO, PROVINCIA VALVERDE</t>
  </si>
  <si>
    <t>01 - REHABILITACIÓN Y MANTENIMIENTO DE LOS SISTEMAS EXISTENTES DE AGUA POTABLE Y SANEAMIENTO</t>
  </si>
  <si>
    <t>28 - AMPLIACIÓN ACUEDUCTO LÍNEA NOROESTE EXTENSIÓN LOS LIMONES-EL COPEY, PROVINCIA MONTE CRISTI</t>
  </si>
  <si>
    <t>03 - REHABILITACIÓN ALCANTARILLADO SANITARIO DE BANI, PROVINCIA PERAVIA</t>
  </si>
  <si>
    <t>06 - REHABILITACIÓN DE LA PLANTA DE TRATAMIENTO DE AGUAS RESIDUALES DEL MUNICIPIO DE LOS ALCARRIZOS, PROVINCIA SANTO DOMINGO.</t>
  </si>
  <si>
    <t>16 - CONSTRUCCIÓN ACUEDUCTO LA CANELA Y CIUDAD JUAN BOSCH, PROVINCIA SANTIAGO</t>
  </si>
  <si>
    <t>33 - CONSTRUCCIÓN ACUEDUCTO MULTIPLE JUANA VICENTA     PROVINCIA SAMANA</t>
  </si>
  <si>
    <t>32 - REHABILITACIÓN Y AMPLIACION ACUEDUCTO MÚLTIPLE LOS PATOS-ENRIQUILLO-OVIEDO    PROVINCIAS BARAHONA-PEDERNALES</t>
  </si>
  <si>
    <t>14 - MEJORAMIENTO DEL SERVICIO DE AGUA POTABLE EN SANTIAGO</t>
  </si>
  <si>
    <t>18 - CONSTRUCCIÓN SUBESTACIÓN 345/138 KV EN EL MUNICIPIO DE SAN ANTONIO DE GUERRA, PROVINCIA DE SANTO DOMINGO</t>
  </si>
  <si>
    <t>24 - REHABILITACIÓN SISTEMA HAINA MANOGUAYABO, MUNICIPIO SANTO DOMINGO OESTE, PROVINCIA SANTO DOMINGO</t>
  </si>
  <si>
    <t>12 - HABILITACIÓN DE DEPOSITOS REGULADORES EN LOS MUNICIPIOS SANTO DOMINGO NORTE Y OESTE, PROVINCIA SANTO DOMINGO</t>
  </si>
  <si>
    <t>11 - AMPLIACIÓN DEL SISTEMA DE AGUA POTABLE Y AGUAS RESIDUALES EN LA PROVINCIA DE SANTIAGO</t>
  </si>
  <si>
    <t>80 - CONSTRUCCIÓN ALCANTARILLADO SANITARIO DE SAN CRISTOBAL, PROVINCIA SAN CRISTOBAL</t>
  </si>
  <si>
    <t>Otros</t>
  </si>
  <si>
    <t>01 - CONSTRUCCIÓN DE PLANTAS DE TRATAMIENTO DE AGUAS RESIDUALES Y TUBERÍAS COLECTORAS EN LA PROVINCIA DE SANTIAGO</t>
  </si>
  <si>
    <t>24 - REHABILITACIÓN Y AMPLIACION ALCANTARILLADO SANITARIO DE MONTE CRISTI (2DA. ETAPA), PROVINCIA MONTE CRISTI</t>
  </si>
  <si>
    <t>03 - CONSTRUCCIÓN ACUEDUCTO MULTIPLE DE PERAVIA (BANI), PROVINCIA PERAVIA</t>
  </si>
  <si>
    <t>06 - AMPLIACIÓN ACUEDUCTO ORIENTAL, BARRERA DE SALINIDAD Y TRASVASE AL MUNICIPIO SANTO DOMINGO NORTE, PROVINCIA SANTO DOMINGO</t>
  </si>
  <si>
    <t>45 - CONSTRUCCIÓN PRIMERA ETAPA DEL SUBSISTEMA DE RECOLECCION Y TRANSMISION DE AGUAS RESIDUALES LA ZURZA, PROVINCIA DE SANTO DOMINGO</t>
  </si>
  <si>
    <t>91 - REHABILITACIÓN DE REDES Y NORMALIZACIÓN DE USUARIOS DEL SERVICIO DE ENERGIA</t>
  </si>
  <si>
    <t>07 - CONSTRUCCIÓN PLANTA DE GENERACION TERMOELECTRICA EN PUNTA CATALINA, BANI, PROV. PERAVIA</t>
  </si>
  <si>
    <t>26 - Fomento de la Producción y Mitigacion de Desastre Agricola</t>
  </si>
  <si>
    <t>10 - Reparación Infraestructuras de Salud</t>
  </si>
  <si>
    <t>99 - Proyectos Consolidados</t>
  </si>
  <si>
    <t>19 - Construcción de Viviendas</t>
  </si>
  <si>
    <t>17 - Construcción Instalaciones Productivas</t>
  </si>
  <si>
    <t>09 - Construcción Infraestructuras de Salud</t>
  </si>
  <si>
    <t>16 - Reparación en Cementerios</t>
  </si>
  <si>
    <t>18 - Reparación, Acondicionamiento de Instalaciones Productivas</t>
  </si>
  <si>
    <t xml:space="preserve">25 - Reparación de Infraestructuras Hidráulicas </t>
  </si>
  <si>
    <t>12 - Reparación Infraestructuras Urbanisticas</t>
  </si>
  <si>
    <t>15 - Construcción en Cementerios</t>
  </si>
  <si>
    <t>22 - Reparación de Infraestructuras sanitarias y medio ambiente</t>
  </si>
  <si>
    <t>14 - Reparación Edificaciones Municipales</t>
  </si>
  <si>
    <t xml:space="preserve">04 - Reparación de Instalaciones Deportivas </t>
  </si>
  <si>
    <t>13 - Construcción Edificaciones Municipales</t>
  </si>
  <si>
    <t>23 - Instalaciones, Colocación Eléctricas</t>
  </si>
  <si>
    <t xml:space="preserve">24 - Construcción de Infraestructuras Hidráulicas </t>
  </si>
  <si>
    <t>08 - Reparación Infraestructuras Culturales, Educativas , Religiosas y Funebre</t>
  </si>
  <si>
    <t>11 - Construcción Infraestructuras Urbanisticas y Ornamentales</t>
  </si>
  <si>
    <t>20 - Reparación de Viviendas</t>
  </si>
  <si>
    <t xml:space="preserve">03 - Construcción de Instalaciones Deportivas </t>
  </si>
  <si>
    <t>06 - Reparación Instalaciones Recreativas</t>
  </si>
  <si>
    <t>21 - Constucción de Infraestructuras sanitarias y medio ambiente</t>
  </si>
  <si>
    <t>27 - CONSTRUCCIÓN SITIO DE DISPOSICIÓN FINAL PARA RESIDUOS SÓLIDOS URBANOS Y CLAUSURA DE BOTADERO A CIELOS ABIERTO</t>
  </si>
  <si>
    <t>07 - Construcción Infraestructuras Culturales, Educativas , Religiosas y Funebre</t>
  </si>
  <si>
    <t xml:space="preserve">02 - Reparación y Acondicionamiento de Vias de Comunicación </t>
  </si>
  <si>
    <t>01 - Construcción de Vías de Comunicación y Anexos</t>
  </si>
  <si>
    <t>1.1.1.2.1 - Gobiernos Centrales Municipales</t>
  </si>
  <si>
    <t>01 - CONSTRUCCIÓN DE ARCHIVOS REGIONALES, EN LA REPÚBLICA DOMINICANA</t>
  </si>
  <si>
    <t>01 - FORTALECIMIENTO  DE LAS CAPACIDADES PARA LA GESTIÓN INTEGRAL DE LOS RESIDUOS SÓLIDOS EN LA REP. DOM.</t>
  </si>
  <si>
    <t>07 - REPARACIÓN DEL CENTRO DE CAPACITACION MUJERES DE OCOA, DISTRITO MUNICIPAL EL NARANJAL-PARRA, PROVINCIA SAN JOSE DE OCOA</t>
  </si>
  <si>
    <t>23 - CONSTRUCCIÓN CANCHA DE BALONCESTO COLONIA JAPONESA, MUNICIPIO DAJABÓN, PROVINCIA DAJABÓN</t>
  </si>
  <si>
    <t>51 - CONSTRUCCIÓN  1 ESTANCIA INFANTIL EN LA PROVINCIA DE SAN JOSE DE OCOA (FASE 2)</t>
  </si>
  <si>
    <t>64 - CONSTRUCCIÓN DE 1 ESTANCIA INFANTIL EN LA PROVINCIA INDEPENDENCIA (FASE 2)</t>
  </si>
  <si>
    <t>52 - CONSTRUCCIÓN  DE 1 ESTANCIA INFANTIL EN LA PROVINCIA DE HATO MAYOR (FASE 2)</t>
  </si>
  <si>
    <t>48 - CONSTRUCCIÓN  DE 1 ESTANCIA INFANTIL EN LA PROVINCIA DE PEDERNALES (FASE 2)</t>
  </si>
  <si>
    <t>25 - AMPLIACIÓN DE PLANTELES EDUCATIVOS EN LA PROVINCIA DE AZUA (FASE 3)</t>
  </si>
  <si>
    <t>43 - AMPLIACIÓN DE PLANTELES EDUCATIVOS EN LA PROVINCIA DE SAN JOSÉ DE OCOA (FASE 3)</t>
  </si>
  <si>
    <t>53 - CONSTRUCCIÓN  DE 1 ESTANCIA INFANTIL EN LA PROVINCIA HERMANAS MIRABAL (FASE 2)</t>
  </si>
  <si>
    <t>15 - CONSTRUCCIÓN DESTACAMENTO POLICIAL EN LA COMUNIDAD DE QUITA CORAZA, PROVINCIA BARAHONA</t>
  </si>
  <si>
    <t>72 - CONSTRUCCIÓN DE 1 ESTANCIAS INFANTILES EN LA PROVINCIA DE HATO MAYOR  (FASE 3)</t>
  </si>
  <si>
    <t>12 - CONSTRUCCIÓN DESTACAMENTO POLICÍA NACIONAL EN EL DISTRITO MUNICIPAL NIZAO - LAS AUYAMAS (TIPO 1), PROVINCIA SAN JOSE DE OCOA</t>
  </si>
  <si>
    <t>33 - CONSTRUCCIÓN TEMPLO JESUCRISTO SUMO Y ETERNO SACERDOTE, MUNICIPIO SABANA DE LA MAR, PROVINCIA HATO MAYOR</t>
  </si>
  <si>
    <t>31 - CONSTRUCCIÓN CENTRO DE CAPACITACIÓN DE MUJERES EMPRENDEDORAS Y CANCHA DE BALONCESTO, DISTRITO MUNICIPAL PALMAR DE OCOA, PROVINCIA AZU</t>
  </si>
  <si>
    <t>30 - CONSTRUCCIÓN DE LA IGLESIA EVANGÉLICA MARANATA Y REPARACIÓN DE LA IGLESIA CATÓLICA TIERRA NUEVA</t>
  </si>
  <si>
    <t>16 - AMPLIACIÓN Y REHABILITACION DE 7 PLANTELES ESCOLARES EN LA PROVINCIA EL SEIBO</t>
  </si>
  <si>
    <t>17 - CONSTRUCCIÓN DE DESTACAMENTOS POLICIALES EN COMUNIDADES DE LA PROVINCIA AZUA</t>
  </si>
  <si>
    <t>56 - CONSTRUCCIÓN DE 1 ESTANCIA INFANTIL EN LA PROVINCIA DE DAJABON (FASE 2)</t>
  </si>
  <si>
    <t>65 - CONSTRUCCIÓN DE 1 ESTANCIAS INFANTILES EN LA PROVINCIA DE MARIA TRINIDAD SÁNCHEZ (FASE 3)</t>
  </si>
  <si>
    <t>32 - RECONSTRUCCIÓN DE LA CALLE PRINCIPAL Y CALLES INTERNAS DEL SEMINARIO MENOR SAN PEDRO APOSTOL</t>
  </si>
  <si>
    <t>06 - REHABILITACIÓN DEL ESTADIO DE BEISBOL VILLA LOS ALMACIGOS, PROVINCIA SANTIAGO RODRIGUEZ</t>
  </si>
  <si>
    <t>16 - CONSTRUCCIÓN DE DESTACAMENTOS POLICIALES EN COMUNIDADES DE LA PROVINCIA DUARTE</t>
  </si>
  <si>
    <t>28 - AMPLIACIÓN DE PLANTELES EDUCATIVOS EN LA PROVINCIA ESPAILLAT (FASE 3)</t>
  </si>
  <si>
    <t>26 - REPARACIÓN DEL ESTADIO DE BÉISBOL Y CANCHA DE BALONCESTO JACINTO HICIANO, DISTRITO MUNICIPAL JUMA BEJUCAL, PROVINCIA MONSEÑOR NOUEL</t>
  </si>
  <si>
    <t>18 - CONSTRUCCIÓN DE DESTACAMENTOS POLICIALES EN COMUNIDADES DE LA PROVINCIA SAMANÁ</t>
  </si>
  <si>
    <t>13 - CONSTRUCCIÓN DEL DESTACAMENTO DE LA POLICÍA NACIONAL (TIPO 3) EN SAN LUIS, MUNICIPIO SANTO DOMINGO ESTE, PROVINCIA SANTO DOMINGO</t>
  </si>
  <si>
    <t>01 - MEJORAMIENTO DE LA SANIDAD E INOCUIDAD AGROALIMENTARIA EN LA REPUBLICA DOMINICANA (PATCA III)</t>
  </si>
  <si>
    <t>10 - RESTAURACIÓN CAPILLA LA SOLEDAD, ZONA COLONIAL, PROVINCIA DE SANTO DOMINGO</t>
  </si>
  <si>
    <t>20 - CONSTRUCCIÓN DE DESTACAMENTOS POLICIALES EN COMUNIDADES DE LA PROVINCIA HATO MAYOR</t>
  </si>
  <si>
    <t>02 - CONSTRUCCIÓN DE 1 ESTANCIA INFANTIL EN LA PROVINCIA DE BAHORUCO</t>
  </si>
  <si>
    <t>79 - CONSTRUCCIÓN DE 1 ESTANCIAS INFANTILES EN LA PROVINCIA DE DUARTE (FASE 3)</t>
  </si>
  <si>
    <t>22 - CONSTRUCCIÓN DEL ESTADIO DE BÉISBOL LOS RÍOS. MUNICIPIO LOS RÍOS, PROVINCIA BAHORUCO</t>
  </si>
  <si>
    <t>63 - CONSTRUCCIÓN  DE 1 ESTANCIA INFANTIL EN LA PROVINCIA DE BAHORUCO (FASE 2)</t>
  </si>
  <si>
    <t>27 - CONSTRUCCIÓN DE I ESTANCIA INFATIL EN LA PROVINCIA DE PERAVIA</t>
  </si>
  <si>
    <t>55 - AMPLIACIÓN DE PLANTELES EDUCATIVOS EN LA PROVINCIA VALVERDE (FASE 3)</t>
  </si>
  <si>
    <t>05 - CONSTRUCCIÓN DEL ESTADIO DE BEISBOL JUANA VICENTA, PROVINCIA DE SAMANÁ</t>
  </si>
  <si>
    <t>21 - CONSTRUCCIÓN DE 1 ESTANCIA INFANTIL EN LA PROVINCIA SAMANA</t>
  </si>
  <si>
    <t>08 - CONSTRUCCIÓN DE LA FUNERARIA MUNICIPAL DE GUAYMATE, PROVINCIA LA ROMANA</t>
  </si>
  <si>
    <t>60 - CONSTRUCCIÓN  DE 1 ESTANCIAS INFANTILES EN LA PROVINCIA DE MONSEÑOR NOUEL (FASE 2)</t>
  </si>
  <si>
    <t>01 - CONSTRUCCIÓN DE 1 ESTANCIA INFANTIL EN LA PROVINCIA DE DAJABON</t>
  </si>
  <si>
    <t>01 - MEJORAMIENTO DE LA SANIDAD E INOCUIDAD AGRO-ALIMENTARIA EN LA REPÚBLICA DOMINICANA</t>
  </si>
  <si>
    <t>29 - CONSTRUCCIÓN DEL CLUB DE VILLA TAPIA, MUNICIPIO DE VILLA TAPIA, PROVINCIA HERMANAS MIRABAL</t>
  </si>
  <si>
    <t>36 - AMPLIACIÓN DE PLANTELES DUCATIVOS EN LA PROVINCA PUERTO PLATA (FASE 3)</t>
  </si>
  <si>
    <t>54 - CONSTRUCCIÓN  DE 1 ESTANCIA INFANTIL EN LA PROVINCIA DE SANTIAGO RODRIGUEZ (FASE 2)</t>
  </si>
  <si>
    <t>18 - CONSTRUCCIÓN DE 1 ESTANCIA INFANTIL EN LA PROVINCIA DE MONTE CRISTI</t>
  </si>
  <si>
    <t>36 - REMODELACIÓN EDIFICIO DE LA GOBERNACIÓN PROVINCIAL, MUNICIPIO NAGUA, PROVINCIA MARÍA TRINIDAD SANCHEZ</t>
  </si>
  <si>
    <t>58 - AMPLIACIÓN Y REHABILITACION DE 6 PLANTELES ESCOLARES EN LA  PROVINCIA MONSEÑOR NOUEL</t>
  </si>
  <si>
    <t>41 - AMPLIACIÓN DE PLANTELES EDUCATIVOS EN LA PROVINCIA DE LA VEGA (FASE 3)</t>
  </si>
  <si>
    <t>31 - AMPLIACIÓN DE PLANTELES EDUCATIVOS EN LA PROVINCIA DISTRITO NACIONAL (FASE 3)</t>
  </si>
  <si>
    <t>34 - CONSTRUCCIÓN DEL ESTADIO DE BÉISBOL EL PINAR DE OCOA, DISTRITO MUNICIPAL EL PINAR, PROVINCIA SAN JOSÉ DE OCOA</t>
  </si>
  <si>
    <t>21 - CONSTRUCCIÓN Y EQUIPAMIENTO DEL  CENTRO DE DIAGNÓSTICOS Y ATENCIÓN PRIMARIA EN  EL MUNICIPIO EL SEYBO.  PROV. EL SEYBO.</t>
  </si>
  <si>
    <t>25 - CONSTRUCCIÓN Y EQUIPAMIENTO DEL  CENTRO DE DIAGNÓSTICO Y ATENCIÓN PRIMARIA EN  EL MUNICIPIO PALENQUE. PROV. SAN CRISTÓBAL.</t>
  </si>
  <si>
    <t>28 - CONSTRUCCIÓN DEL ESTADIO DE BÉISBOL JOSÉ LUIS RAMOS, SAN JOSÉ DE MATANZA, PROVINCIA MARÍA TRINIDAD SÁNCHEZ</t>
  </si>
  <si>
    <t>41 - CONSTRUCCIÓN Y EQUIPAMIENTO CENTRO DE DIAGNOSTICO Y ATENCION PRIMARIA EN BONAO, PROVINCIA MONSEÑOR NOUEL</t>
  </si>
  <si>
    <t>58 - CONSTRUCCIÓN Y EQUIPAMIENTO DEL CENTRO DE DIAGNÓSTICO Y ATENCIÓN PRIMARIA EN EL MUNICIPIO DE CONCEPCIÓN DE LA VEGA, PROVINCIA LA VEGA.</t>
  </si>
  <si>
    <t>31 - CONSTRUCCIÓN Y EQUIPAMIENTO DEL  CENTRO DE DIAGNÓSTICO Y ATENCIÓN PRIMARIA EN  EL DISTRITO MUNICIPAL HATO DEL YAQUE, MUNICIPIO SANTIAGO.  PROV. SANTIAGO.</t>
  </si>
  <si>
    <t>25 - REMODELACIÓN DE ESTADIO DE BÉISBOL DEL PALMAR DE OCOA, PROVINCIA AZUA DE COMPOSTELA</t>
  </si>
  <si>
    <t>06 - CONSTRUCCIÓN DE 1 ESTANCIA INFANTIL EN LA PROVINCIA ELIAS PIÑA</t>
  </si>
  <si>
    <t>62 - CONSTRUCCIÓN  DE 1 ESTANCIA INFANTIL EN LA PROVINCIA DE MONTE PLATA (FASE 2)</t>
  </si>
  <si>
    <t>21 - AMPLIACIÓN DE PLANTELES EDUCATIVOS EN LA PROVINCIA DE MARIA TRINIDAD SANCHEZ (FASE 2)</t>
  </si>
  <si>
    <t>50 - AMPLIACIÓN DE PLANTELES EDUCATIVOS EN LA PROVINCIA SANTIAGO (FASE 3)</t>
  </si>
  <si>
    <t>38 - AMPLIACIÓN DE PLANTELES EDUCATIVOS EN LA PROVINCIA DE LA ALTAGRACIA (FASE 3)</t>
  </si>
  <si>
    <t>58 - CONSTRUCCIÓN  DE 1 ESTANCIA INFANTIL EN LA PROVINCIA DE MARIA TRINIDAD SANCHEZ (FASE 2)</t>
  </si>
  <si>
    <t>07 - CONSTRUCCIÓN CENTRO DE DESARROLLO DE CAPACIDADES EN EL MUNICIPIO LOS RÍOS, PROVINCIA BAHORUCO, RD.</t>
  </si>
  <si>
    <t>27 - REPARACIÓN DEL ESTADIO DE HACIENDA ESTRELLA, MUNICIPIO SANTO DOMINGO NORTE, PROVINCIA SANTO DOMINGO</t>
  </si>
  <si>
    <t>14 - CONSTRUCCIÓN DE DESTACAMENTOS POLICIALES EN COMUNIDADES DE LA PROVINCIA LA ALTAGRACIA</t>
  </si>
  <si>
    <t>08 - CONSTRUCCIÓN CENTRO DE DESARROLLO DE CAPACIDADES  EN PEDERNALES</t>
  </si>
  <si>
    <t>28 - CONSTRUCCIÓN 1 ESTANCIA INFANTIL EN LA PROVINCIA DE SAN JOSE DE OCOA</t>
  </si>
  <si>
    <t>23 - CONSTRUCCIÓN DE PLANTEL EDUCATIVO EN LA PROVINCIA SAN JOSÉ DE OCOA (FASE 3)</t>
  </si>
  <si>
    <t>69 - CONSTRUCCIÓN DE 1 ESTANCIAS INFANTILES EN LA PROVINCIA DE PUERTO PLATA (FASE 3)</t>
  </si>
  <si>
    <t>35 - REMODELACIÓN DEL ESTADIO DE BÉISBOL Y CANCHA DE BALONCESTO MUNICIPAL DE HATO MAYOR DEL REY, PROVINCIA DE HATO MAYOR</t>
  </si>
  <si>
    <t>13 - CONSTRUCCIÓN DE 1 ESTANCIA INFANTIL EN LA PROVINCIA INDEPENDENCIA</t>
  </si>
  <si>
    <t>73 - AMPLIACIÓN Y REHABILITACION DE 5 PLANTELES ESCOLARES EN LA PROVINCIA VALVERDE</t>
  </si>
  <si>
    <t>32 - CONSTRUCCIÓN 1 ESTANCIA INFANTIL EN LA PROVINCIA DE SANCHEZ RAMIREZ</t>
  </si>
  <si>
    <t>81 - CONSTRUCCIÓN DE 1 ESTANCIA INFANTIL EN LA PROVINCIA DE INDEPENDENCIA  (FASE 3)</t>
  </si>
  <si>
    <t>75 - CONSTRUCCIÓN DE 1 ESTANCIAS INFANTILES EN LA PROVINCIA DE MONTECRISTI (FASE 3)</t>
  </si>
  <si>
    <t>74 - CONSTRUCCIÓN DE 1 ESTANCIAS INFANTILES EN LA PROVINCIA DE BAHORUCO (FASE 3)</t>
  </si>
  <si>
    <t>82 - CONSTRUCCIÓN DE 1 ESTANCIAS INFANTILES EN LA PROVINCIA DE MOSEÑOR NOUEL (FASE 3)</t>
  </si>
  <si>
    <t>76 - CONSTRUCCIÓN DE 1 ESTANCIAS INFANTILES EN LA PROVINCIA DE SAN CRISTÓBAL (FASE 3)</t>
  </si>
  <si>
    <t>19 - CONSTRUCCIÓN DE DESTACAMENTOS POLICIALES EN COMUNIDADES DE LA PROVINCIA LA ROMANA</t>
  </si>
  <si>
    <t>77 - CONSTRUCCIÓN DE 1 ESTANCIA INFANTIL EN LA PROVINCIA DE ELÍAS PIÑA (FASE 3)</t>
  </si>
  <si>
    <t>47 - AMPLIACIÓN DE PLANTELES EDUCATIVOS EN LA PROVINCIA DE MONSEÑOR NOUEL (FASE 3)</t>
  </si>
  <si>
    <t>55 - CONSTRUCCIÓN  DE 1 ESTANCIA INFANTIL EN LA PROVINCIA DE EL SEIBO (FASE 2)</t>
  </si>
  <si>
    <t>20 - CONSTRUCCIÓN DE 3 PLANTELES ESCOLARES EN LA PROVINCIA INDEPENDENCIA</t>
  </si>
  <si>
    <t>78 - CONSTRUCCIÓN DE 1 ESTANCIAS INFANTILES EN LA PROVINCIA DE SAN JOSÉ DE OCOA (FASE 3)</t>
  </si>
  <si>
    <t>20 - AMPLIACIÓN DE PLANTELES EDUCATIVOS EN LA PROVINCIA DE LA VEGA (FASE 2)</t>
  </si>
  <si>
    <t>96 - CONSTRUCCIÓN HOSPITAL DE LA CIUDAD JUAN BOSCH, SANTO DOMINGO ESTE</t>
  </si>
  <si>
    <t>25 - CONSTRUCCIÓN DE 1 ESTANCIA INFANTIL EN LA PROVINCIA DE SANTIAGO RODRIGUEZ</t>
  </si>
  <si>
    <t>35 - AMPLIACIÓN DE PLANTELES EDUCATIVOS EN LA PROVINCIA HERMANAS MIRABAL (FASE 3)</t>
  </si>
  <si>
    <t>19 - AMPLIACIÓN DE PLANTELES EDUCATIVOS EN LA PROVINCIA DE LA ROMANA (FASE 2)</t>
  </si>
  <si>
    <t>13 - AMPLIACIÓN  DE PLANTELES EDUCATIVOS EN LA PROVINCIA DE SANCHEZ RAMIREZ (FASE 2)</t>
  </si>
  <si>
    <t>62 - AMPLIACIÓN Y REHABILITACION DE 1 PLANTEL ESCOLAR EN LA PROVINCIA PERAVIA</t>
  </si>
  <si>
    <t>16 - CONSTRUCCIÓN DE 5 ESTANCIAS INFANTILES EN LA PROVINCIA SAN JUAN</t>
  </si>
  <si>
    <t>12 - CONSTRUCCIÓN DE 1 ESTANCIA INFANTIL EN LA PROVINCIA DE HATO MAYOR</t>
  </si>
  <si>
    <t>03 - MEJORAMIENTO DE LA INFRAESTRUCTURA VIAL EN LA PROVINCIA MONTECRISTI</t>
  </si>
  <si>
    <t>08 - CONSTRUCCIÓN DE 1 ESTANCIA INFANTIL EN LA PROVINCIA DE EL SEIBO</t>
  </si>
  <si>
    <t>06 - AMPLIACIÓN DE PLANTELES EDUCATIVOS EN LA PROVINCIA DE EL SEIBO (FASE 2)</t>
  </si>
  <si>
    <t>70 - CONSTRUCCIÓN DE 2 ESTANCIAS INFANTILES EN LA PROVINCIA DE ESPAILLAT (FASE 3)</t>
  </si>
  <si>
    <t>80 - CONSTRUCCIÓN DE 1 ESTANCIAS INFANTILES EN LA PROVINCIA DE LA VEGA (FASE 3)</t>
  </si>
  <si>
    <t>19 - CONSTRUCCIÓN Y EQUIPAMIENTO DEL CENTRO DE DIAGNÓSTICO Y ATENCIÓN PRIMARIA  EN EL MUNICIPIO COMENDADOR, PROVINCIA ELÍAS PIÑA</t>
  </si>
  <si>
    <t>01 - RECONSTRUCCIÓN DE 44 KM DE CAMINOS PRODUCTIVOS EN LA PROVINCIA PUERTO PLATA</t>
  </si>
  <si>
    <t>14 - CONSTRUCCIÓN DE 3 ESTANCIAS INFANTIESL EN LA PROVINCIA DE LA VEGA</t>
  </si>
  <si>
    <t>15 - CONSTRUCCIÓN DE 1 ESTANCIA INFANTIL EN LA PROVINCIA DE MARIA TRINIDAD SANCHEZ</t>
  </si>
  <si>
    <t>22 - CONSTRUCCIÓN DE 1 ESTANCIA INFANTIL EN LA PROVINCIA DE MONSEÑOR NOUEL</t>
  </si>
  <si>
    <t>04 - AMPLIACIÓN DEL MERCADO DE AZUA</t>
  </si>
  <si>
    <t>19 - CONSTRUCCIÓN DE 1 ESTANCIA INFANTIL EN LA PROVINCIA DE MONTE PLATA</t>
  </si>
  <si>
    <t>24 - CONSTRUCCIÓN DE 1 ESTANCIA INFANTIL EN LA PROVINCIA DE PEDERNALES</t>
  </si>
  <si>
    <t>64 - AMPLIACIÓN Y REHABILITACION DE 11 PLANTELES ESCOLARES E EN LA PROVINCIA SAMANA</t>
  </si>
  <si>
    <t>24 - AMPLIACIÓN DE PLANTELES EDUCATIVOS EN LA PROVINCIA DE MONTE PLATA (FASE 2)</t>
  </si>
  <si>
    <t>46 - CONSTRUCCIÓN  DE 1 ESTANCIA INFANTIL EN LA PROVINCIA ESPAILLAT (FASE 2)</t>
  </si>
  <si>
    <t>09 - CONSTRUCCIÓN DE 1 ESTANCIA INFANTIL EN LA PROVINCIA HERMANAS MIRABAL</t>
  </si>
  <si>
    <t>11 - CONSTRUCCIÓN DE 17 PLANTELES ESCOLARES EN LA PROVINCIA AZUA</t>
  </si>
  <si>
    <t>45 - CONSTRUCCIÓN DE 2 ESTANCIAS INFANTILES EN LA PROVINCIA AZUA (FASE 2)</t>
  </si>
  <si>
    <t>11 - CONSTRUCCIÓN DE DESTACAMENTOS POLICIALES EN COMUNIDADES DE LA PROVINCIA MARÍA TRINIDAD SÁNCHEZ</t>
  </si>
  <si>
    <t>51 - AMPLIACIÓN Y REHABILITACION DE 12 PLANTELES ESCOLARES  EN LA PROVINCIA ELIAS PIÑA</t>
  </si>
  <si>
    <t>17 - AMPLIACIÓN DE PLANTELES EDUCATIVOS EN LA PROVINCIA DE VALVERDE (FASE 2)</t>
  </si>
  <si>
    <t>17 - CONSTRUCCIÓN DE PLANTELES EDUCATIVOS EN LA PROVINCIA MONTE CRISTI (FASE 3)</t>
  </si>
  <si>
    <t>52 - CONSTRUCCIÓN DE 6 PLANTELES ESCOLARES EN LA PROVINCIA EL SEIBO</t>
  </si>
  <si>
    <t>68 - CONSTRUCCIÓN DE 1 ESTANCIAS INFANTILES EN LA PROVINCIA DE LA ROMANA  (FASE 3)</t>
  </si>
  <si>
    <t>36 - CONSTRUCCIÓN CONSTRUCCIÓN DE 2 ESTANCIAS INFANTILES EN LA PROVINCIA SAN JUAN (FASE 2)</t>
  </si>
  <si>
    <t>03 - CONSTRUCCIÓN 2 ESTANCIAS INFANTILES EN LA PROVINCIA DE BARAHONA</t>
  </si>
  <si>
    <t>26 - CONSTRUCCIÓN DE 2 ESTANCIAS INFANTILES EN LA PROVINCIA AZUA</t>
  </si>
  <si>
    <t>18 - CONSTRUCCIÓN DE 11 PLANTELES ESCOLARES EN LA PROVINCIA HERMANAS MIRABAL</t>
  </si>
  <si>
    <t>13 - AMPLIACIÓN Y REHABILITACION DE 12 PLANTELES ESCOLARES EN LA PROVINCIA DAJABON</t>
  </si>
  <si>
    <t>47 - CONSTRUCCIÓN  DE 2 ESTANCIAS INFANTILES EN LA PROVINCIA DE VALVERDE (FASE 2)</t>
  </si>
  <si>
    <t>30 - CONSTRUCCIÓN DE 2 ESTANCIAS INFANTILES EN LA PROVINCIA DE VALVERDE</t>
  </si>
  <si>
    <t>57 - CONSTRUCCIÓN  DE 1 ESTANCIA INFANTIL EN LA PROVINCIA DE MONTE CRISTI (FASE 2)</t>
  </si>
  <si>
    <t>48 - AMPLIACIÓN Y REHABILITACION DE 4 PLANTELES ESCOLARES EN EL DISTRITO NACIONAL</t>
  </si>
  <si>
    <t>15 - AMPLIACIÓN DE PLANTELES EDUCATIVOS EN LA PROVINCIA DE SANTIAGO RODRÍGUEZ (FASE 2)</t>
  </si>
  <si>
    <t>68 - AMPLIACIÓN Y REHABILITACION DE 16 PLANTELES ESCOLARES EN LA PROVINCIA SAN JUAN</t>
  </si>
  <si>
    <t>17 - CONSTRUCCIÓN DE 15 PLANTELES ESCOLARES EN LA PROVINCIA ESPAILLAT</t>
  </si>
  <si>
    <t>56 - AMPLIACIÓN Y REHABILITACION DE 2 PLANTELES ESCOLARES EN LA PROVINCIA LA ROMANA</t>
  </si>
  <si>
    <t>54 - AMPLIACIÓN Y REHABILITACION DE 17 PLANTELES ESCOLARES EN LA PROVINCIA HERMANAS MIRABAL</t>
  </si>
  <si>
    <t>53 - AMPLIACIÓN Y REHABILITACION DE 4 PLANTELES ESCOLARES EN LA PROVINCIA ESPAILLAT</t>
  </si>
  <si>
    <t>08 - CONSTRUCCIÓN DE PLANTELES EDUCATIVOS EN LA PROVINCIA ELÍAS PIÑA (FASE 3)</t>
  </si>
  <si>
    <t>76 - REMODELACIÓN DE LOS HOSPITALES DE LA PROVINCIA INDEPENDENCIA</t>
  </si>
  <si>
    <t>40 - CONSTRUCCIÓN DE PLANTELES EDUCATIVOS EN LA PROVINCIA DE HERMANAS MIRABAL (FASE 2)</t>
  </si>
  <si>
    <t>07 - CONSTRUCCIÓN DE PLANTELES EDUCATIVOS EN LA PROVINCIA EL SEIBO (FASE 3)</t>
  </si>
  <si>
    <t>39 - CONSTRUCCIÓN  DE 3 ESTANCIAS INFANTILES EN LA PROVINCIA DE SAN PEDRO DE MACORIS (FASE 2)</t>
  </si>
  <si>
    <t>54 - CONSTRUCCIÓN Y EQUIPAMIENTO DEL CENTRO DE DIAGNÓSTICO Y ATENCIÓN PRIMARIA EN MANOGUAYABO,  MUNICIPIO SANTO DOMINGO OESTE, PROVINCIA SANTO DOMINGO</t>
  </si>
  <si>
    <t>59 - CONSTRUCCIÓN  DE 2 ESTANCIA INFANTIL EN LA PROVINCIA SAMANA (FASE 2)</t>
  </si>
  <si>
    <t>49 - CONSTRUCCIÓN  DE 1 ESTANCIA INFANTIL EN LA PROVINCIA ELIAS PIÑA (FASE 2)</t>
  </si>
  <si>
    <t>27 - AMPLIACIÓN DE PLANTELES EDUCATIVOS EN LA PROVINCIA DE PUERTO PLATA (FASE 2)</t>
  </si>
  <si>
    <t>24 - CONSTRUCCIÓN CALLES INTERNAS DE LA COMUNIDAD DE HACIENDA ESTRELLA, MUNICIPIO SANTO DOMINGO NORTE, PROVINCIA SANTO DOMINGO</t>
  </si>
  <si>
    <t>04 - RECUPERACION DE LOS RECURSOS NATURALES EN LAS  SUB CUENCAS JAMAO Y VERAGUA</t>
  </si>
  <si>
    <t>57 - CONSTRUCCIÓN DE PLANTELES EDUCATIVOS EN LA PROVINCIA DE SANCHEZ RAMÍREZ (FASE 2)</t>
  </si>
  <si>
    <t>35 - CONSTRUCCIÓN DE 6 PLANTELES ESCOLARES EN LA PROVINCIA SAN JOSE DE OCOA</t>
  </si>
  <si>
    <t>71 - CONSTRUCCIÓN DE 2 ESTANCIAS INFANTILES EN LA PROVINCIA DE PERAVIA (FASE 3)</t>
  </si>
  <si>
    <t>11 - CONSTRUCCIÓN DE PLANTELES EDUCATIVOS EN LA PROVINCIA HERMANAS MIRABAL (FASE 3)</t>
  </si>
  <si>
    <t>59 - CONSTRUCCIÓN DE PLANTELES EDUCATIVOS EN LA PROVINCIA SANTIAGO RODRÍGUEZ (FASE 3)</t>
  </si>
  <si>
    <t>97 - CONSTRUCCIÓN SUBCENTRO HOSPITALARIO DE MANZANILLO,  PROV. MONTE CRISTI</t>
  </si>
  <si>
    <t>55 - AMPLIACIÓN Y REHABILTACION DE 5 PLANTELES ESCOLARES EN LA PROVINCIA INDEPENDENCIA</t>
  </si>
  <si>
    <t>12 - AMPLIACIÓN DE PLANTELES EDUCATIVOS EN LA PROVINCIA DE SAN PEDRO DE MACORÍS (FASE 2)</t>
  </si>
  <si>
    <t>23 - AMPLIACIÓN DE PLANTELES EDUCATIVOS EN LA PROVINCIA DE MONTE CRISTI (FASE 2)</t>
  </si>
  <si>
    <t>65 - AMPLIACIÓN Y REHABILITACION DE 6 PLANTELES ESCOLARES  EN LA PROVINCIA SANCHEZ RAMIREZ</t>
  </si>
  <si>
    <t>61 - CONSTRUCCIÓN DE 2 ESTANCIAS INFANTILES EN LA PROVINCIA DE SANCHEZ RAMIREZ (FASE 2)</t>
  </si>
  <si>
    <t>44 - CONSTRUCCIÓN  2 ESTANCIAS INFANTILES EN LA PROVINCIA DE BARAHONA (FASE 2)</t>
  </si>
  <si>
    <t>50 - CONSTRUCCIÓN  DE 2 ESTANCIAS INFATILES EN LA PROVINCIA DE PERAVIA (FASE 2)</t>
  </si>
  <si>
    <t>41 - CONSTRUCCIÓN DE 4 ESTANCIAS INFANTILES EN LA PROVINCIA DE PUERTO PLATA (FASE 2)</t>
  </si>
  <si>
    <t>46 - AMPLIACIÓN  Y REHABILITACION DE 12 PLANTELES ESCOLARES EN LA PROVINCIA BAHORUCO</t>
  </si>
  <si>
    <t>42 - CONSTRUCCIÓN  DE 3 ESTANCIAS INFANTILES EN LA PROVINCIA DE LA ALTAGRACIA (FASE 2)</t>
  </si>
  <si>
    <t>54 - AMPLIACIÓN DE PLANTELES EDUCATIVOS EN LA PROVINCIA SANTO DOMINGO (FASE 3)</t>
  </si>
  <si>
    <t>19 - CONSTRUCCIÓN DE 5 PLANTELES ESCOLARES EN LA PROVINCIA HATO MAYOR</t>
  </si>
  <si>
    <t>38 - CONSTRUCCIÓN DE  3 ESTANCIAS INFANTILES EN LA PROVINCIA DE LA ROMANA (FASE 2)</t>
  </si>
  <si>
    <t>12 - CONSTRUCCIÓN DE 5 PLANTELES ESCOLARES EN LA PROVINCIA BAHORUCO</t>
  </si>
  <si>
    <t>17 - CONSTRUCCIÓN DE 5 ESTANCIAS INFANTILES EN LA PROVINCIA DE SAN CRISTOBAL</t>
  </si>
  <si>
    <t>40 - CONSTRUCCIÓN  DE 2  ESTANCIAS INFANTILES EN LA PROVINCIA DUARTE (FASE 2)</t>
  </si>
  <si>
    <t>41 - CONSTRUCCIÓN DE PLANTELES EDUCATIVOS EN LA PROVINCIA DE INDEPENDENCIA (FASE 2)</t>
  </si>
  <si>
    <t>71 - REPARACIÓN DE LOS HOSPITALES DE LA PROVINCIA SAMANÁ</t>
  </si>
  <si>
    <t>01 - CONSTRUCCIÓN DEL PARQUE TEMATICO DE ENERGIA RENOVABLE (PTER), CIUDAD JUAN BOSCH, MUNICIPIO SANTO DOMINGO ESTE</t>
  </si>
  <si>
    <t>10 - CONSTRUCCIÓN 4 ESTANCIAS INFANTILES EN LA PROVINCIA DE LA ROMANA</t>
  </si>
  <si>
    <t>21 - CONSTRUCCIÓN DE DESTACAMENTOS POLICIALES EN COMUNIDADES DE LA PROVINCIA PUERTO PLATA</t>
  </si>
  <si>
    <t>43 - CONSTRUCCIÓN  DE 3 ESTANCIAS INFANTIESL EN LA PROVINCIA DE LA VEGA (FASE 2)</t>
  </si>
  <si>
    <t>29 - AMPLIACIÓN DE PLANTELES EDUCATIVOS EN LA PROVINCIA DE SAN CRISTÓBAL (FASE 2)</t>
  </si>
  <si>
    <t>66 - CONSTRUCCIÓN DE 7 ESTANCIAS INFANTILES EN LA PROVINCIA DE SANTIAGO (FASE 3)</t>
  </si>
  <si>
    <t>10 - CONSTRUCCIÓN DE PLANTELES EDUCATIVOS EN LA PROVINCIA HATO MAYOR (FASE 3)</t>
  </si>
  <si>
    <t>34 - CONSTRUCCIÓN DE 18 PLANTELES ESCOLARES EN LA PROVINCIA SAN JUAN</t>
  </si>
  <si>
    <t>07 - AMPLIACIÓN DE PLANTELES EDUCATIVOS EN LA PROVINCIA DE ESPAILLAT (FASE 2)</t>
  </si>
  <si>
    <t>23 - CONSTRUCCIÓN DE 4 ESTANCIAS INFANTILES EN LA PROVINCIA DE SAN PEDRO DE MACORIS</t>
  </si>
  <si>
    <t>38 - CONSTRUCCIÓN DE PLANTELES EDUCATIVOS EN LA PROVINCIA DE ELIAS PIÑA (FASE 2)</t>
  </si>
  <si>
    <t>15 - CONSTRUCCIÓN DE PLANTELES EDUCATIVOS EN LA PROVINCIA MARIA TRINIDAD SÁNCHEZ (FASE 3 )</t>
  </si>
  <si>
    <t>47 - CONSTRUCCIÓN DE 3 PLANTELES ESCOLARES EN LA PROVINCIA DAJABON</t>
  </si>
  <si>
    <t>77 - AMPLIACIÓN  Y REHABILITACION DE 18 PLANTELES ESCOLARES EN LA PROVINCIA BARAHONA</t>
  </si>
  <si>
    <t>20 - CONSTRUCCIÓN 4 ESTANCIAS INFANTILES EN LA PROVINCIA DE PUERTO PLATA</t>
  </si>
  <si>
    <t>04 - CONSTRUCCIÓN DE PLANTELES EDUCATIVOS EN LA PROVINCIA DAJABÓN (FASE 3)</t>
  </si>
  <si>
    <t>64 - CONSTRUCCIÓN  DE 10 ESTANCIAS INFANTILES DE LA PROVINCIA DISTRITO NACIONAL (FASE 3)</t>
  </si>
  <si>
    <t>20 - MEJORAMIENTO DE LA INFRAESTRUCTURA VIAL EN LA PROVINCIA MONSEÑOR NOUEL</t>
  </si>
  <si>
    <t>89 - REMODELACIÓN HOSPITALES DE LA PROVINCIA SAN CRISTÓBAL</t>
  </si>
  <si>
    <t>73 - REPARACIÓN HOSPITAL EN LA PROVINCIA SAN PEDRO DE MACORÍS</t>
  </si>
  <si>
    <t>58 - CONSTRUCCIÓN DE PLANTELES EDUCATIVOS EN LA PROVINCIA DE SANTIAGO RODRÍGUEZ (FASE 2)</t>
  </si>
  <si>
    <t>58 - CONSTRUCCIÓN DE PLANTELES EDUCATIVOS EN LA PROVINCIA SÁNCHEZ RAMÍREZ (FASE 3)</t>
  </si>
  <si>
    <t>85 - AMPLIACIÓN DEL INSTITUTO PREPARATORIO DE MENORES SC "REFOR", PROVINCIA DE SAN CRISTÓBAL.</t>
  </si>
  <si>
    <t>05 - CONSTRUCCIÓN DE 4 ESTANCIAS INFANTILES EN LA PROVINCIA DUARTE</t>
  </si>
  <si>
    <t>29 - CONSTRUCCIÓN DE 3 PLANTELES ESCOLARES EN LA PROVINCIA PEDERNALES</t>
  </si>
  <si>
    <t>82 - REPARACIÓN HOSPITALES DE LA PROVINCIA ESPAILLAT</t>
  </si>
  <si>
    <t>45 - AMPLIACIÓN Y REHABILITACION DE 9 PLANTELES ESCOLARES EN LA PROVINCIA MARIA TRINIDAD SANCHEZ</t>
  </si>
  <si>
    <t>11 - CONSTRUCCIÓN DE 4 ESTANCIAS INFANTILES EN LA PROVINCIA DE LA ALTAGRACIA</t>
  </si>
  <si>
    <t>93 - RECONSTRUCCIÓN HOSPITAL TEOFILO HERNANDEZ, EL SEIBO</t>
  </si>
  <si>
    <t>37 - CONSTRUCCIÓN  DE 5 ESTANCIAS INFANTILES EN LA PROVINCIA DE SAN CRISTOBAL (FASE 2)</t>
  </si>
  <si>
    <t>40 - CONSTRUCCIÓN DE 13 PLANTELES ESCOLARES EN LA PROVINCIA VALVERDE</t>
  </si>
  <si>
    <t>53 - CONSTRUCCIÓN DE PLANTELES EDUCATIVOS EN LA PROVINCIA DE SAN JOSÉ DE OCOA (FASE 2)</t>
  </si>
  <si>
    <t>32 - CONSTRUCCIÓN DE 12 PLANTELES ESCOLARES EN LA PROVINCIA SAMANA</t>
  </si>
  <si>
    <t>16 - AMPLIACIÓN DE PLANTELES EDUCATIVOS EN LA PROVINCIA DE SANTO DOMINGO (FASE 2)</t>
  </si>
  <si>
    <t>70 - AMPLIACIÓN  Y REHABILITACION DE 12 PLANTELES ESCOLARES EN LA PROVINCIA SANTIAGO</t>
  </si>
  <si>
    <t>26 - CONSTRUCCIÓN DE 9 PLANTELES ESCOLARES EN LA PROVINCIA MONTECRISTI</t>
  </si>
  <si>
    <t>23 - MEJORAMIENTO DE LA INFRAESTRUCTURA VIAL EN LA PROVINCIA MONTE PLATA</t>
  </si>
  <si>
    <t>27 - CONSTRUCCIÓN DE 7 PLANTELES ESCOLARES EN LA PROVINCIA MONTE PLATA</t>
  </si>
  <si>
    <t>63 - AMPLIACIÓN Y REHABILITACION DE 15 PLANTELES ESCOLARES  EN LA PROVINCIA PUERTO PLATA</t>
  </si>
  <si>
    <t>33 - CONSTRUCCIÓN  DE 8 ESTANCIAS INFANTILES DE LA PROVINCIA DISTRITO NACIONAL (FASE 2)</t>
  </si>
  <si>
    <t>24 - CONSTRUCCIÓN DE 12 PLANTELES ESCOLARES EN LA PROVINCIA MARIA TRINIDAD SANCHEZ</t>
  </si>
  <si>
    <t>54 - CONSTRUCCIÓN DE PLANTELES EDUCATIVOS EN LA PROVINCIA DE SAN JUAN (FASE 2)</t>
  </si>
  <si>
    <t>06 - REPARACIÓN DE PUENTES A NIVEL NACIONAL</t>
  </si>
  <si>
    <t>03 - REMODELACIÓN CAMPAMENTO DUARTE - UNIVERSIDAD POLICIA NACIONAL, DISTRITO NACIONAL</t>
  </si>
  <si>
    <t>66 - AMPLIACIÓN Y REHABILITACION DE 14 PLANTELES ESCOLARES  EN LA PROVINCIA SAN CRISTOBAL</t>
  </si>
  <si>
    <t>32 - AMPLIACIÓN DE PLANTELES EDUCATIVOS EN LA PROVINCIA DUARTE (FASE 3)</t>
  </si>
  <si>
    <t>42 - AMPLIACIÓN Y REHABILITACION DE 8 PLANTELES ESCOLARES EN LA PROVINCIAHATO MAYOR</t>
  </si>
  <si>
    <t>78 - CONSTRUCCIÓN DE 8 PLANTELES ESCOLARES EN LA PROVINCIA DUARTE</t>
  </si>
  <si>
    <t>21 - CONSTRUCCIÓN DE PLANTELES EDUCATIVOS EN LA PROVINCIA SAMANÁ (FASE 3)</t>
  </si>
  <si>
    <t>01 - CONSTRUCCIÓN DE CAPACIDADES Y RESILIENCIA A LOS DESASTRES NATURALES EN EL ÁMBITO DE INFRAESTRUCTURAS VIALES EN LA PROVINCIA SANTO DOMINGO</t>
  </si>
  <si>
    <t>34 - CONSTRUCCIÓN DE PLANTELES EDUCATIVOS EN LA PROVINCIA DE DAJABÓN (FASE 2)</t>
  </si>
  <si>
    <t>41 - AMPLIACIÓN Y REHABILITACION DE 17 PLANTELES ESCOLARES EN LA PROVINCIA AZUA</t>
  </si>
  <si>
    <t>45 - AMPLIACIÓN DE PLANTELES EDUCATIVOS EN LA PROVINCIA DE MARIA TRINIDAD SANCHEZ (FASE 3)</t>
  </si>
  <si>
    <t>10 - MEJORAMIENTO DE LA INFRAESTRUCTURA VIAL EN LA PROVINCIA EL SEIBO</t>
  </si>
  <si>
    <t>47 - CONSTRUCCIÓN  DE PLANTELES EDUCATIVOS EN LA PROVINCIA DE MONTE CRISTI (FASE 2)</t>
  </si>
  <si>
    <t>73 - CONSTRUCCIÓN DE 3 ESTANCIAS INFANTILES EN LA PROVINCIA DE MONTE PLATA (FASE 3)</t>
  </si>
  <si>
    <t>19 - CONSTRUCCIÓN DE PLANTELES EDUCATIVOS EN LA PROVINCIA PERAVIA (FASE 3)</t>
  </si>
  <si>
    <t>21 - AMPLIACIÓN Y REHABILITACION DE 10 PLANTELES ESCOLARES EN LA PROVINCIA LA ALTAGRACIA</t>
  </si>
  <si>
    <t>01 - FORTALECIMIENTO DE LA PREVENCION Y CONTROL DE LA TUBERCULOSIS, BRUCELOSIS Y TRAZABILIDAD BOVINA</t>
  </si>
  <si>
    <t>13 - RECONSTRUCCIÓN ENTRADA DE ACCESO A LA PROVINCIA SAMANÁ</t>
  </si>
  <si>
    <t>51 - CONSTRUCCIÓN DE PLANTELES EDUCATIVOS EN LA PROVINCIA DE SAMANÁ (FASE 2)</t>
  </si>
  <si>
    <t>23 - CONSTRUCCIÓN DE 12 PLANTELES ESCOLARES EN LA PROVINCIA LA ALTAGRACIA</t>
  </si>
  <si>
    <t>25 - CONSTRUCCIÓN DE 11 PLANTELES ESCOLARES EN LA PROVINCIA MONSEÑOR NOUEL</t>
  </si>
  <si>
    <t>29 - CONSTRUCCIÓN DE 10 ESTANCIAS INFANTILES EN LA PROVINCIA SANTIAGO</t>
  </si>
  <si>
    <t>05 - RESTAURACIÓN DE LA CUENCA  DEL RÍO OCOA Y SU  COSTA EN LA PROVINCIA SAN JOSÉ DE OCAO.</t>
  </si>
  <si>
    <t>35 - CONSTRUCCIÓN DE PLANTELES EDUCATIVOS EN LA PROVINCIA DE DISTRITO NACIONAL (FASE 2)</t>
  </si>
  <si>
    <t>33 - CONSTRUCCIÓN DE PLANTELES EDUCATIVOS EN LA PROVINCIA DE BARAHONA (FASE 2)</t>
  </si>
  <si>
    <t>75 - REPARACIÓN HOSPITALES DE LA PROVINCIA BARAHONA</t>
  </si>
  <si>
    <t>28 - CONSTRUCCIÓN DE 5 PLANTELES ESCOLARES EN LA PROVINCIA ELIAS PIÑA</t>
  </si>
  <si>
    <t>59 - AMPLIACIÓN Y REHABILITACION DE 19 PLANTELES ESCOLARES EN LA PROVINCIA MONTECRISTI</t>
  </si>
  <si>
    <t>61 - CONSTRUCCIÓN DE PLANTELES EDUCATIVOS EN LA PROVINCIA DE EL SEIBO (FASE 2)</t>
  </si>
  <si>
    <t>30 - CONSTRUCCIÓN DE 15 PLANTELES ESCOLARES EN LA PROVINCIA PERAVIA</t>
  </si>
  <si>
    <t>02 - AMPLIACIÓN DE PLANTELES EDUCATIVOS EN LA PROVINCIA DE BAHORUCO (FASE 2)</t>
  </si>
  <si>
    <t>31 - CONSTRUCCIÓN DE PLANTELES EDUCATIVOS EN LA PROVINCIA DE AZUA (FASE 2)</t>
  </si>
  <si>
    <t>36 - CONSTRUCCIÓN DE 16 PLANTELES ESCOLARES EN LA PROVINCIA SAN PEDRO DE MACORIS</t>
  </si>
  <si>
    <t>49 - CONSTRUCCIÓN DE PLANTELES EDUCATIVOS EN LA PROVINCIA DE PERAVIA (FASE 2)</t>
  </si>
  <si>
    <t>46 - CONSTRUCCIÓN DE PLANTELES EDUCATIVOS EN LA PROVINCIA DE MONSEÑOR NOUEL (FASE 2)</t>
  </si>
  <si>
    <t>44 - CONSTRUCCIÓN DE 10 PLANTELES ESCOLARES EN LA PROVINCIA LA ROMANA</t>
  </si>
  <si>
    <t>04 - CONSTRUCCIÓN DE 14 ESTANCIAS INFANTILES DE LA PROVINCIA DISTRITO NACIONAL</t>
  </si>
  <si>
    <t>39 - CONSTRUCCIÓN DE PLANTELES EDUCATIVOS EN LA PROVINCIA DE HATO MAYOR (FASE 2)</t>
  </si>
  <si>
    <t>35 - CONSTRUCCIÓN  DE 8 ESTANCIAS INFANTILES EN LA PROVINCIA SANTIAGO (FASE 2)</t>
  </si>
  <si>
    <t>83 - REMODELACIÓN HOSPITAL DE LA PROVINCIA MARÍA TRINIDAD SÁNCHEZ</t>
  </si>
  <si>
    <t>69 - AMPLIACIÓN Y REHABILITACION DE 16 PLANTELES ESCOLARES EN LA PROVINCIA SAN PEDRO DE MACORIS.</t>
  </si>
  <si>
    <t>02 - CONSTRUCCIÓN DE PLANTELES EDUCATIVOS EN LA PROVINCIA BAHORUCO (FASE 3)</t>
  </si>
  <si>
    <t>09 - CONSTRUCCIÓN VIAS Y VIVIENDAS DEL MEJORAMIENTO INTEGRAL DE LA COMUNIDAD DEL RIITO, PROVINCIA LA VEGA</t>
  </si>
  <si>
    <t>75 - CONSTRUCCIÓN DE 11 PLANTELES ESCOLARES EN LA PROVINCIA SANCHEZ RAMIREZ</t>
  </si>
  <si>
    <t>05 - CONSTRUCCIÓN DE PLANTELES EDUCATIVOS EN LA PROVINCIA DISTRITO NACIONAL (FASE 3)</t>
  </si>
  <si>
    <t>17 - MEJORAMIENTO DE LA INFRAESTRUCTURA VIAL EN LA PROVINCIA DE  PROVINCIA ELIAS PIÑA</t>
  </si>
  <si>
    <t>67 - CONSTRUCCIÓN DE 13 ESTANCIAS INFANTILES EN LA PROVINCIA SANTO DOMINGO (FASE 3)</t>
  </si>
  <si>
    <t>57 - AMPLIACIÓN Y REHABILITACION DE 22 PLANTELES ECOLARES EN LA PROVINCIA DE LA VEGA</t>
  </si>
  <si>
    <t>91 - REPARACIÓN HOSPITAL DE LA PROVINCIA SANTIAGO RODRÍGUEZ</t>
  </si>
  <si>
    <t>84 - REPARACIÓN DE LOS HOSPITALES DE LA PROVINCIA ELIAS PIÑA</t>
  </si>
  <si>
    <t>62 - CONSTRUCCIÓN DE PLANTELES EDUCATIVOS EN LA PROVINCIA VALVERDE (FASE 3)</t>
  </si>
  <si>
    <t>50 - CONSTRUCCIÓN DE APARTAMENTO EN LA MESOPOTAMIA Y AREAS COMERCIALES (ETAPA II) PROVINCIA SAN JUAN DE LA MAGUANA</t>
  </si>
  <si>
    <t>06 - CONSTRUCCIÓN DE PLANTELES EDUCATIVOS EN LA PROVINCIA DUARTE (FASE 3)</t>
  </si>
  <si>
    <t>16 - CONSTRUCCIÓN DE PLANTELES EDUCATIVOS EN LA PROVINCIA MONSEÑOR NOUEL (FASE 3)</t>
  </si>
  <si>
    <t>60 - AMPLIACIÓN Y REHABILITACION DE 15 PLANTELES ESCOLARES  EN LA PROVINCIA MONTE PLATA</t>
  </si>
  <si>
    <t>36 - CONSTRUCCIÓN  DE PLANTELES EDUCATIVOS EN LA PROVINCIA DE DUARTE (FASE 2)</t>
  </si>
  <si>
    <t>74 - CONSTRUCCIÓN DE 11 PLANTELES ESCOLARES EN LA PROVINCIA BARAHONA</t>
  </si>
  <si>
    <t>03 - CONSTRUCCIÓN DE PLANTELES EDUCATIVOS EN LA PROVINCIA BARAHONA (FASE 3)</t>
  </si>
  <si>
    <t>85 - REMODELACIÓN HOSPITALES DE LA PROVINCIA PUERTO PLATA</t>
  </si>
  <si>
    <t>48 - CONSTRUCCIÓN DE PLANTELES EDUCATIVOS EN LA PROVINCIA DE MONTE PLATA (FASE 2)</t>
  </si>
  <si>
    <t>50 - AMPLIACIÓN  Y REHABILITACION DE 29 PLANTELES ESCOLARES EN LA PROVINCIA DUARTE</t>
  </si>
  <si>
    <t>56 - CONSTRUCCIÓN DE PLANTELES EDUCATIVOS EN LA PROVINCIA SAN JUAN (FASE 3)</t>
  </si>
  <si>
    <t>01 - CONSTRUCCIÓN DE PLANTELES ESCOLARES EN LA PROVINCIA AZUA (FASE 3)</t>
  </si>
  <si>
    <t>88 - REPARACIÓN HOSPITALES DE LA PROVINCIA LA VEGA</t>
  </si>
  <si>
    <t>02 - CONSTRUCCIÓN DEL PUENTE LA MATA - COTUI, PROVINCIA SÁNCHEZ RAMIREZ</t>
  </si>
  <si>
    <t>18 - REHABILITACIÓN CARRETERA RANCHO ARRIBA - SABANA LARGA</t>
  </si>
  <si>
    <t>52 - AMPLIACIÓN DE LAS VIAS DE ACCESO DE LA ENTRADA A HIGUEY, MUNICIPIO HIGUEY</t>
  </si>
  <si>
    <t>72 - AMPLIACIÓN Y REHABILITACION DE 28 PLANTELES ESCOLARES EN LA PROVINCIA SANTO DOMINGO</t>
  </si>
  <si>
    <t>31 - CONSTRUCCIÓN DE 18 PLANTELES ESCOLARES EN LA PROVINCIA PUERTO PLATA</t>
  </si>
  <si>
    <t>86 - REPARACIÓN DE HOSPITALES EN LA PROVINCIA VALVERDE</t>
  </si>
  <si>
    <t>01 - HABILITACIÓN DEL SISTEMA NACIONAL DE COMPRAS PÚBLICAS DE LA REPÚBLICA DOMINICANA</t>
  </si>
  <si>
    <t>31 - CONSTRUCCIÓN DE 18 ESTANCIAS INFANTILES EN LA PROVINCIA SANTO DOMINGO</t>
  </si>
  <si>
    <t>78 - REPARACIÓN DE LOS HOSPITALES DE LA PROVINCIA SAN JUAN DE LA MAGUANA</t>
  </si>
  <si>
    <t>02 - MEJORAMIENTO DE LAS AREAS DE LA PLAZA DE LA CULTURA Y SALA MANUEL RUEDA, DISTRITO NACIONAL</t>
  </si>
  <si>
    <t>18 - CONSTRUCCIÓN DE PLANTELES EDUCATIVOS EN LA PROVINCIA MONTE PLATA (FASE 3)</t>
  </si>
  <si>
    <t>12 - MEJORAMIENTO DE LA INFRAESTRUCTURA VIAL EN LA PROVINCIA SAN PEDRO DE MACORIS</t>
  </si>
  <si>
    <t>12 - CONSTRUCCIÓN DE PLANTELES EDUCATIVOS EN LA PROVINCIA LA ALTAGRACIA (FASE 3)</t>
  </si>
  <si>
    <t>05 - GESTION INTEGRADA DE REC.NATURALES Y AGRICULTURA RESILIENTE EN CUENCAS HIDROGRÁRICAS  YAQUE DEL NORTE Y OZAMA-ISABELA EN R.D.</t>
  </si>
  <si>
    <t>37 - CONSTRUCCIÓN DE PLANTELES EDUCATIVOS EN LA PROVINCIA DE ESPAILLAT (FASE 2)</t>
  </si>
  <si>
    <t>10 - CONSTRUCCIÓN DE LA CIUDAD ESPERANZA DE LOS BARRANCONES, PROVINCIA BARAHONA</t>
  </si>
  <si>
    <t>06 - CONSTRUCCIÓN DEL PARQUE  DISTRITO INDUSTRIAL SANTO DOMINGO OESTE (DISDO), EN HATO NUEVO, MANOGUAYABO</t>
  </si>
  <si>
    <t>05 - CONSTRUCCIÓN EDIFICIO DE DOS NIVELES DEL INSTITUTO DE CARDIOLOGÍA</t>
  </si>
  <si>
    <t>43 - CONSTRUCCIÓN DE PLANTELES EDUCATIVOS EN LA PROVINCIA DE LA ROMANA (FASE 2)</t>
  </si>
  <si>
    <t>51 - CONSTRUCCIÓN SEGUNDA ETAPA CENTROS DE ATENCIÓN INTEGRAL PARA NIÑOS DISCAPACITADOS(CAID) (COORDINADO CON EL DESPACHO DE LA PRIMERA DAM</t>
  </si>
  <si>
    <t>49 - CONSTRUCCIÓN DE 26 PLANTELES ESCOLARES EN EL DISTRITO NACIONAL</t>
  </si>
  <si>
    <t>20 - CONSTRUCCIÓN DE PLANTELES EDUCATIVOS EN LA PROVINCIA PUERTO PLATA (FASE 3)</t>
  </si>
  <si>
    <t>55 - CONSTRUCCIÓN DE PLANTELES EDUCATIVOS EN LA PROVINCIA DE SAN PEDRO DE MACORÍS (FASE 2)</t>
  </si>
  <si>
    <t>13 - CONSTRUCCIÓN DE PLANTELES EDUCATIVOS EN LA PROVINCIA LA ROMANA (FASE 3)</t>
  </si>
  <si>
    <t>21 - MEJORAMIENTO DE LA INFRAESTRUCTURA VIAL EN LA PROVINCIA PEDERNALES</t>
  </si>
  <si>
    <t>92 - REPARACIÓN HOSPITALES DE LA PROVINCIA SANTO DOMINGO</t>
  </si>
  <si>
    <t>13 - CONSTRUCCIÓN CENTRO DE ATENCION INTEGRAL PARA LA DISCAPACIDAD CAID- SANTO DOMINGO ESTE.</t>
  </si>
  <si>
    <t>07 - GESTION DE INVERSIONES PÚBLICAS LOCALES PARA LA COHESIÓN TERRITORIAL EN EL MARCO DE LA LEY DE ESTRATEGIA NACIONAL DE DESARROLLO (REPÚBLICA DOMINICANA INCLUSIVA)</t>
  </si>
  <si>
    <t>15 - MEJORAMIENTO DE LA INFRAESTRUCTURA VIAL EN LA PROVINCIA SÁNCHEZ RAMÍREZ</t>
  </si>
  <si>
    <t>44 - CONSTRUCCIÓN DE PLANTELES EDUCATIVOS EN LA PROVINCIA DE LA VEGA (FASE 2)</t>
  </si>
  <si>
    <t>33 - CONSTRUCCIÓN DE 43 PLANTELES ESCOLARES EN LA PROVINCIA SAN CRISTOBAL</t>
  </si>
  <si>
    <t>02 - Apoyo  de la educación pre-universitaria a través del pacto educativo en la república dominicana</t>
  </si>
  <si>
    <t>74 - REPARACIÓN DE HOSPITALES EN LA PROVINCIA SANTIAGO DE LOS CABALLEROS</t>
  </si>
  <si>
    <t>42 - CONSTRUCCIÓN DE PLANTELES EDUCATIVOS EN LA PROVINCIA DE LA ALTAGRACIA (FASE 2)</t>
  </si>
  <si>
    <t>84 - AMPLIACIÓN DEL PLANTEL EDUCATIVO INSTITUTO POLITÉCNICO LOYOLA, EN LA PROVINCIA SAN CRISTÓBAL</t>
  </si>
  <si>
    <t>09 - CONSTRUCCIÓN DE PLANTELES EDUCATIVOS EN LA PROVINCIA ESPAILLAT (FASE 3)</t>
  </si>
  <si>
    <t>22 - CONSTRUCCIÓN DE PLANTELES EDUCATIVOS EN LA PROVINCIA SAN CRISTÓBAL (FASE 3)</t>
  </si>
  <si>
    <t>60 - CONSTRUCCIÓN DE PLANTELES EDUCATIVOS EN LA PROVINCIA DE VALVERDE (FASE 2)</t>
  </si>
  <si>
    <t>03 - CONSTRUCCIÓN PUENTE SOBRE RIO INAJE Y CRUCE LAS LANAS - MANUEL BUENO, PROVINCIA DAJABON</t>
  </si>
  <si>
    <t>50 - CONSTRUCCIÓN DE PLANTELES EDUCATIVOS EN LA PROVINCIA DE PUERTO PLATA (FASE 2)</t>
  </si>
  <si>
    <t>14 - CONSTRUCCIÓN DE PLANTELES EDUCATIVOS EN LA PROVINCIA LA VEGA (FASE 3)</t>
  </si>
  <si>
    <t>26 - REMODELACIÓN HOSPITAL GREGORIO LUPERÓN, MONTELLANO, PROV. PUERTO PLATA</t>
  </si>
  <si>
    <t>57 - CONSTRUCCIÓN DE PLANTELES EDUCATIVOS EN LA PROVINCIA SAN PEDRO DE MACORÍS (FASE 3)</t>
  </si>
  <si>
    <t>05 - RECONSTRUCCIÓN CARRETERA NAGUA - PUERTO PLATA, PROVINCIA MARIA TRINIDAD SANCHEZ</t>
  </si>
  <si>
    <t>09 - RECONSTRUCCIÓN CARRETERA BAYAGUANA - EL PUERTO, PROVINCIA MONTE PLATA</t>
  </si>
  <si>
    <t>06 - REPARACIÓN DEL DISTRIBUIDOR DEL KILÓMETRO 9 DE LA AVENIDA JOHN F. KENNEDY CON AVENIDA LUPERÓN EN EL DISTRITO NACIONAL</t>
  </si>
  <si>
    <t>80 - REPARACIÓN HOSPITAL DE LA PROVINCIA DAJABÓN</t>
  </si>
  <si>
    <t>28 - CONSTRUCCIÓN DEL HOSPITAL DE VILLA HERMOSA EN LA PROVINCIA DE LA ROMANA</t>
  </si>
  <si>
    <t>19 - RECONSTRUCCIÓN CARRETERA CRUCE 15 DE AZUA -ENTRADA BARAHONA PROVINCIAS AZUA, BAHORUCO Y BARAHONA</t>
  </si>
  <si>
    <t>38 - CONSTRUCCIÓN DE 46 PLANTELES ESCOLARES EN LA PROVINCIA SANTIAGO</t>
  </si>
  <si>
    <t>54 - CONSTRUCCIÓN AVENIDA DEL NUEVO CAMINO</t>
  </si>
  <si>
    <t>14 - RECONSTRUCCIÓN CARRETERA GUERRA-BAYAGUANA, PROV. MONTE PLATA</t>
  </si>
  <si>
    <t>22 - CONSTRUCCIÓN DE 35 PLANTELES ESCOLARES EN LA PROVINCIA LA VEGA</t>
  </si>
  <si>
    <t>15 - CONSERVACIÓN CARRETERA MAO - GUAYUBIN, PROVINCIA MONTECRISTI</t>
  </si>
  <si>
    <t>17 - CONSTRUCCIÓN DE LA CARRETERA NAVARRETE - PUERTO PLATA (TRAMO MAIMÓN - PUERTO PLATA), PROVINCIA PUERTO PLATA</t>
  </si>
  <si>
    <t>30 - REMODELACIÓN HOSPITAL MUNICIPAL DE SAN JOSÉ DE LAS MATAS EN LA PROVINCIA DE SANTIAGO</t>
  </si>
  <si>
    <t>04 - REHABILITACIÓN PUENTE FLOTANTE EN LA AVENIDA FRANCISCO CAAMAÑO  CON AVENIDA BARCELO (FRENTE A LA FORTALEZA OZAMA), SANTO DOMINGO Y DISTRITO NACIONAL</t>
  </si>
  <si>
    <t>05 - CONSTRUCCIÓN DE PUENTES PEATONALES Y DE MOTOCICLETAS A NIVEL NACIONAL</t>
  </si>
  <si>
    <t>02 - MEJORAMIENTO DE OBRAS PÚBLICAS RESILIENTES PARA REDUCIR RIESGOS DE DESASTRES EN EL CONTEXTO DEL CAMBIO CLIMÁTICO  A NIVEL NACIONAL</t>
  </si>
  <si>
    <t>34 - CONSTRUCCIÓN DE 36 ESTANCIAS INFANTILES EN LA PROVINCIA SANTO DOMINGO (FASE 2)</t>
  </si>
  <si>
    <t>29 - REMODELACIÓN HOSPITAL ROMAN BRACHE, SALCEDO, PROV. HERMANAS MIRABAL</t>
  </si>
  <si>
    <t>77 - REPARACIÓN HOSPITAL DE LA PROVINCIA BAHORUCO</t>
  </si>
  <si>
    <t>10 - RECONSTRUCCIÓN HOSPITAL JOSE MARIA CABRAL Y BAEZ, SANTIAGO, PROVINCIA SANTIAGO</t>
  </si>
  <si>
    <t>02 - CONSTRUCCIÓN DE SISTEMAS DE PRODUCCION PARA LA RECONVERSION AGRICOLA DE SAN JUAN DE LA MAGUANA</t>
  </si>
  <si>
    <t>90 - REPARACIÓN HOSPITALES DE LA PROVINCIA LA ALTAGRACIA</t>
  </si>
  <si>
    <t>07 - MEJORAMIENTO DE LA INFRAESTRUCTURA VIAL EN LA PROVINCIA BARAHONA</t>
  </si>
  <si>
    <t>18 - MEJORAMIENTO DE LA INFRAESTRUCTURA VIAL EN LA PROVINCIA DE SAMANA</t>
  </si>
  <si>
    <t>02 - MEJORAMIENTO DE LA INFRAESTRUCTURA VIAL EN LA PROVINCIA LA VEGA</t>
  </si>
  <si>
    <t>01 - CONSTRUCCIÓN LINEA 2-B DEL METRO DE SANTO DOMINGO (DESDE EL PUENTE DE LA 17 HASTA MEGACENTRO)</t>
  </si>
  <si>
    <t>04 - MEJORAMIENTO DE LA INFRAESTRUCTURA VIAL EN LA PROVINCIA BAHORUCO</t>
  </si>
  <si>
    <t>52 - CONSTRUCCIÓN DE PLANTELES EDUCATIVOS EN LA PROVINCIA DE SAN CRISTÓBAL (FASE 2)</t>
  </si>
  <si>
    <t>13 - CONSTRUCCIÓN CONSTRUCCIÓN HOSPITAL BOCA CHICA.</t>
  </si>
  <si>
    <t>60 - CONSTRUCCIÓN DE PLANTELES EDUCATIVOS EN LA PROVINCIA SANTIAGO (FASE 3)</t>
  </si>
  <si>
    <t>09 - MEJORAMIENTO DE LA INFRAESTRUCTURA VIAL EN LA PROVINCIA SAN CRISTÓBAL</t>
  </si>
  <si>
    <t>53 - REHABILITACIÓN AUTOPISTA LAS AMERICAS (TRAMO LA CALETA - BOCA CHICA - DISTRIBUIDOR PUENTE CAUCEDO - DISTRIBUIDOR SEMÁFORO BOCA CHICA</t>
  </si>
  <si>
    <t>08 - MEJORAMIENTO DE LA INFRAESTRUCTURA VIAL EN LA PROVINCIA DE  AZUA</t>
  </si>
  <si>
    <t>27 - CONSTRUCCIÓN DEL HOSPITAL MUNICIPAL DE PUNTA CANA EN LA PROVINCIA DE LA ALTAGRACIA</t>
  </si>
  <si>
    <t>05 - CONSTRUCCIÓN CENTRO MODELO DE PRESTACIÓN DE SERVICIOS PARA MUJERES (CIUDAD MUJER)</t>
  </si>
  <si>
    <t>06 - RECONSTRUCCIÓN CARRETERA HATO MAYOR - EL PUERTO, PROVINCIA HATO MAYOR</t>
  </si>
  <si>
    <t>13 - MEJORAMIENTO DE LA INFRAESTRUCTURA VIAL EN LA PROVINCIA PUERTO PLATA</t>
  </si>
  <si>
    <t>39 - CONSTRUCCIÓN DE 78 PLANTELES ESCOLARES EN LA PROVINCIA SANTO DOMINGO</t>
  </si>
  <si>
    <t>25 - REMODELACIÓN HOSPITAL PRESIDENTE ESTRELLA UREÑA, PROV. SANTIAGO</t>
  </si>
  <si>
    <t>56 - CONSTRUCCIÓN DE PLANTELES EDUCATIVOS EN LA PROVINCIA DE SANTIAGO (FASE 2)</t>
  </si>
  <si>
    <t>24 - REMODELACIÓN HOSPITAL SALVADOR GAUTIER, PROV. SANTO DOMINGO</t>
  </si>
  <si>
    <t>08 - CONSTRUCCIÓN CARRETERA TURISTICA GREGORIO LUPERÓN, PROVINCIA PUERTO PLATA</t>
  </si>
  <si>
    <t>16 - CONSTRUCCIÓN DE LA CIUDAD SANITARIA DR. LUIS E. AYBAR, DISTRITO NACIONAL</t>
  </si>
  <si>
    <t>12 - CONSTRUCCIÓN  Y RECUNSTRUCCIÓN DE VIVIENDAS Y EDIFICACIONES PÚBLICAS A NIVEL NACIONAL</t>
  </si>
  <si>
    <t>05 - MEJORAMIENTO DE LA INFRAESTRUCTURA VIAL EN LA PROVINCIA SANTO DOMINGO</t>
  </si>
  <si>
    <t>02 - REHABILITACIÓN PARA EL DESARROLLO TURÍSTICO Y SOCIAL DE LA CIUDAD COLONIAL, SANTO DOMINGO, D.N.</t>
  </si>
  <si>
    <t>01 - RECUPERACIÓN DE LA COBERTURA VEGETAL EN CUENCAS HIDROGRÁFICAS DE LA REPÚBLICA DOMINICANA - MOPC.</t>
  </si>
  <si>
    <t>81 - REPARACIÓN HOSPITALES DEL DISTRITO NACIONAL</t>
  </si>
  <si>
    <t>19 - CONSTRUCCIÓN CONSTRUCCIÓN DE ESTACIONES DE PASAJEROS INTERURBANA EN EL GRAN SANTO DOMINGO Y EL DISTRITO NACIONAL</t>
  </si>
  <si>
    <t>01 - MEJORAMIENTO DE LA INFRAESTRUCTURA VIAL EN LA PROVINCIA DE SANTIAGO</t>
  </si>
  <si>
    <t>11 - RECONSTRUCCIÓN DE LA CAPA DE RODADURA DE LA AUTOPISTA JUAN PABLO DUARTE</t>
  </si>
  <si>
    <t>23 - CONSTRUCCIÓN DE LA AVENIDA DE CIRCUNVALACION DE BANI EN LA PROVINCIA PERAVIA</t>
  </si>
  <si>
    <t>49 - CONSTRUCCIÓN DE LA AVENIDA CIRCUNVALACIÓN DE SAN FRANCISCO DE MACORÍS, PROVINCIA DUARTE</t>
  </si>
  <si>
    <t>79 - REMODELACIÓN DEL HOSPITAL DE LA PROVINCIA MONSEÑOR NOUEL</t>
  </si>
  <si>
    <t>28 - CONSTRUCCIÓN DE LA CIRCUNVALACION DE AZUA 1RA. ETAPA, EN LA PROVINCIA AZUA</t>
  </si>
  <si>
    <t>06 - MEJORAMIENTO DE 11  PLAYAS EN LA REPUBLICA DOMINICANA</t>
  </si>
  <si>
    <t>51 - RECONSTRUCCIÓN AVENIDA ECOLÓGICA HASTA LA CIUDAD JUAN BOSCH, SANTO DOMINGO</t>
  </si>
  <si>
    <t>01 - MEJORAMIENTO DE LA EDUCACIÓN PARA LA FORMACIÓN TÉCNICO PROFESIONAL EN LA R. D.</t>
  </si>
  <si>
    <t>59 - CONSTRUCCIÓN DE PLANTELES EDUCATIVOS EN LA PROVINCIA DE SANTO DOMINGO (FASE 2)</t>
  </si>
  <si>
    <t>61 - CONSTRUCCIÓN DE PLANTELES EDUCATIVOS EN LA PROVINCIA SANTO DOMINGO (FASE 3)</t>
  </si>
  <si>
    <t>02 - AMPLIACIÓN DEL SERVICIO DE LA LINEA 1 DEL METRO DE SANTO DOMINGO</t>
  </si>
  <si>
    <t>07 - CONSTRUCCIÓN PALACIO DE JUSTICIA DE SANTO DOMINGO ESTE</t>
  </si>
  <si>
    <t>70 - CONSTRUCCIÓN  HOSPITAL REGIONAL EN SAN FRANCISCO DE MACORIS, PROV. DUARTE</t>
  </si>
  <si>
    <t>05 - HUMANIZACION DEL SISTEMA PENITENCIARIO DE LA REPÚBLICA DOMINICANA</t>
  </si>
  <si>
    <t>07 - Recuperación de la Cobertura Vegetal en Cuencas Hidrográficas de la República Dominicana.</t>
  </si>
  <si>
    <t>03 - MEJORAMIENTO URBANO, SOCIAL Y AMBIENTAL DEL BARRIO DOMINGO SAVIO (LA CIENEGA - LOS GUANDULES), DISTRITO NACIONAL</t>
  </si>
  <si>
    <t>02 - AMPLIACIÓN DEL SISTEMA NACIONAL DE ATENCIÓN A EMERGENCIA Y SEGURIDAD 9-1-1</t>
  </si>
  <si>
    <t>04 - CONSTRUCCIÓN DE LA 2 LINEA DEL TELEFÉRICO DE SANTO DOMINGO, SANTO DOMINGO OESTE Y LOS ALCARRIZOS</t>
  </si>
  <si>
    <t>47 - CONSTRUCCIÓN DEL TRAMO III DE LA AVENIDA CIRCUNVALACIÓN SANTO DOMINGO (PROF. JUAN BOSCH)</t>
  </si>
  <si>
    <t>1.1.1.1.1 - Administración central</t>
  </si>
  <si>
    <t>% 
PIB</t>
  </si>
  <si>
    <t>% 
Part.</t>
  </si>
  <si>
    <t>Presup.
2019</t>
  </si>
  <si>
    <t xml:space="preserve">Empresas Públicas No Financieras </t>
  </si>
  <si>
    <t>Inst. Seguridad Social</t>
  </si>
  <si>
    <t>Descentralizadas y Autónomas</t>
  </si>
  <si>
    <t>Consumo</t>
  </si>
  <si>
    <t xml:space="preserve">Total general </t>
  </si>
  <si>
    <t>Gobiernos centrales municipales</t>
  </si>
  <si>
    <t>2.1.5 - Contribuciones a la Seguridad Social</t>
  </si>
  <si>
    <t>2.1.4 - Gratificaciones y Bonificaciones</t>
  </si>
  <si>
    <t>2.1.3 - Dietas y Gastos de Representación</t>
  </si>
  <si>
    <t>2.1.2- Sobresueldos</t>
  </si>
  <si>
    <t>Instituciones de la Seguridad Social</t>
  </si>
  <si>
    <t>2.1.1 - Remuneraciones</t>
  </si>
  <si>
    <t xml:space="preserve">Fuente: Elaboración propia con datos del Banco Central de la República Dominicana y Sistema de Información de la Gestión Financiera </t>
  </si>
  <si>
    <t xml:space="preserve">Total General </t>
  </si>
  <si>
    <t>Salario Promedio Mensual</t>
  </si>
  <si>
    <t>Cantidad de Empleados</t>
  </si>
  <si>
    <t xml:space="preserve">Sueldos y Salarios </t>
  </si>
  <si>
    <t>Ambito Institucional</t>
  </si>
  <si>
    <t>Sistema de Información de la Gestión Financiera (SIGEF), mediante Ley PGE No. 61-18</t>
  </si>
  <si>
    <t>Fuente: Elaboración propia con datos del Sistema de Información de la Gestión Financiera (SIGEF), Centralización de la Información Financiera del Estado (CIFE) y Sistema Presupuestario de las Empresas Publicas (SIPREPUBLI).</t>
  </si>
  <si>
    <t>Fuente: Elaboración propia con datos del Sistema de Información de la Gestión Financiera (SIGEF), Centralización de la Información Financiera del Estado (CIFE) y 
Sistema Presupuestario de las Empresas Publicas (SIPREPUBLI).</t>
  </si>
  <si>
    <t xml:space="preserve">Inversión </t>
  </si>
  <si>
    <t xml:space="preserve">Participación </t>
  </si>
  <si>
    <t>%</t>
  </si>
  <si>
    <t>6125 - CORPORACION DE ACUEDUCTO Y ALCANTARILLADO DE LA VEGA</t>
  </si>
  <si>
    <t>6121 - CORPORACION DE ACUEDUCTO Y ALCANTARILLADO DE BOCA CHICA</t>
  </si>
  <si>
    <t>6120 - PROYECTO LA CRUZ DE MANZANILLO</t>
  </si>
  <si>
    <t>6119 - INSTITUTO NACIONAL DE LA VIVIENDA</t>
  </si>
  <si>
    <t>6118 - LOTERIA NACIONAL</t>
  </si>
  <si>
    <t>6116 - AUTORIDAD PORTUARIA DOMINICANA</t>
  </si>
  <si>
    <t>6115 - INSTITUTO POSTAL DOMINICANO</t>
  </si>
  <si>
    <t>6114 - CORPORACIÓN DE FOMENTO HOTELERO Y DESARROLLO DEL TURISMO</t>
  </si>
  <si>
    <t>6112 - INSTITUTO NACIONAL DE AGUAS POTABLES Y ALCANTARILLADOS</t>
  </si>
  <si>
    <t>6111 - INSTITUTO DE ESTABILIZACIÓN DE PRECIOS</t>
  </si>
  <si>
    <t>6110 - CONSEJO ESTATAL DEL AZUCAR</t>
  </si>
  <si>
    <t>6109 - CORPORACIÓN DE ACUEDUCTO Y ALCANTARILLADO DE PUERTO PLATA</t>
  </si>
  <si>
    <t>6108 - CORPORACIÓN DE ACUEDUCTO Y ALCANTARILLADO DE LA ROMANA</t>
  </si>
  <si>
    <t>6107 - CORPORACIÓN DE ACUEDUCTO Y ALCANTARILLADO DE MOCA</t>
  </si>
  <si>
    <t>6105 - CORPORACION DOMINCANA DE EMPRESAS ELECTRICAS ESTATALES ( CDEEE)</t>
  </si>
  <si>
    <t>6104 - CORPORACIÓN DE ACUEDUCTO Y ALCANTARILLADO DE SANTIAGO</t>
  </si>
  <si>
    <t>6103 - CORPORACION ESTATAL DE RADIO Y TELEVISON ( CERTV)</t>
  </si>
  <si>
    <t>6102 - CORPORACIÓN DEL ACUEDUCTO Y ALCANTARILLADO DE SANTO DOMINGO</t>
  </si>
  <si>
    <t>5208 - SEGURO NACIONAL DE SALUD</t>
  </si>
  <si>
    <t>5207 - CONSEJO NACIONAL DE SEGURIDAD SOCIAL</t>
  </si>
  <si>
    <t>5206 - SUPERINTENDENCIA DE SALUD Y RIESGO LABORAL</t>
  </si>
  <si>
    <t>5205 - SUPERINTENDENCIA DE PENSIONES</t>
  </si>
  <si>
    <t>5202 - INSTITUTO DE AUXILIOS Y VIVIENDAS</t>
  </si>
  <si>
    <t>5201 - INSTITUTO DOMINICANO DE SEGUROS SOCIALES</t>
  </si>
  <si>
    <t xml:space="preserve">1.1.1.1.3 - Instituciones de la seguridad social </t>
  </si>
  <si>
    <t>5183 - UNIDAD DE ANÁLISIS FINANCIERO (UAF)</t>
  </si>
  <si>
    <t>5182 - INSTITUTO NACIONAL DE TRÁNSITO Y TRANSPORTE TERRESTRE</t>
  </si>
  <si>
    <t>5181 - INSTITUTO GEOGRÁFICO NACIONAL JOSÉ JOAQUÍN HUNGRÍA MORELL</t>
  </si>
  <si>
    <t>5180 - DIRECCION CENTRAL DEL SERVICIO NACIONAL DE SALUD</t>
  </si>
  <si>
    <t>5179 - SERVICIO GEOLOGICO NACIONAL</t>
  </si>
  <si>
    <t>5178 - FONDO NACIONAL PARA EL MEDIO AMBIENTE Y RECURSOS NATURALES</t>
  </si>
  <si>
    <t>5177 - CONSEJO NAC. DE INVESTIGACIONES AGROPECUARIAS Y FORESTALES (CONIAF)</t>
  </si>
  <si>
    <t>5176 - CONSEJO NACIONAL DE DISCAPACIDAD (CONADIS)</t>
  </si>
  <si>
    <t>5175 - CONSEJO NACIONAL DE COMPETITIVIDAD</t>
  </si>
  <si>
    <t>5174 - MERCADOS DOMINICANOS DE ABASTO AGROPECUARIO</t>
  </si>
  <si>
    <t>5172 - ORGANISMO DOMINICANO DE ACREDITACION (ODAC)</t>
  </si>
  <si>
    <t>5171 - INSTITUTO DOMINICANO PARA LA CALIDAD (INDOCAL)</t>
  </si>
  <si>
    <t>5167 - OFICINA NACIONAL DE DEFENSA PUBLICA</t>
  </si>
  <si>
    <t>5166 - COMISION NACIONAL DE DEFENSA DE LA COMPETENCIA</t>
  </si>
  <si>
    <t>5165 - COMISION REGULADORA DE PRACTICAS DESLEALES</t>
  </si>
  <si>
    <t>5164 - CONSEJO NAC. PARA LAS COMUNIDADES DOMINICANAS EN EL EXTERIOR (CONDEX)</t>
  </si>
  <si>
    <t>5163 - CONSEJO DOMINICANO DE PESCA Y ACUICULTURA</t>
  </si>
  <si>
    <t>5162 - INSTITUTO DOMINICANO DE AVIACION CIVIL</t>
  </si>
  <si>
    <t>5161 - INSTITUTO DE PROTECCION DE LOS DERECHOS AL CONSUMIDOR</t>
  </si>
  <si>
    <t>5159 - DIRECCION GENERAL DE IMPUESTOS INTERNOS</t>
  </si>
  <si>
    <t>5158 - DIRECCION GENERAL DE ADUANAS</t>
  </si>
  <si>
    <t>5157 - CORPORACION DOMICANA DE EMPRESAS ESTATALES (CORDE</t>
  </si>
  <si>
    <t>5154 - INSTITUTO DE INNOVACION EN BIOTECNOLOGIA E INDUSTRIAL (IIBI)</t>
  </si>
  <si>
    <t>5152 - CONSEJO NACIONAL DE ESTANCIAS INFANTILES</t>
  </si>
  <si>
    <t>5151 - CONSEJO NACIONAL PARA LA NIÑEZ Y LA ADOLESCENCIA</t>
  </si>
  <si>
    <t>5150 - CONSEJO NACIONAL DE ZONAS FRANCAS</t>
  </si>
  <si>
    <t>5147 - INSTITUTO NACIONAL DE LA UVA</t>
  </si>
  <si>
    <t>5144 - FONDO ESPECIAL PARA EL DESARROLLO AGROPECUARIO</t>
  </si>
  <si>
    <t>5143 - INSTITUTO DE DESARROLLO Y CRÉDITO COOPERATIVO</t>
  </si>
  <si>
    <t>5142 - FONDO PATRIMONIAL DE LAS EMPRESAS REFORMADAS</t>
  </si>
  <si>
    <t>5139 - SUPERINTENDENCIA DE ELECTRICIDAD</t>
  </si>
  <si>
    <t>5138 - COMISIÓN NACIONAL DE ENERGÍA</t>
  </si>
  <si>
    <t>5137 - INSTITUTO DUARTIANO</t>
  </si>
  <si>
    <t>5135 - OFICINA NACIONAL DE PROPIEDAD INDUSTRIAL</t>
  </si>
  <si>
    <t>5134 - ACUARIO NACIONAL</t>
  </si>
  <si>
    <t>5133 - MUSEO DE HISTORIA NATURAL</t>
  </si>
  <si>
    <t>5132 - INSTITUTO DOMINICANO DE INVESTIGACIONES AGROPECUARIAS Y FORESTALES</t>
  </si>
  <si>
    <t>5131 - INSTITUTO DOMINICANO DE LAS TELECOMUNICACIONES</t>
  </si>
  <si>
    <t>5130 - PARQUE ZOOLÓGICO NACIONAL</t>
  </si>
  <si>
    <t>5128 - UNIVERSIDAD AUTÓNOMA DE SANTO DOMINGO</t>
  </si>
  <si>
    <t>5127 - SUPERINTENDENCIA DE SEGUROS</t>
  </si>
  <si>
    <t>5121 - LIGA MUNICIPAL DOMINICANA</t>
  </si>
  <si>
    <t>5120 - JARDÍN BOTÁNICO</t>
  </si>
  <si>
    <t>5119 - INSTITUTO PARA EL DESARROLLO DEL SUROESTE</t>
  </si>
  <si>
    <t>5118 - INSTITUTO NACIONAL DE RECURSOS HIDRAÚLICOS (INDRHI)</t>
  </si>
  <si>
    <t>5114 - INSTITUTO PARA EL DESARROLLO DEL NOROESTE</t>
  </si>
  <si>
    <t>5112 - INSTITUTO AZUCARERO DOMINICANO</t>
  </si>
  <si>
    <t>5111 - INSTITUTO AGRARIO DOMINICANO</t>
  </si>
  <si>
    <t>5109 - DEFENSA CIVIL</t>
  </si>
  <si>
    <t>5108 - CRUZ ROJA DOMINICANA</t>
  </si>
  <si>
    <t>5103 - CONSEJO NACIONAL DE POBLACIÓN Y FAMILIA</t>
  </si>
  <si>
    <t>5102 - CENTRO DE EXPORTACIONES E INVERSIONES DE LA REP. DOM.</t>
  </si>
  <si>
    <t>0999 - ADMINISTRACION DE OBLIGACIONES DEL TESORO NACIONAL</t>
  </si>
  <si>
    <t>0998 - ADMINISTRACION DE DEUDA PUBLICA Y ACTIVOS FINANCIEROS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</si>
  <si>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</si>
  <si>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</si>
  <si>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</si>
  <si>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</si>
  <si>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</si>
  <si>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0301 - PODER JUDICIAL</t>
  </si>
  <si>
    <t>0222 - MINISTERIO DE ENERGIA Y MINAS</t>
  </si>
  <si>
    <t>0221 - MINISTERIO DE ADMINISTRACION PUBLICA</t>
  </si>
  <si>
    <t>0220 - MINISTERIO DE ECONOMIA, PLANIFICACION Y DESARROLLO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</si>
  <si>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</si>
  <si>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</si>
  <si>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</si>
  <si>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</si>
  <si>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REPUBLICA</t>
  </si>
  <si>
    <t>0213 - MINISTERIO DE TURISMO</t>
  </si>
  <si>
    <t>0212 - MINISTERIO DE INDUSTRIA Y COMERCIO Y MIPYMES</t>
  </si>
  <si>
    <t>0211 - MINISTERIO DE OBRAS PUBLICAS Y COMUNICACIONES</t>
  </si>
  <si>
    <t>0210 - MINISTERIO DE AGRICULTURA</t>
  </si>
  <si>
    <t>0209 - MINISTERIO DE TRABAJO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</si>
  <si>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</si>
  <si>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</si>
  <si>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</si>
  <si>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</si>
  <si>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</si>
  <si>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POLICIA</t>
  </si>
  <si>
    <t>0201 - PRESIDENCIA DE LA REPUBLICA</t>
  </si>
  <si>
    <t>0102 - CAMARA DE DIPUTADOS</t>
  </si>
  <si>
    <t>0101 - SENADO DE LA REPUBLICA</t>
  </si>
  <si>
    <t>1.1.1.1.1 - Gobierno Central</t>
  </si>
  <si>
    <t xml:space="preserve">Ámbitos e Instituciones </t>
  </si>
  <si>
    <t>Ambitos e Instituciones Incluidas en el Presupuesto Consolidado del SPNF</t>
  </si>
  <si>
    <t>1.1.1.2.1 - Gobiernos Locales</t>
  </si>
  <si>
    <t>0208 - MINISTERIO DE DEPORTES Y RECREACIÓN</t>
  </si>
  <si>
    <t>0219 - MINISTERIO DE EDUCACIÓN SUPERIOR CIENCIA Y TECNOLOGÍA</t>
  </si>
  <si>
    <t>5104 - DEPARTAMENTO AEROPORTUARIO</t>
  </si>
  <si>
    <t>5136 - INSTITUTO DOMINICANO DEL CAFÉ</t>
  </si>
  <si>
    <t>5140 - INSTITUTO DEL TABACO DE LA REPÚBLICA DOMINICANA</t>
  </si>
  <si>
    <t>5155 - INSTITUTO DE FORMACIÓN TÉCNICO PROFESIONAL (INFOTEP)</t>
  </si>
  <si>
    <t>5168 - ARCHIVO GENERAL DE LA NACIÓN</t>
  </si>
  <si>
    <t>5169 - DIRECCIÓN GENERAL DE CINE (DGCINE)</t>
  </si>
  <si>
    <t>7006 - AYUNTAMIENTO MUNICIPAL DE BANI</t>
  </si>
  <si>
    <t>7002 - AYUNTAMIENTO MUNICIPAL DE ALTAMIRA</t>
  </si>
  <si>
    <t>7014 - AYUNTAMIENTO MUNICIPAL DE CASTAÑUELAS</t>
  </si>
  <si>
    <t>7001 - DISTRITO NACIONAL</t>
  </si>
  <si>
    <t>7003 - AUNTAMIENTO MUNICIPAL DE ARENOSO</t>
  </si>
  <si>
    <t>7008 - AYUNTAMIENTO MUNICIPAL DE SANTA CRUZ DE BARAHONA</t>
  </si>
  <si>
    <t>7015 - AYUNTAMIENTOS MUNICIPAL DE CASTILLO</t>
  </si>
  <si>
    <t>7016 - AYUNTAMIENTO MUNICIPAL DE CAYETANO GERMOSEN</t>
  </si>
  <si>
    <t>7027 - AYUNTAMIENTO MUNICIPAL EL LLANO</t>
  </si>
  <si>
    <t>7039 - AYUNTAMIENTO MUNICIPAL DE GUANANICO</t>
  </si>
  <si>
    <t>7050 - AYUNTAMIENTO MUNICIPAL DE JARABACOA</t>
  </si>
  <si>
    <t>7049 - AYUNTAMIENTO MUNICIPAL DE JANICO</t>
  </si>
  <si>
    <t>7064 - AYUNTAMIENTO MUNICIPAL LAS GUARANAS</t>
  </si>
  <si>
    <t>7069 - AYUNTAMIENTO MUNICIPAL DE LA ROMANA</t>
  </si>
  <si>
    <t>7054 - AYUNTAMIENTO MUNICIPAL DE JUAN DE HERRERA</t>
  </si>
  <si>
    <t>7071 - AYUNTAMIENTO MUNICIPAL LICEY AL MEDIO</t>
  </si>
  <si>
    <t>7072 - AYUNTAMIENTO MUNICIPAL  LOMA DE CABRERA</t>
  </si>
  <si>
    <t>7019 - AYUNTAMIENTO MUNICIPAL DE CONSTANZA</t>
  </si>
  <si>
    <t>7073 - AYUNTAMIENTO MUNICIPAL  VILLA LOS ALMACIGOS</t>
  </si>
  <si>
    <t>7047 - AYUNTAMIENTO MUNICIPAL DE IMBERT</t>
  </si>
  <si>
    <t>7009 - AYUNTAMIENTO MUNICIPAL DE BAYAGUANA</t>
  </si>
  <si>
    <t>7058 - AYUNTAMIENTO MUNICIPAL LAGUNA SALADA</t>
  </si>
  <si>
    <t>7033 - AYUNTAMIENTO MUNICIPAL DE ESPERANZA</t>
  </si>
  <si>
    <t>7084 - AYUNTAMIENTO MUNICIPAL  SAN FERNANDO DE MONTE CRISTI</t>
  </si>
  <si>
    <t>7065 - AYUNTAMIENTO MUNICIPAL LAS MATAS DE FARFAN</t>
  </si>
  <si>
    <t>7078 - AYUNTAMIENTO MUNICIPAL DE MAIMON</t>
  </si>
  <si>
    <t>7074 - AYUNTAMIENTO MUNICIPAL LOS HIDALGOS</t>
  </si>
  <si>
    <t>7075 - AYUNTAMIENTO MUNICIPAL SAN JOSE DE LOS LLANOS</t>
  </si>
  <si>
    <t>7005 - AYUNTAMIENTO MUNICIPAL BAJOS  DE HAINA</t>
  </si>
  <si>
    <t>7030 - AYUNTAMIENTO MUNICIPAL DE COMENDADOR</t>
  </si>
  <si>
    <t>7018 - AYUNTAMIENTO MUNICIPAL DE CONSUELO</t>
  </si>
  <si>
    <t>7023 - AYUNTAMIENTO MUNICIPAL DE BOCA CHICA</t>
  </si>
  <si>
    <t>7012 - AYUNTAMIENTO MUNICIPAL DE CABRERA</t>
  </si>
  <si>
    <t>7026 - AYUNTAMIENTO MUNICIPAL EL FACTOR</t>
  </si>
  <si>
    <t>7092 - AYUNTAMIENTO MUNICIPAL DE PARTIDO</t>
  </si>
  <si>
    <t>7096 - AYUNTAMIENTO MUNICIPAL PEPILLO SALCEDO</t>
  </si>
  <si>
    <t>7013 - AYUNTAMIENTO MUNICIPAL CAMBITA GARABITOS</t>
  </si>
  <si>
    <t>7077 - AYUNTAMIENTO MUNICIPAL LUPERON</t>
  </si>
  <si>
    <t>7083 - AYUNTAMIENTO MUNICIPAL DE MONSEÑOR NOUEL (Bonao)</t>
  </si>
  <si>
    <t>7082 - AYUNTAMIENTO MUNICIPAL DE MONCION</t>
  </si>
  <si>
    <t>7110 - AYUNTAMIENTO MUNICIPAL  SABANA IGLESIA</t>
  </si>
  <si>
    <t>7103 - AYUNTAMIENTO MUNICIPAL DE QUISQUEYA</t>
  </si>
  <si>
    <t>7099 - AYUNTAMIENTO MUNICIPAL PIEDRA BLANCA</t>
  </si>
  <si>
    <t>7098 - AYUNTAMIENTO MUNICIPAL  PIMENTEL</t>
  </si>
  <si>
    <t>7115 - AYUNTAMIENTO MUNICIPAL DE SANCHEZ</t>
  </si>
  <si>
    <t>7114 - AYUNTAMIENTO MUNICIPAL SANTA BARBARA DE SAMANA</t>
  </si>
  <si>
    <t>7107 - AYUNTAMIENTO MUNICIPAL SABANA DE LA MAR</t>
  </si>
  <si>
    <t>7207 - AYUNTAMIENTO MUNICIPAL EL RUBIO</t>
  </si>
  <si>
    <t>7204 - AYUNTAMIENTO MUNICIPAL EL RANCHITO</t>
  </si>
  <si>
    <t>7191 - AYUNTAMIENTO MUNICIPAL EL CARRETON</t>
  </si>
  <si>
    <t>7202 - AYUNTAMIENTO MUNICIPAL EL PUEBLECITO</t>
  </si>
  <si>
    <t>7045 - AYUNTAMIENTO MUNICIPAL DE HONDO VELLE</t>
  </si>
  <si>
    <t>7172 - AYUNTAMIENTO MUNICIPAL BOCA DE YUMA</t>
  </si>
  <si>
    <t>7201 - AYUNTAMIENTO MUNICIPAL EL POZO</t>
  </si>
  <si>
    <t>7161 - AYUNTAMIENTO MUNICIPAL ARROYO BARRIL</t>
  </si>
  <si>
    <t>7213 - AYUNTAMIENTO MUNICIPAL GAUTIER</t>
  </si>
  <si>
    <t>7177 - AYUNTAMIENTO MUNICIPAL CANCA LA REYNA</t>
  </si>
  <si>
    <t>7214 - AYUNTAMIENTO MUNICIPAL GONZALO</t>
  </si>
  <si>
    <t>7220 - AYUNTAMIENTO MUNICIPAL HATO DUMAS</t>
  </si>
  <si>
    <t>7226 - AYUNTAMIENTO MUNICIPAL JAMAO AFUERA</t>
  </si>
  <si>
    <t>7159 - AYUNTAMIENTO MUNICIPAL AMINA</t>
  </si>
  <si>
    <t>7228 - AYUNTAMIENTO MUNICIPAL JICOME</t>
  </si>
  <si>
    <t>7224 - AYUNTAMIENTO MUNICIPAL JAIBON ( Laguna Salada )</t>
  </si>
  <si>
    <t>7196 - AYUNTAMIENTO MUNICIPAL EL LIMON (Samana)</t>
  </si>
  <si>
    <t>7184 - AYUNTAMIENTO MUNICIPAL CRISTO REY DE GUARAGUAO</t>
  </si>
  <si>
    <t>7223 - AYUNTAMIENTO MUNICIPAL HATO VIEJO</t>
  </si>
  <si>
    <t>7237 - AYUNTAMIENTO MUNICIPAL LA CALETA</t>
  </si>
  <si>
    <t>7256 - AYUNTAMIENTO MUNICIPAL LAS GORDAS</t>
  </si>
  <si>
    <t>7257 - AYUNTAMIENTO MUNICIPAL LAS LAGUNAS ( Padre de las Casas )</t>
  </si>
  <si>
    <t>7238 - AYUNTAMIENTO MUNICIPAL LA CANELA</t>
  </si>
  <si>
    <t>7010 - AYUNTAMIENTO MUNICIPAL DE BOHECHIO</t>
  </si>
  <si>
    <t>7187 - AYUNTAMIENTO MUNICIPAL CUMAYASA</t>
  </si>
  <si>
    <t>7259 - AYUNTAMIENTO MUNICIPAL LAS PLACETAS</t>
  </si>
  <si>
    <t>7240 - AYUNTAMIENTO MUNICIPAL LA CIENAGA ( Barahona )</t>
  </si>
  <si>
    <t>7299 - AYUNTAMIENTO MUNICIPAL SAN FRANCISCO DE JACAGUA</t>
  </si>
  <si>
    <t>7261 - AYUNTAMIENTO MUNICIPAL LOS ALCARRIZOS</t>
  </si>
  <si>
    <t>7302 - AYUNTAMIENTO MUNICIPAL SAN LUIS</t>
  </si>
  <si>
    <t>7313 - AYUNTAMIENTO MUNICIPAL VILLA SOMBRERO</t>
  </si>
  <si>
    <t>7317 - AYUNTAMIENTO MUNICIPAL YERBA BUENA</t>
  </si>
  <si>
    <t>7327 - AYUNTAMIENTO MUNICIPAL BARRERAS</t>
  </si>
  <si>
    <t>7298 - AYUNTAMIENTO MUNICIPAL SABINA</t>
  </si>
  <si>
    <t>7321 - AYUNTAMIENTO MUNICIPAL PARMAREJO</t>
  </si>
  <si>
    <t>7308 - AYUNTAMIENTO MUNICIPAL VILLA DE MONTELLANO</t>
  </si>
  <si>
    <t>7333 - AYUNTAMIENTO MUNICIPAL LOS FRIOS</t>
  </si>
  <si>
    <t>7307 - AYUNTAMIENTO MUNICIPAL VERAGUA</t>
  </si>
  <si>
    <t>7324 - AYUNTAMIENTO MUNICIPAL EL LIMONAR</t>
  </si>
  <si>
    <t>7277 - AYUNTAMIENTO MUNICIPAL PALMAR ARRIBA</t>
  </si>
  <si>
    <t>7263 - AYUNTAMIENTO MUNICIPAL LOS JOVILLOS</t>
  </si>
  <si>
    <t>7326 - AYUNTAMIENTO MUNICIPAL LAS BARIAS - LA ESTANCIA ( Azua )</t>
  </si>
  <si>
    <t>7318 - AYUNTAMIENTO MUNICIPAL PUÑAL</t>
  </si>
  <si>
    <t>7320 - AYUNTAMIENTO MUNICIPAL PANTOJA</t>
  </si>
  <si>
    <t>7387 - JUNTA DE DISTRITO MUNICIPAL DE TAVERA</t>
  </si>
  <si>
    <t>7356 - AYUNTAMIENTO MUNICIPAL SANTA LUCIA</t>
  </si>
  <si>
    <t>7340 - AYUNTAMIENTO MUNICIPAL CARRERA DE YEGUAS</t>
  </si>
  <si>
    <t>7389 - JUNTA DE DISTRITO MUNICIPAL DE DON JUAN RODRÍGUEZ</t>
  </si>
  <si>
    <t>7392 - JUNTA DE DISTRITO MUNICIPAL DE QUITA SUEÑO (BAJOS DE HAINA)</t>
  </si>
  <si>
    <t>7354 - AYUNTAMIENTO MUNICIPAL CALETA  ( La Romana )</t>
  </si>
  <si>
    <t>7375 - AYUNTAMIENTO MUNICIPAL CANABACOA</t>
  </si>
  <si>
    <t>7393 - JUNTA DE DISTRITO MUNICIPAL DE SANTA MARÍA</t>
  </si>
  <si>
    <t>7365 - AYUNTAMIENTO MUNICIPAL DON ANTONIO GUZMAN FERNANDEZ</t>
  </si>
  <si>
    <t>7295 - AYUNTAMIENTO MUNICIPAL SABANA GRANDE DE HOSTOS</t>
  </si>
  <si>
    <t>7388 - JUNTA DE DISTRITO MUNICIPAL DE ZAMBRANA ABAJO</t>
  </si>
  <si>
    <t>7149 - AYUNTAMIENTO MUNICIPAL PERALVILLO</t>
  </si>
  <si>
    <t>7108 - AYUNTAMIENTO MUNICIP[AL SABANA GRANDE DE BOYA</t>
  </si>
  <si>
    <t>7122 - AYUNTAMIENTO MUNICIPAL SAN JUAN DE LA MAGUANA</t>
  </si>
  <si>
    <t>7133 - AYUNTAMIENTO MUNICIPAL SANTA CRUZ DE MAO</t>
  </si>
  <si>
    <t>7137 - AYUNTAMIENTO MUNICIPAL  VILLA BISONO</t>
  </si>
  <si>
    <t>7140 - AYUNTAMIENTO MUNICIPAL  VILLA JARAGUA</t>
  </si>
  <si>
    <t>7131 - AYUNTAMIENTO MUNICIPAL TENARES</t>
  </si>
  <si>
    <t>7119 - AYUNTAMIENTO MUNICIPAL  SAN IGNACIO DE SABANETA (STGO.RGUEZ)</t>
  </si>
  <si>
    <t>7138 - AYUNTAMIENTO MUNICPAL VILLA GONZALEZ</t>
  </si>
  <si>
    <t>7111 - AYUNTAMIENTO MUNICIPAL SABANA LARGA</t>
  </si>
  <si>
    <t>7127 - AYUNTAMIENTO MUNICIPAL SOSUA</t>
  </si>
  <si>
    <t>7141 - AYUNTAMIENTO MUNICIPAL VILLA  RIVA</t>
  </si>
  <si>
    <t>7007 - AYUNTAMIENTO MUNICIPAL DE BANICA</t>
  </si>
  <si>
    <t>7125 - AYUNTAMIENTO MUNICIPAL SAN RAFAEL DEL YUMA</t>
  </si>
  <si>
    <t>7145 - AYUNTAMIENTO MUNICIPAL  YAMASA</t>
  </si>
  <si>
    <t>7118 - AYUNTAMIENTO MUNICIPAL SAN GREGORIO DE NIGUA</t>
  </si>
  <si>
    <t>7130 - AYUNTAMIENTO MUNICIPAL TAMBORIL</t>
  </si>
  <si>
    <t>7147 - AYUNTAMIENTO MUNICIPAL  EL PINO</t>
  </si>
  <si>
    <t>7160 - AYUNTAMIENTO MUNICIPAL ANGELINA</t>
  </si>
  <si>
    <t>7180 - AYUNTAMIENTO MUNICIPAL CAPOTILLO</t>
  </si>
  <si>
    <t>7153 - AYUNTAMIENTO MUNICIPAL BAITOA</t>
  </si>
  <si>
    <t>7157 - AYUNTAMIENTO MUNICIPAL AGUA SANTA DEL YUNA</t>
  </si>
  <si>
    <t>7156 - AYUNTAMIENTO MUNICIPAL TIREO ARRIBA</t>
  </si>
  <si>
    <t>7174 - AYUNTAMIENTO MUNICIPAL BUENA VISTA</t>
  </si>
  <si>
    <t>7170 - AYUNTAMIENTO MUNICIPAL BLANCO</t>
  </si>
  <si>
    <t>7148 - AYUNTAMIENTO MUNICIPAL  RANCHO ARRIBA</t>
  </si>
  <si>
    <t>7183 - AYUNTAMIENTO MUNICIPAL CHIRINO</t>
  </si>
  <si>
    <t>7146 - AYUNTAMIENTO MUNICIPAL PUEBLO VIEJO</t>
  </si>
  <si>
    <t>7144 - AYUNTAMIENTO MUNICIPAL YAGUATE</t>
  </si>
  <si>
    <t>7126 - AYUNTAMIENTO MUNICIPAL SAN VICTOR</t>
  </si>
  <si>
    <t>7139 - AYUNTAMIENTO MUNICIPAL  VILLA  ISABELA</t>
  </si>
  <si>
    <t>7182 - AYUNTAMIENTO MUNICIPAL CENOVI</t>
  </si>
  <si>
    <t>7203 - AYUNTAMIENTO MUNICIPAL EL PUERTO</t>
  </si>
  <si>
    <t>7212 - AYUNTAMIENTO MUNICIPAL GANADERO PROYECTO 2C</t>
  </si>
  <si>
    <t>7230 - AYUNTAMIENTO MUNICIPAL JOSE FRANCISCO PEÑA GOMEZ</t>
  </si>
  <si>
    <t>7231 - AYUNTAMIENTO MUNICIPAL JUAN ADRIAN</t>
  </si>
  <si>
    <t>7234 - AYUNTAMIENTO MUNICIPAL JUMA BEJUCAL</t>
  </si>
  <si>
    <t>7217 - AYUNTAMIENTO MUNICIPAL GUAYABO DULCE</t>
  </si>
  <si>
    <t>7258 - AYUNTAMIENTO MUNICIPAL LAS LAGUNAS ABAJO  (Moca)</t>
  </si>
  <si>
    <t>7225 - AYUNTAMIENTO MUNICIPAL JAIBON ( Pueblo Nuevo )</t>
  </si>
  <si>
    <t>7271 - AYUNTAMIENTO MUNICIPAL MEDINA</t>
  </si>
  <si>
    <t>7252 - AYUNTAMIENTO MUNICIPAL LAS CAÑITAS - ELUPINA CORDERO</t>
  </si>
  <si>
    <t>7267 - AYUNTAMIENTO MUNICIPAL MAJAGUAL</t>
  </si>
  <si>
    <t>7262 - AYUNTAMIENTO MUNICIPAL LOS BOTADOS</t>
  </si>
  <si>
    <t>7244 - AYUNTAMIENTO MUNICIPAL LA ENTRADA</t>
  </si>
  <si>
    <t>7278 - AYUNTAMIENTO MUNICIPAL PALMAR DE OCOA</t>
  </si>
  <si>
    <t>7268 - AYUNTAMIENTO MUNICIPAL MANUEL BUENO</t>
  </si>
  <si>
    <t>7273 - AYUNTAMIENTO MUNICIPAL MONTE DE LA JAGUA</t>
  </si>
  <si>
    <t>7300 - AYUNTAMIENTO MUNICIPAL SAN JOSE DE MATANZAS</t>
  </si>
  <si>
    <t>7303 - AYUNTAMIENTO MUNICIPAL SANTANA  ( Nizao )</t>
  </si>
  <si>
    <t>7319 - AYUNTAMIENTO MUNICIPAL GUAYACANES</t>
  </si>
  <si>
    <t>7374 - AYUNTAMIENTO MUNICIPAL GUAYABAL ( Puñal )</t>
  </si>
  <si>
    <t>7289 - AYUNTAMIENTO MUNICIPAL QUITA SUEÑO</t>
  </si>
  <si>
    <t>7381 - AYUNTAMIENTO MUNICIPAL SANTIAGO DE LA CRUZ</t>
  </si>
  <si>
    <t>7364 - AYUNTAMIENTO MUNICIPAL JAYA</t>
  </si>
  <si>
    <t>7021 - AYUNTAMIENTO MUNICIPAL SANTO DOMINGO ESTE</t>
  </si>
  <si>
    <t>7060 - AYUNTAMIENTO MUNICIPAL LA OTRA BANDA</t>
  </si>
  <si>
    <t>7102 - AYUNTAMIENTO MUNICIPAL SAN FELIPE DE PUERTO PLATA</t>
  </si>
  <si>
    <t>7070 - AYUNTAMIENTO MUNICIPAL CONCEPCION DE LA VEGA</t>
  </si>
  <si>
    <t>7260 - AYUNTAMIENTO MUNICIPAL LAS TARANAS</t>
  </si>
  <si>
    <t>7251 - AYUNTAMIENTO MUNICIPAL LAS BARIAS ( Bani )</t>
  </si>
  <si>
    <t>7004 - AYUNTAMIENTO MUNICIPAL DE AZUA</t>
  </si>
  <si>
    <t>7022 - AYUNTAMIENTO MUNICIPAL  DE DAJABON</t>
  </si>
  <si>
    <t>7025 - AYUNTAMIENTO MUNICIPAL EL CERCADO</t>
  </si>
  <si>
    <t>7020 - AYUNTAMIENTO MUNICIPAL  DE COTUI</t>
  </si>
  <si>
    <t>7044 - AYUNTAMIENTO MUNICIPAL DE SALVALEON DE HIGUEY</t>
  </si>
  <si>
    <t>7034 - AYUNTAMIENTO MUNICIPAL ESTEBANIA</t>
  </si>
  <si>
    <t>7031 - AYUNTAMIENTO MUNICIPAL EL VALLE</t>
  </si>
  <si>
    <t>7038 - AYUNTAMIENTO MUNICIPAL GASPAR HERNANDEZ</t>
  </si>
  <si>
    <t>7043 - AYUNTAMIENTO MUNICIPAL DE HATO MAYOR</t>
  </si>
  <si>
    <t>7041 - AYUNTAMIENTO  MUNICIPAL DE GUAYMATE</t>
  </si>
  <si>
    <t>7035 - AYUNTAMIENTO MUNICIPAL DE FANTINO</t>
  </si>
  <si>
    <t>7036 - AYUNTAMIENTO MUNICIPAL SANTO DOMINGO NORTE</t>
  </si>
  <si>
    <t>7053 - AYUNTAMIENTO MUNICIPAL JOSE CONTRERAS</t>
  </si>
  <si>
    <t>7068 - AYUNTAMIENTO MUNICIPAL LAS TERRENAS</t>
  </si>
  <si>
    <t>7048 - AYUNTAMIENTO MUNICIPAL DE JAMAO AL NORTE</t>
  </si>
  <si>
    <t>7066 - AYUNTAMIENTO MUNICIPAL LAS MATAS DE SANTA CRUZ</t>
  </si>
  <si>
    <t>7218 - AYUNTAMIENTO MUNICIPAL GUERRA</t>
  </si>
  <si>
    <t>7222 - AYUNTAMIENTO MUNICIPAL HATO DEL YAQUE</t>
  </si>
  <si>
    <t>7291 - AYUNTAMIENTO MUNICIPAL RIO VERDE ARRIBA</t>
  </si>
  <si>
    <t>7243 - AYUNTAMIENTO MUNICIPAL LA CUESTA</t>
  </si>
  <si>
    <t>7355 - AYUNTAMIENTO MUNICIPAL SAN FRANCISCO VICENTILLO</t>
  </si>
  <si>
    <t>7371 - AYUNTAMIENTO MUNICIPAL ARROYO AL MEDIO</t>
  </si>
  <si>
    <t>7367 - AYUNTAMIENTO MUNICIPAL EL AGUACATE</t>
  </si>
  <si>
    <t>7357 - AYUNTAMIENTO MUNICIPAL GINA</t>
  </si>
  <si>
    <t>7081 - AYUNTAMIENTO MUNICIPAL DE MOCA</t>
  </si>
  <si>
    <t>7105 - AYUNTAMIENTO MUNICIPAL RESTAURACION</t>
  </si>
  <si>
    <t>7109 - AYUNTAMIENTO MUNICIPAL SBANA GRANDE DE PALENQUE</t>
  </si>
  <si>
    <t>7116 - AYUNTAMIENTO MUNICIPAL SAN CRISTOBAL</t>
  </si>
  <si>
    <t>7117 - AYUNTAMIENTO MUNICIPAL SAN FCO. DE MACORIS</t>
  </si>
  <si>
    <t>7106 - AYUNTAMIENTO MUNICIPAL RIO SAN JUAN</t>
  </si>
  <si>
    <t>7085 - AYUNTAMIENTO MUNICIPAL  DE MONTE PLATA</t>
  </si>
  <si>
    <t>7120 - AYUNTAMIENTO MUNICIPAL SAN JOSE DE LAS MATAS</t>
  </si>
  <si>
    <t>7123 - AYUNTAMIENTO MUNICIPAL SAN PEDRO DE MACORIS</t>
  </si>
  <si>
    <t>7121 - AYUNTAMIENTO MUNICIPAL SAN JOSE DE OCOA</t>
  </si>
  <si>
    <t>7124 - AYUNTAMIENTO MUNICIPAL STGO. DE LOS CABALLEROS</t>
  </si>
  <si>
    <t>7086 - AYUNTAMIENTO MUNICIPAL DE NAGUA</t>
  </si>
  <si>
    <t>7142 - AYUNTAMIENTO  MUNICIPAL DE VILLA TAPIA</t>
  </si>
  <si>
    <t>7152 - AYUNTAMIENTO MUNICIPAL SABANA BUEY</t>
  </si>
  <si>
    <t>7154 - AYUNTAMIENTO MUNICIPAL LA CIENAGA ( San Jose de Ocoa )</t>
  </si>
  <si>
    <t>7151 - AYUNTAMIENTO MUNICIPAL VILLA FUNDACION</t>
  </si>
  <si>
    <t>7190 - AYUNTAMIENTO MUNICIPAL EL CAIMITO</t>
  </si>
  <si>
    <t>7197 - AYUNTAMIENTO MUNICIPAL EL LIMON ( Villa Gonzalez )</t>
  </si>
  <si>
    <t>7090 - AYUNTAMIENTO MUNICIPAL DE PADRE LAS CASAS</t>
  </si>
  <si>
    <t>7057 - AYUNTAMIENTO MUNICIPAL LAGUNA NISIBON</t>
  </si>
  <si>
    <t>7080 - AYUNTAMIENTO MUNICIPAL DE MICHES</t>
  </si>
  <si>
    <t>7193 - AYUNTAMIENTO MUNICIPAL EL CEDRO ( Jobero )</t>
  </si>
  <si>
    <t>7221 - AYUNTAMIENTO MUNICIPAL HATO DEL PADRE</t>
  </si>
  <si>
    <t>7269 - AYUNTAMIENTO MUNICIPAL MATA PALACIO</t>
  </si>
  <si>
    <t>7143 - AYUNTAMIENTO MUNICIPAL VILLA VASQUEZ</t>
  </si>
  <si>
    <t>7173 - AYUNTAMIENTO MUNICIPAL BOYA</t>
  </si>
  <si>
    <t>7250 - AYUNTAMIENTO MUNICIPAL LA VICTORIA</t>
  </si>
  <si>
    <t>7334 - AYUNTAMIENTO MUNICIPAL HATO NUEVO CORTES</t>
  </si>
  <si>
    <t>7358 - AYUNTAMIENTO MUNICIPAL VERON</t>
  </si>
  <si>
    <t>1.1.2 - Empresas Públicas No Financieras</t>
  </si>
  <si>
    <t>Panorama Macroeconómico</t>
  </si>
  <si>
    <t>Fuente: Elaboración propia con datos del Sistema de Información de la Gestión Financiera (SIGEF), Centralización de la Información Financiera del Estado (CIFE) y Sistema Presupuestario de las Empresas Públicas (SIPREPUBLI).</t>
  </si>
  <si>
    <t>Gasto en Remuneraciones por Ámbito Institucional del SPNEF</t>
  </si>
  <si>
    <t>Remuneraciones Promedio por Ámbito Institucional del SPNEF</t>
  </si>
  <si>
    <t>Proyectos de Inversión por Ámbito Institucional del SPNEF</t>
  </si>
  <si>
    <r>
      <t xml:space="preserve">Las </t>
    </r>
    <r>
      <rPr>
        <b/>
        <sz val="8"/>
        <color theme="1"/>
        <rFont val="Arial"/>
        <family val="2"/>
      </rPr>
      <t xml:space="preserve">transferencias corrientes </t>
    </r>
    <r>
      <rPr>
        <sz val="8"/>
        <color theme="1"/>
        <rFont val="Arial"/>
        <family val="2"/>
      </rPr>
      <t xml:space="preserve">son las que se efectúan en conexión a gastos corrientes y no están vinculadas ni condicionadas a la adquisición de un activo por parte del beneficiario. Las </t>
    </r>
    <r>
      <rPr>
        <b/>
        <sz val="8"/>
        <color theme="1"/>
        <rFont val="Arial"/>
        <family val="2"/>
      </rPr>
      <t xml:space="preserve">transferencias de capital </t>
    </r>
    <r>
      <rPr>
        <sz val="8"/>
        <color theme="1"/>
        <rFont val="Arial"/>
        <family val="2"/>
      </rPr>
      <t>pueden constituir una transferencia de efectivo que el beneficiario debe utilizar o se espera que utilice para la adquisición de un activo o activos.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</si>
</sst>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(* #,##0.0_);_(* \(#,##0.0\);_(* &quot;-&quot;??_);_(@_)"/>
    <numFmt numFmtId="172" formatCode="_(* #,##0_);_(* \(#,##0\);_(* &quot;-&quot;??_);_(@_)"/>
    <numFmt numFmtId="173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b/>
      <sz val="10"/>
      <name val="BenchNine Regular 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1F4E7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theme="4" tint="0.39997558519241921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6">
    <xf numFmtId="0" fontId="0" fillId="0" borderId="0" xfId="0"/>
    <xf numFmtId="0" fontId="6" fillId="0" borderId="0" xfId="0" applyFont="1" applyFill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43" fontId="9" fillId="0" borderId="0" xfId="5" applyFont="1" applyBorder="1" applyAlignment="1">
      <alignment horizontal="center"/>
    </xf>
    <xf numFmtId="167" fontId="8" fillId="5" borderId="0" xfId="0" applyNumberFormat="1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39" fontId="9" fillId="0" borderId="0" xfId="0" applyNumberFormat="1" applyFont="1" applyAlignment="1">
      <alignment horizontal="center"/>
    </xf>
    <xf numFmtId="10" fontId="8" fillId="5" borderId="0" xfId="1" applyNumberFormat="1" applyFont="1" applyFill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67" fontId="8" fillId="0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0" fillId="0" borderId="0" xfId="0"/>
    <xf numFmtId="165" fontId="8" fillId="0" borderId="2" xfId="6" applyNumberFormat="1" applyFont="1" applyBorder="1" applyAlignment="1">
      <alignment horizontal="left" wrapText="1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165" fontId="9" fillId="0" borderId="0" xfId="6" applyFont="1" applyAlignment="1">
      <alignment horizontal="left" wrapText="1" indent="1"/>
    </xf>
    <xf numFmtId="0" fontId="8" fillId="0" borderId="2" xfId="0" applyFont="1" applyFill="1" applyBorder="1" applyAlignment="1">
      <alignment horizontal="left" wrapText="1"/>
    </xf>
    <xf numFmtId="0" fontId="0" fillId="0" borderId="0" xfId="0"/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wrapText="1"/>
    </xf>
    <xf numFmtId="0" fontId="0" fillId="0" borderId="0" xfId="0"/>
    <xf numFmtId="0" fontId="8" fillId="0" borderId="2" xfId="0" applyFont="1" applyBorder="1" applyAlignment="1">
      <alignment horizontal="left" wrapText="1"/>
    </xf>
    <xf numFmtId="0" fontId="9" fillId="2" borderId="0" xfId="0" applyFont="1" applyFill="1" applyAlignment="1">
      <alignment wrapText="1"/>
    </xf>
    <xf numFmtId="0" fontId="9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 indent="1"/>
    </xf>
    <xf numFmtId="0" fontId="7" fillId="4" borderId="1" xfId="0" applyFont="1" applyFill="1" applyBorder="1" applyAlignment="1">
      <alignment horizontal="left"/>
    </xf>
    <xf numFmtId="0" fontId="0" fillId="0" borderId="0" xfId="0" applyFont="1"/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top" readingOrder="1"/>
    </xf>
    <xf numFmtId="0" fontId="3" fillId="0" borderId="4" xfId="0" applyNumberFormat="1" applyFont="1" applyFill="1" applyBorder="1" applyAlignment="1">
      <alignment vertical="top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 readingOrder="1"/>
    </xf>
    <xf numFmtId="0" fontId="11" fillId="0" borderId="0" xfId="0" applyFont="1" applyBorder="1" applyAlignment="1">
      <alignment vertical="center"/>
    </xf>
    <xf numFmtId="9" fontId="7" fillId="3" borderId="9" xfId="1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10" fontId="8" fillId="0" borderId="2" xfId="1" applyNumberFormat="1" applyFont="1" applyBorder="1" applyAlignment="1">
      <alignment horizontal="center"/>
    </xf>
    <xf numFmtId="10" fontId="9" fillId="2" borderId="0" xfId="1" applyNumberFormat="1" applyFont="1" applyFill="1" applyAlignment="1">
      <alignment horizontal="center"/>
    </xf>
    <xf numFmtId="10" fontId="9" fillId="0" borderId="0" xfId="1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10" fontId="8" fillId="0" borderId="0" xfId="1" applyNumberFormat="1" applyFont="1" applyFill="1" applyAlignment="1">
      <alignment horizontal="center"/>
    </xf>
    <xf numFmtId="10" fontId="8" fillId="2" borderId="0" xfId="1" applyNumberFormat="1" applyFont="1" applyFill="1" applyAlignment="1">
      <alignment horizontal="center"/>
    </xf>
    <xf numFmtId="10" fontId="9" fillId="0" borderId="0" xfId="1" applyNumberFormat="1" applyFont="1" applyAlignment="1">
      <alignment horizontal="center"/>
    </xf>
    <xf numFmtId="167" fontId="8" fillId="5" borderId="0" xfId="0" applyNumberFormat="1" applyFont="1" applyFill="1" applyAlignment="1">
      <alignment horizontal="right"/>
    </xf>
    <xf numFmtId="10" fontId="8" fillId="5" borderId="0" xfId="1" applyNumberFormat="1" applyFont="1" applyFill="1" applyAlignment="1">
      <alignment horizontal="right"/>
    </xf>
    <xf numFmtId="167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167" fontId="9" fillId="2" borderId="0" xfId="0" applyNumberFormat="1" applyFont="1" applyFill="1" applyAlignment="1">
      <alignment horizontal="right"/>
    </xf>
    <xf numFmtId="10" fontId="9" fillId="2" borderId="0" xfId="1" applyNumberFormat="1" applyFont="1" applyFill="1" applyAlignment="1">
      <alignment horizontal="right"/>
    </xf>
    <xf numFmtId="167" fontId="9" fillId="0" borderId="0" xfId="0" applyNumberFormat="1" applyFont="1" applyBorder="1" applyAlignment="1">
      <alignment horizontal="right"/>
    </xf>
    <xf numFmtId="43" fontId="9" fillId="0" borderId="0" xfId="5" applyFont="1" applyBorder="1" applyAlignment="1">
      <alignment horizontal="right"/>
    </xf>
    <xf numFmtId="10" fontId="9" fillId="0" borderId="0" xfId="1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10" fontId="8" fillId="0" borderId="0" xfId="1" applyNumberFormat="1" applyFont="1" applyBorder="1" applyAlignment="1">
      <alignment horizontal="right"/>
    </xf>
    <xf numFmtId="167" fontId="8" fillId="0" borderId="0" xfId="0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167" fontId="8" fillId="2" borderId="0" xfId="0" applyNumberFormat="1" applyFont="1" applyFill="1" applyAlignment="1">
      <alignment horizontal="right"/>
    </xf>
    <xf numFmtId="10" fontId="8" fillId="2" borderId="0" xfId="1" applyNumberFormat="1" applyFont="1" applyFill="1" applyAlignment="1">
      <alignment horizontal="right"/>
    </xf>
    <xf numFmtId="43" fontId="8" fillId="0" borderId="2" xfId="5" applyFont="1" applyBorder="1" applyAlignment="1">
      <alignment horizontal="right"/>
    </xf>
    <xf numFmtId="39" fontId="9" fillId="0" borderId="0" xfId="0" applyNumberFormat="1" applyFont="1" applyAlignment="1">
      <alignment horizontal="right"/>
    </xf>
    <xf numFmtId="10" fontId="9" fillId="0" borderId="0" xfId="1" applyNumberFormat="1" applyFont="1" applyAlignment="1">
      <alignment horizontal="right"/>
    </xf>
    <xf numFmtId="0" fontId="10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 applyFill="1" applyAlignment="1">
      <alignment horizontal="right" vertical="center"/>
    </xf>
    <xf numFmtId="168" fontId="8" fillId="0" borderId="2" xfId="0" applyNumberFormat="1" applyFont="1" applyBorder="1" applyAlignment="1">
      <alignment horizontal="right" vertical="center"/>
    </xf>
    <xf numFmtId="168" fontId="8" fillId="5" borderId="0" xfId="0" applyNumberFormat="1" applyFont="1" applyFill="1" applyAlignment="1">
      <alignment horizontal="right" vertical="center"/>
    </xf>
    <xf numFmtId="168" fontId="9" fillId="0" borderId="0" xfId="0" applyNumberFormat="1" applyFont="1" applyFill="1" applyAlignment="1">
      <alignment horizontal="right" vertical="center" wrapText="1"/>
    </xf>
    <xf numFmtId="168" fontId="8" fillId="0" borderId="2" xfId="0" applyNumberFormat="1" applyFont="1" applyFill="1" applyBorder="1" applyAlignment="1">
      <alignment horizontal="right" vertical="center" wrapText="1"/>
    </xf>
    <xf numFmtId="168" fontId="8" fillId="5" borderId="0" xfId="0" applyNumberFormat="1" applyFont="1" applyFill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167" fontId="8" fillId="0" borderId="2" xfId="5" applyNumberFormat="1" applyFont="1" applyBorder="1" applyAlignment="1">
      <alignment horizontal="right" vertical="center"/>
    </xf>
    <xf numFmtId="167" fontId="9" fillId="0" borderId="0" xfId="5" applyNumberFormat="1" applyFont="1" applyAlignment="1">
      <alignment horizontal="right" vertical="center"/>
    </xf>
    <xf numFmtId="168" fontId="9" fillId="0" borderId="0" xfId="5" applyNumberFormat="1" applyFont="1" applyAlignment="1">
      <alignment horizontal="right" vertical="center"/>
    </xf>
    <xf numFmtId="167" fontId="7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10" fontId="9" fillId="0" borderId="8" xfId="0" applyNumberFormat="1" applyFont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8" fontId="8" fillId="5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43" fontId="0" fillId="0" borderId="0" xfId="8" applyFont="1"/>
    <xf numFmtId="0" fontId="0" fillId="0" borderId="0" xfId="0" applyFill="1"/>
    <xf numFmtId="49" fontId="8" fillId="0" borderId="2" xfId="5" applyNumberFormat="1" applyFont="1" applyBorder="1" applyAlignment="1">
      <alignment horizontal="right" vertical="center"/>
    </xf>
    <xf numFmtId="164" fontId="0" fillId="0" borderId="0" xfId="0" applyNumberFormat="1"/>
    <xf numFmtId="43" fontId="0" fillId="0" borderId="0" xfId="0" applyNumberFormat="1"/>
    <xf numFmtId="169" fontId="0" fillId="0" borderId="0" xfId="1" applyNumberFormat="1" applyFont="1"/>
    <xf numFmtId="10" fontId="0" fillId="0" borderId="0" xfId="1" applyNumberFormat="1" applyFont="1"/>
    <xf numFmtId="10" fontId="8" fillId="0" borderId="0" xfId="1" applyNumberFormat="1" applyFont="1" applyFill="1" applyBorder="1" applyAlignment="1">
      <alignment horizontal="right" vertical="center"/>
    </xf>
    <xf numFmtId="167" fontId="10" fillId="0" borderId="2" xfId="0" applyNumberFormat="1" applyFont="1" applyBorder="1" applyAlignment="1">
      <alignment horizontal="center"/>
    </xf>
    <xf numFmtId="43" fontId="10" fillId="0" borderId="2" xfId="5" applyFont="1" applyBorder="1" applyAlignment="1">
      <alignment horizontal="center"/>
    </xf>
    <xf numFmtId="0" fontId="10" fillId="5" borderId="8" xfId="0" applyFont="1" applyFill="1" applyBorder="1" applyAlignment="1">
      <alignment wrapText="1"/>
    </xf>
    <xf numFmtId="168" fontId="9" fillId="6" borderId="8" xfId="5" applyNumberFormat="1" applyFont="1" applyFill="1" applyBorder="1"/>
    <xf numFmtId="168" fontId="9" fillId="0" borderId="8" xfId="5" applyNumberFormat="1" applyFont="1" applyBorder="1"/>
    <xf numFmtId="168" fontId="9" fillId="0" borderId="8" xfId="1" applyNumberFormat="1" applyFont="1" applyBorder="1"/>
    <xf numFmtId="168" fontId="9" fillId="0" borderId="8" xfId="5" applyNumberFormat="1" applyFont="1" applyFill="1" applyBorder="1"/>
    <xf numFmtId="43" fontId="8" fillId="5" borderId="8" xfId="5" applyFont="1" applyFill="1" applyBorder="1"/>
    <xf numFmtId="168" fontId="8" fillId="5" borderId="8" xfId="1" applyNumberFormat="1" applyFont="1" applyFill="1" applyBorder="1"/>
    <xf numFmtId="168" fontId="7" fillId="3" borderId="8" xfId="5" applyNumberFormat="1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0" fillId="0" borderId="0" xfId="0" applyAlignment="1"/>
    <xf numFmtId="170" fontId="0" fillId="0" borderId="0" xfId="0" applyNumberFormat="1"/>
    <xf numFmtId="170" fontId="17" fillId="0" borderId="12" xfId="0" applyNumberFormat="1" applyFont="1" applyBorder="1" applyAlignment="1">
      <alignment horizontal="center"/>
    </xf>
    <xf numFmtId="170" fontId="17" fillId="0" borderId="13" xfId="0" applyNumberFormat="1" applyFont="1" applyBorder="1" applyAlignment="1">
      <alignment horizontal="center"/>
    </xf>
    <xf numFmtId="0" fontId="18" fillId="0" borderId="14" xfId="0" applyFont="1" applyBorder="1" applyAlignment="1"/>
    <xf numFmtId="0" fontId="0" fillId="0" borderId="16" xfId="0" applyBorder="1"/>
    <xf numFmtId="170" fontId="17" fillId="0" borderId="17" xfId="0" applyNumberFormat="1" applyFont="1" applyBorder="1" applyAlignment="1">
      <alignment horizontal="center"/>
    </xf>
    <xf numFmtId="170" fontId="17" fillId="0" borderId="0" xfId="0" applyNumberFormat="1" applyFont="1" applyBorder="1" applyAlignment="1">
      <alignment horizontal="center"/>
    </xf>
    <xf numFmtId="0" fontId="18" fillId="0" borderId="18" xfId="0" applyFont="1" applyBorder="1" applyAlignment="1"/>
    <xf numFmtId="0" fontId="0" fillId="0" borderId="0" xfId="0" applyBorder="1"/>
    <xf numFmtId="170" fontId="17" fillId="7" borderId="17" xfId="0" applyNumberFormat="1" applyFont="1" applyFill="1" applyBorder="1" applyAlignment="1">
      <alignment horizontal="center"/>
    </xf>
    <xf numFmtId="170" fontId="17" fillId="7" borderId="0" xfId="0" applyNumberFormat="1" applyFont="1" applyFill="1" applyBorder="1" applyAlignment="1">
      <alignment horizontal="center"/>
    </xf>
    <xf numFmtId="0" fontId="18" fillId="7" borderId="0" xfId="0" applyFont="1" applyFill="1" applyBorder="1" applyAlignment="1"/>
    <xf numFmtId="0" fontId="19" fillId="7" borderId="18" xfId="0" applyFont="1" applyFill="1" applyBorder="1" applyAlignment="1">
      <alignment horizontal="center" vertical="center"/>
    </xf>
    <xf numFmtId="4" fontId="17" fillId="0" borderId="17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170" fontId="17" fillId="0" borderId="20" xfId="0" applyNumberFormat="1" applyFont="1" applyBorder="1" applyAlignment="1">
      <alignment horizontal="center"/>
    </xf>
    <xf numFmtId="170" fontId="17" fillId="0" borderId="21" xfId="0" applyNumberFormat="1" applyFont="1" applyBorder="1" applyAlignment="1">
      <alignment horizontal="center"/>
    </xf>
    <xf numFmtId="0" fontId="18" fillId="0" borderId="22" xfId="0" applyFont="1" applyBorder="1" applyAlignment="1"/>
    <xf numFmtId="0" fontId="16" fillId="8" borderId="16" xfId="0" applyFont="1" applyFill="1" applyBorder="1" applyAlignment="1">
      <alignment horizontal="center" vertical="center" wrapText="1"/>
    </xf>
    <xf numFmtId="10" fontId="16" fillId="3" borderId="0" xfId="1" applyNumberFormat="1" applyFont="1" applyFill="1" applyAlignment="1">
      <alignment horizontal="right"/>
    </xf>
    <xf numFmtId="171" fontId="16" fillId="3" borderId="0" xfId="9" applyNumberFormat="1" applyFont="1" applyFill="1"/>
    <xf numFmtId="0" fontId="16" fillId="3" borderId="0" xfId="0" applyFont="1" applyFill="1" applyAlignment="1">
      <alignment horizontal="left" indent="1"/>
    </xf>
    <xf numFmtId="10" fontId="0" fillId="0" borderId="0" xfId="1" applyNumberFormat="1" applyFont="1" applyAlignment="1">
      <alignment horizontal="right"/>
    </xf>
    <xf numFmtId="171" fontId="0" fillId="0" borderId="0" xfId="9" applyNumberFormat="1" applyFont="1"/>
    <xf numFmtId="0" fontId="0" fillId="0" borderId="0" xfId="0" applyAlignment="1">
      <alignment horizontal="left" indent="1"/>
    </xf>
    <xf numFmtId="10" fontId="15" fillId="0" borderId="2" xfId="1" applyNumberFormat="1" applyFont="1" applyBorder="1" applyAlignment="1">
      <alignment horizontal="right"/>
    </xf>
    <xf numFmtId="171" fontId="15" fillId="0" borderId="2" xfId="9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69" fontId="0" fillId="0" borderId="0" xfId="0" applyNumberFormat="1"/>
    <xf numFmtId="0" fontId="16" fillId="3" borderId="0" xfId="0" applyFont="1" applyFill="1" applyAlignment="1">
      <alignment horizontal="center" vertical="center" wrapText="1"/>
    </xf>
    <xf numFmtId="172" fontId="0" fillId="0" borderId="0" xfId="9" applyNumberFormat="1" applyFont="1"/>
    <xf numFmtId="164" fontId="0" fillId="0" borderId="0" xfId="9" applyFont="1"/>
    <xf numFmtId="167" fontId="0" fillId="0" borderId="0" xfId="0" applyNumberFormat="1" applyFont="1"/>
    <xf numFmtId="165" fontId="0" fillId="0" borderId="0" xfId="6" applyFont="1"/>
    <xf numFmtId="0" fontId="21" fillId="5" borderId="0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170" fontId="16" fillId="3" borderId="0" xfId="11" applyNumberFormat="1" applyFont="1" applyFill="1" applyAlignment="1">
      <alignment horizontal="center" vertical="center"/>
    </xf>
    <xf numFmtId="0" fontId="16" fillId="3" borderId="0" xfId="0" applyFont="1" applyFill="1"/>
    <xf numFmtId="170" fontId="0" fillId="0" borderId="0" xfId="11" applyNumberFormat="1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70" fontId="16" fillId="3" borderId="0" xfId="0" applyNumberFormat="1" applyFont="1" applyFill="1" applyAlignment="1">
      <alignment horizontal="center" vertical="center"/>
    </xf>
    <xf numFmtId="43" fontId="16" fillId="3" borderId="31" xfId="0" applyNumberFormat="1" applyFont="1" applyFill="1" applyBorder="1" applyAlignment="1">
      <alignment horizontal="center" vertical="center"/>
    </xf>
    <xf numFmtId="173" fontId="16" fillId="3" borderId="31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170" fontId="0" fillId="0" borderId="0" xfId="0" applyNumberFormat="1" applyAlignment="1">
      <alignment horizontal="center" vertical="center"/>
    </xf>
    <xf numFmtId="43" fontId="0" fillId="0" borderId="31" xfId="0" applyNumberFormat="1" applyFont="1" applyFill="1" applyBorder="1" applyAlignment="1">
      <alignment horizontal="center" vertical="center"/>
    </xf>
    <xf numFmtId="173" fontId="0" fillId="0" borderId="31" xfId="0" applyNumberFormat="1" applyFont="1" applyBorder="1" applyAlignment="1">
      <alignment horizontal="center" vertical="center"/>
    </xf>
    <xf numFmtId="173" fontId="0" fillId="0" borderId="3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0" fillId="0" borderId="0" xfId="11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69" fontId="0" fillId="5" borderId="0" xfId="1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indent="1"/>
    </xf>
    <xf numFmtId="0" fontId="23" fillId="11" borderId="8" xfId="0" applyFont="1" applyFill="1" applyBorder="1" applyAlignment="1">
      <alignment vertical="center"/>
    </xf>
    <xf numFmtId="0" fontId="24" fillId="12" borderId="8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4" fontId="0" fillId="0" borderId="0" xfId="0" applyNumberFormat="1" applyFill="1"/>
    <xf numFmtId="170" fontId="0" fillId="0" borderId="0" xfId="11" applyNumberFormat="1" applyFont="1" applyFill="1" applyAlignment="1">
      <alignment horizontal="center" vertical="center"/>
    </xf>
    <xf numFmtId="170" fontId="0" fillId="0" borderId="0" xfId="0" applyNumberFormat="1" applyFill="1" applyAlignment="1">
      <alignment horizontal="center" vertical="center"/>
    </xf>
    <xf numFmtId="10" fontId="0" fillId="0" borderId="0" xfId="1" applyNumberFormat="1" applyFont="1" applyFill="1"/>
    <xf numFmtId="164" fontId="0" fillId="0" borderId="0" xfId="11" applyFont="1" applyFill="1"/>
    <xf numFmtId="170" fontId="16" fillId="0" borderId="0" xfId="11" applyNumberFormat="1" applyFont="1" applyFill="1" applyAlignment="1">
      <alignment horizontal="center" vertical="center"/>
    </xf>
    <xf numFmtId="170" fontId="16" fillId="0" borderId="0" xfId="0" applyNumberFormat="1" applyFont="1" applyFill="1" applyAlignment="1">
      <alignment horizontal="center" vertical="center"/>
    </xf>
    <xf numFmtId="10" fontId="0" fillId="0" borderId="0" xfId="0" applyNumberFormat="1" applyFill="1"/>
    <xf numFmtId="0" fontId="11" fillId="0" borderId="0" xfId="0" applyFont="1" applyAlignment="1"/>
    <xf numFmtId="0" fontId="0" fillId="0" borderId="0" xfId="0" applyFont="1" applyAlignment="1"/>
    <xf numFmtId="0" fontId="16" fillId="0" borderId="0" xfId="0" applyFont="1" applyFill="1" applyBorder="1"/>
    <xf numFmtId="0" fontId="27" fillId="0" borderId="2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readingOrder="1"/>
    </xf>
    <xf numFmtId="0" fontId="3" fillId="0" borderId="4" xfId="0" applyNumberFormat="1" applyFont="1" applyFill="1" applyBorder="1" applyAlignment="1">
      <alignment horizontal="center" vertical="top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30" fillId="9" borderId="25" xfId="0" applyFont="1" applyFill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8" fillId="0" borderId="25" xfId="0" applyFont="1" applyBorder="1" applyAlignment="1">
      <alignment horizontal="justify" vertical="center" wrapText="1"/>
    </xf>
    <xf numFmtId="0" fontId="28" fillId="0" borderId="26" xfId="0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 readingOrder="1"/>
    </xf>
    <xf numFmtId="0" fontId="4" fillId="0" borderId="4" xfId="0" applyNumberFormat="1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center" wrapText="1"/>
    </xf>
  </cellXfs>
  <cellStyles count="12">
    <cellStyle name="Comma 2" xfId="9"/>
    <cellStyle name="Millares" xfId="8" builtinId="3"/>
    <cellStyle name="Millares 2" xfId="3"/>
    <cellStyle name="Millares 2 2" xfId="6"/>
    <cellStyle name="Millares 2 3" xfId="11"/>
    <cellStyle name="Millares 3" xfId="5"/>
    <cellStyle name="Millares 4" xfId="10"/>
    <cellStyle name="Millares 5" xfId="7"/>
    <cellStyle name="Normal" xfId="0" builtinId="0"/>
    <cellStyle name="Normal 2" xfId="2"/>
    <cellStyle name="Normal 2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28575</xdr:rowOff>
    </xdr:from>
    <xdr:to>
      <xdr:col>7</xdr:col>
      <xdr:colOff>988219</xdr:colOff>
      <xdr:row>36</xdr:row>
      <xdr:rowOff>47625</xdr:rowOff>
    </xdr:to>
    <xdr:sp macro="" textlink="">
      <xdr:nvSpPr>
        <xdr:cNvPr id="2" name="CuadroTexto 1"/>
        <xdr:cNvSpPr txBox="1"/>
      </xdr:nvSpPr>
      <xdr:spPr>
        <a:xfrm>
          <a:off x="0" y="4981575"/>
          <a:ext cx="6855619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/>
            <a:t>Fuente: MEPYD,Septiembre </a:t>
          </a:r>
          <a:r>
            <a:rPr lang="es-DO" sz="800" baseline="0"/>
            <a:t>2018, Panorama Macroeconómico 2018-2022, Ministerio de Economía, Planificación y Desarrollo.</a:t>
          </a:r>
          <a:endParaRPr lang="es-DO" sz="800"/>
        </a:p>
      </xdr:txBody>
    </xdr:sp>
    <xdr:clientData/>
  </xdr:twoCellAnchor>
  <xdr:twoCellAnchor editAs="oneCell">
    <xdr:from>
      <xdr:col>1</xdr:col>
      <xdr:colOff>400050</xdr:colOff>
      <xdr:row>0</xdr:row>
      <xdr:rowOff>238126</xdr:rowOff>
    </xdr:from>
    <xdr:to>
      <xdr:col>2</xdr:col>
      <xdr:colOff>292650</xdr:colOff>
      <xdr:row>3</xdr:row>
      <xdr:rowOff>140804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38126"/>
          <a:ext cx="729143" cy="730939"/>
        </a:xfrm>
        <a:prstGeom prst="rect">
          <a:avLst/>
        </a:prstGeom>
      </xdr:spPr>
    </xdr:pic>
    <xdr:clientData/>
  </xdr:twoCellAnchor>
  <xdr:twoCellAnchor editAs="oneCell">
    <xdr:from>
      <xdr:col>8</xdr:col>
      <xdr:colOff>38094</xdr:colOff>
      <xdr:row>0</xdr:row>
      <xdr:rowOff>66676</xdr:rowOff>
    </xdr:from>
    <xdr:to>
      <xdr:col>9</xdr:col>
      <xdr:colOff>716094</xdr:colOff>
      <xdr:row>2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5768" y="66676"/>
          <a:ext cx="1440000" cy="753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9</xdr:row>
      <xdr:rowOff>62910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14325" cy="1796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76200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117475</xdr:rowOff>
    </xdr:from>
    <xdr:to>
      <xdr:col>1</xdr:col>
      <xdr:colOff>613325</xdr:colOff>
      <xdr:row>3</xdr:row>
      <xdr:rowOff>28576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117475"/>
          <a:ext cx="730800" cy="739776"/>
        </a:xfrm>
        <a:prstGeom prst="rect">
          <a:avLst/>
        </a:prstGeom>
      </xdr:spPr>
    </xdr:pic>
    <xdr:clientData/>
  </xdr:twoCellAnchor>
  <xdr:twoCellAnchor editAs="oneCell">
    <xdr:from>
      <xdr:col>12</xdr:col>
      <xdr:colOff>631825</xdr:colOff>
      <xdr:row>0</xdr:row>
      <xdr:rowOff>225426</xdr:rowOff>
    </xdr:from>
    <xdr:to>
      <xdr:col>14</xdr:col>
      <xdr:colOff>543591</xdr:colOff>
      <xdr:row>4</xdr:row>
      <xdr:rowOff>28575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47450" y="225426"/>
          <a:ext cx="1435766" cy="822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8</xdr:row>
      <xdr:rowOff>342900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336549</xdr:rowOff>
    </xdr:from>
    <xdr:to>
      <xdr:col>1</xdr:col>
      <xdr:colOff>727625</xdr:colOff>
      <xdr:row>4</xdr:row>
      <xdr:rowOff>19049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336549"/>
          <a:ext cx="730800" cy="701675"/>
        </a:xfrm>
        <a:prstGeom prst="rect">
          <a:avLst/>
        </a:prstGeom>
      </xdr:spPr>
    </xdr:pic>
    <xdr:clientData/>
  </xdr:twoCellAnchor>
  <xdr:twoCellAnchor editAs="oneCell">
    <xdr:from>
      <xdr:col>4</xdr:col>
      <xdr:colOff>288925</xdr:colOff>
      <xdr:row>0</xdr:row>
      <xdr:rowOff>301626</xdr:rowOff>
    </xdr:from>
    <xdr:to>
      <xdr:col>5</xdr:col>
      <xdr:colOff>524541</xdr:colOff>
      <xdr:row>4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2950" y="301626"/>
          <a:ext cx="1435766" cy="8699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323850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336549</xdr:rowOff>
    </xdr:from>
    <xdr:to>
      <xdr:col>2</xdr:col>
      <xdr:colOff>118025</xdr:colOff>
      <xdr:row>4</xdr:row>
      <xdr:rowOff>95249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336549"/>
          <a:ext cx="730800" cy="701675"/>
        </a:xfrm>
        <a:prstGeom prst="rect">
          <a:avLst/>
        </a:prstGeom>
      </xdr:spPr>
    </xdr:pic>
    <xdr:clientData/>
  </xdr:twoCellAnchor>
  <xdr:twoCellAnchor editAs="oneCell">
    <xdr:from>
      <xdr:col>4</xdr:col>
      <xdr:colOff>288925</xdr:colOff>
      <xdr:row>0</xdr:row>
      <xdr:rowOff>301626</xdr:rowOff>
    </xdr:from>
    <xdr:to>
      <xdr:col>6</xdr:col>
      <xdr:colOff>372141</xdr:colOff>
      <xdr:row>4</xdr:row>
      <xdr:rowOff>190500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0800" y="301626"/>
          <a:ext cx="1435766" cy="9080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711750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</xdr:rowOff>
    </xdr:from>
    <xdr:to>
      <xdr:col>0</xdr:col>
      <xdr:colOff>455925</xdr:colOff>
      <xdr:row>5</xdr:row>
      <xdr:rowOff>200026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"/>
          <a:ext cx="446400" cy="146685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752477</xdr:colOff>
      <xdr:row>0</xdr:row>
      <xdr:rowOff>28575</xdr:rowOff>
    </xdr:from>
    <xdr:to>
      <xdr:col>10</xdr:col>
      <xdr:colOff>668477</xdr:colOff>
      <xdr:row>2</xdr:row>
      <xdr:rowOff>144331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6777" y="28575"/>
          <a:ext cx="1440000" cy="7444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304798</xdr:rowOff>
    </xdr:from>
    <xdr:ext cx="730800" cy="72390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304798"/>
          <a:ext cx="730800" cy="723902"/>
        </a:xfrm>
        <a:prstGeom prst="rect">
          <a:avLst/>
        </a:prstGeom>
      </xdr:spPr>
    </xdr:pic>
    <xdr:clientData/>
  </xdr:oneCellAnchor>
  <xdr:oneCellAnchor>
    <xdr:from>
      <xdr:col>1</xdr:col>
      <xdr:colOff>5772150</xdr:colOff>
      <xdr:row>0</xdr:row>
      <xdr:rowOff>133350</xdr:rowOff>
    </xdr:from>
    <xdr:ext cx="1440000" cy="74285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33350"/>
          <a:ext cx="1440000" cy="74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85750" cy="14688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1468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28573</xdr:rowOff>
    </xdr:from>
    <xdr:ext cx="730800" cy="72390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3"/>
          <a:ext cx="730800" cy="723902"/>
        </a:xfrm>
        <a:prstGeom prst="rect">
          <a:avLst/>
        </a:prstGeom>
      </xdr:spPr>
    </xdr:pic>
    <xdr:clientData/>
  </xdr:oneCellAnchor>
  <xdr:oneCellAnchor>
    <xdr:from>
      <xdr:col>11</xdr:col>
      <xdr:colOff>85719</xdr:colOff>
      <xdr:row>0</xdr:row>
      <xdr:rowOff>9521</xdr:rowOff>
    </xdr:from>
    <xdr:ext cx="1440000" cy="742858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7719" y="9521"/>
          <a:ext cx="1440000" cy="742858"/>
        </a:xfrm>
        <a:prstGeom prst="rect">
          <a:avLst/>
        </a:prstGeom>
      </xdr:spPr>
    </xdr:pic>
    <xdr:clientData/>
  </xdr:oneCellAnchor>
  <xdr:oneCellAnchor>
    <xdr:from>
      <xdr:col>0</xdr:col>
      <xdr:colOff>2</xdr:colOff>
      <xdr:row>0</xdr:row>
      <xdr:rowOff>0</xdr:rowOff>
    </xdr:from>
    <xdr:ext cx="447674" cy="14688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" y="0"/>
          <a:ext cx="447674" cy="1468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74446</xdr:colOff>
      <xdr:row>0</xdr:row>
      <xdr:rowOff>19051</xdr:rowOff>
    </xdr:from>
    <xdr:to>
      <xdr:col>2</xdr:col>
      <xdr:colOff>43246</xdr:colOff>
      <xdr:row>2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446" y="1905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0</xdr:row>
      <xdr:rowOff>0</xdr:rowOff>
    </xdr:from>
    <xdr:to>
      <xdr:col>0</xdr:col>
      <xdr:colOff>504825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38100</xdr:rowOff>
    </xdr:from>
    <xdr:to>
      <xdr:col>13</xdr:col>
      <xdr:colOff>724406</xdr:colOff>
      <xdr:row>2</xdr:row>
      <xdr:rowOff>152399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68075" y="38100"/>
          <a:ext cx="1438781" cy="742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723899</xdr:colOff>
      <xdr:row>0</xdr:row>
      <xdr:rowOff>38100</xdr:rowOff>
    </xdr:from>
    <xdr:to>
      <xdr:col>1</xdr:col>
      <xdr:colOff>692699</xdr:colOff>
      <xdr:row>2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" y="3810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752475</xdr:colOff>
      <xdr:row>0</xdr:row>
      <xdr:rowOff>0</xdr:rowOff>
    </xdr:from>
    <xdr:to>
      <xdr:col>13</xdr:col>
      <xdr:colOff>678184</xdr:colOff>
      <xdr:row>2</xdr:row>
      <xdr:rowOff>114302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82525" y="0"/>
          <a:ext cx="1440184" cy="742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1</xdr:rowOff>
    </xdr:from>
    <xdr:to>
      <xdr:col>0</xdr:col>
      <xdr:colOff>474975</xdr:colOff>
      <xdr:row>5</xdr:row>
      <xdr:rowOff>200025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1"/>
          <a:ext cx="446400" cy="1466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19042</xdr:colOff>
      <xdr:row>0</xdr:row>
      <xdr:rowOff>1</xdr:rowOff>
    </xdr:from>
    <xdr:to>
      <xdr:col>1</xdr:col>
      <xdr:colOff>749842</xdr:colOff>
      <xdr:row>2</xdr:row>
      <xdr:rowOff>95251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42" y="1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57150</xdr:rowOff>
    </xdr:from>
    <xdr:to>
      <xdr:col>12</xdr:col>
      <xdr:colOff>125550</xdr:colOff>
      <xdr:row>2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57150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447675" cy="1468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0</xdr:row>
      <xdr:rowOff>66675</xdr:rowOff>
    </xdr:from>
    <xdr:to>
      <xdr:col>11</xdr:col>
      <xdr:colOff>697050</xdr:colOff>
      <xdr:row>2</xdr:row>
      <xdr:rowOff>180975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1225" y="66675"/>
          <a:ext cx="144000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19050</xdr:rowOff>
    </xdr:from>
    <xdr:to>
      <xdr:col>2</xdr:col>
      <xdr:colOff>45000</xdr:colOff>
      <xdr:row>2</xdr:row>
      <xdr:rowOff>114300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9050"/>
          <a:ext cx="730800" cy="723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9526</xdr:rowOff>
    </xdr:from>
    <xdr:ext cx="447675" cy="146685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6"/>
          <a:ext cx="447675" cy="146685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0</xdr:row>
      <xdr:rowOff>47625</xdr:rowOff>
    </xdr:from>
    <xdr:ext cx="730800" cy="72390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47625"/>
          <a:ext cx="730800" cy="723900"/>
        </a:xfrm>
        <a:prstGeom prst="rect">
          <a:avLst/>
        </a:prstGeom>
      </xdr:spPr>
    </xdr:pic>
    <xdr:clientData/>
  </xdr:oneCellAnchor>
  <xdr:oneCellAnchor>
    <xdr:from>
      <xdr:col>11</xdr:col>
      <xdr:colOff>742950</xdr:colOff>
      <xdr:row>0</xdr:row>
      <xdr:rowOff>28575</xdr:rowOff>
    </xdr:from>
    <xdr:ext cx="1440000" cy="74295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4950" y="28575"/>
          <a:ext cx="1440000" cy="7429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5</xdr:row>
      <xdr:rowOff>209550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38099</xdr:rowOff>
    </xdr:from>
    <xdr:to>
      <xdr:col>1</xdr:col>
      <xdr:colOff>759375</xdr:colOff>
      <xdr:row>2</xdr:row>
      <xdr:rowOff>133349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38099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0</xdr:rowOff>
    </xdr:from>
    <xdr:to>
      <xdr:col>13</xdr:col>
      <xdr:colOff>565817</xdr:colOff>
      <xdr:row>2</xdr:row>
      <xdr:rowOff>114300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2375" y="0"/>
          <a:ext cx="1440000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7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1871663"/>
        </a:xfrm>
        <a:prstGeom prst="rect">
          <a:avLst/>
        </a:prstGeom>
      </xdr:spPr>
    </xdr:pic>
    <xdr:clientData/>
  </xdr:twoCellAnchor>
  <xdr:twoCellAnchor editAs="oneCell">
    <xdr:from>
      <xdr:col>0</xdr:col>
      <xdr:colOff>758825</xdr:colOff>
      <xdr:row>0</xdr:row>
      <xdr:rowOff>117474</xdr:rowOff>
    </xdr:from>
    <xdr:to>
      <xdr:col>1</xdr:col>
      <xdr:colOff>727625</xdr:colOff>
      <xdr:row>3</xdr:row>
      <xdr:rowOff>23812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117474"/>
          <a:ext cx="730800" cy="739776"/>
        </a:xfrm>
        <a:prstGeom prst="rect">
          <a:avLst/>
        </a:prstGeom>
      </xdr:spPr>
    </xdr:pic>
    <xdr:clientData/>
  </xdr:twoCellAnchor>
  <xdr:twoCellAnchor editAs="oneCell">
    <xdr:from>
      <xdr:col>6</xdr:col>
      <xdr:colOff>803275</xdr:colOff>
      <xdr:row>0</xdr:row>
      <xdr:rowOff>158750</xdr:rowOff>
    </xdr:from>
    <xdr:to>
      <xdr:col>8</xdr:col>
      <xdr:colOff>134017</xdr:colOff>
      <xdr:row>3</xdr:row>
      <xdr:rowOff>127000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8213" y="158750"/>
          <a:ext cx="1434179" cy="80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15" zoomScaleNormal="115" workbookViewId="0">
      <selection activeCell="I27" sqref="I27"/>
    </sheetView>
  </sheetViews>
  <sheetFormatPr baseColWidth="10" defaultColWidth="11.42578125" defaultRowHeight="15"/>
  <cols>
    <col min="1" max="1" width="11.42578125" style="26"/>
    <col min="2" max="2" width="12.5703125" style="113" customWidth="1"/>
    <col min="3" max="3" width="27" style="113" customWidth="1"/>
    <col min="4" max="4" width="11.85546875" style="113" customWidth="1"/>
    <col min="5" max="5" width="12.42578125" style="113" customWidth="1"/>
    <col min="6" max="7" width="13.7109375" style="113" customWidth="1"/>
    <col min="8" max="8" width="12.28515625" style="113" customWidth="1"/>
    <col min="9" max="16384" width="11.42578125" style="26"/>
  </cols>
  <sheetData>
    <row r="1" spans="1:10" ht="28.5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21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>
      <c r="A3" s="202" t="s">
        <v>22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15.75">
      <c r="B4" s="26"/>
      <c r="C4" s="203"/>
      <c r="D4" s="203"/>
      <c r="E4" s="203"/>
      <c r="F4" s="203"/>
      <c r="G4" s="203"/>
      <c r="H4" s="26"/>
    </row>
    <row r="5" spans="1:10" ht="18.75">
      <c r="A5" s="204" t="s">
        <v>1036</v>
      </c>
      <c r="B5" s="204"/>
      <c r="C5" s="204"/>
      <c r="D5" s="204"/>
      <c r="E5" s="204"/>
      <c r="F5" s="204"/>
      <c r="G5" s="204"/>
      <c r="H5" s="204"/>
      <c r="I5" s="204"/>
      <c r="J5" s="204"/>
    </row>
    <row r="6" spans="1:10" ht="18.75">
      <c r="A6" s="198"/>
      <c r="B6" s="198"/>
      <c r="C6" s="198"/>
      <c r="D6" s="198"/>
      <c r="E6" s="198"/>
      <c r="F6" s="198"/>
      <c r="G6" s="198"/>
      <c r="H6" s="198"/>
      <c r="I6" s="198"/>
      <c r="J6" s="198"/>
    </row>
    <row r="7" spans="1:10" ht="15.75">
      <c r="A7" s="199"/>
      <c r="B7" s="199"/>
      <c r="C7" s="199"/>
      <c r="D7" s="199"/>
      <c r="E7" s="199"/>
      <c r="F7" s="199"/>
      <c r="G7" s="199"/>
      <c r="H7" s="199"/>
      <c r="I7" s="199"/>
      <c r="J7" s="199"/>
    </row>
    <row r="8" spans="1:10" ht="16.5" thickBot="1">
      <c r="B8" s="26"/>
      <c r="C8" s="177"/>
      <c r="D8" s="177"/>
      <c r="E8" s="177"/>
      <c r="F8" s="177"/>
      <c r="G8" s="177"/>
      <c r="H8" s="177"/>
      <c r="I8" s="177"/>
    </row>
    <row r="9" spans="1:10" ht="15.75" thickBot="1">
      <c r="B9" s="207" t="s">
        <v>165</v>
      </c>
      <c r="C9" s="208"/>
      <c r="D9" s="132">
        <v>2018</v>
      </c>
      <c r="E9" s="132">
        <v>2019</v>
      </c>
      <c r="F9" s="132">
        <v>2020</v>
      </c>
      <c r="G9" s="132">
        <v>2021</v>
      </c>
      <c r="H9" s="132">
        <v>2022</v>
      </c>
    </row>
    <row r="10" spans="1:10">
      <c r="B10" s="209" t="s">
        <v>164</v>
      </c>
      <c r="C10" s="131" t="s">
        <v>163</v>
      </c>
      <c r="D10" s="130">
        <v>170.70030923360324</v>
      </c>
      <c r="E10" s="130">
        <v>179.2353246952834</v>
      </c>
      <c r="F10" s="130">
        <v>188.19709093004758</v>
      </c>
      <c r="G10" s="130">
        <v>197.60694547654995</v>
      </c>
      <c r="H10" s="129">
        <v>207.48729275037746</v>
      </c>
      <c r="I10" s="114"/>
    </row>
    <row r="11" spans="1:10">
      <c r="B11" s="210"/>
      <c r="C11" s="121" t="s">
        <v>162</v>
      </c>
      <c r="D11" s="120">
        <v>6</v>
      </c>
      <c r="E11" s="120">
        <v>5</v>
      </c>
      <c r="F11" s="120">
        <v>5</v>
      </c>
      <c r="G11" s="120">
        <v>5</v>
      </c>
      <c r="H11" s="119">
        <v>5</v>
      </c>
      <c r="I11" s="114"/>
    </row>
    <row r="12" spans="1:10" ht="6" customHeight="1">
      <c r="B12" s="126"/>
      <c r="C12" s="125"/>
      <c r="D12" s="124"/>
      <c r="E12" s="124"/>
      <c r="F12" s="124"/>
      <c r="G12" s="124"/>
      <c r="H12" s="123"/>
      <c r="I12" s="114"/>
    </row>
    <row r="13" spans="1:10">
      <c r="B13" s="211" t="s">
        <v>161</v>
      </c>
      <c r="C13" s="121" t="s">
        <v>160</v>
      </c>
      <c r="D13" s="120">
        <v>3954408.8919281401</v>
      </c>
      <c r="E13" s="120">
        <v>4318214.5099855289</v>
      </c>
      <c r="F13" s="120">
        <v>4715490.2449041987</v>
      </c>
      <c r="G13" s="120">
        <v>5149315.347435385</v>
      </c>
      <c r="H13" s="119">
        <v>5623052.3593994407</v>
      </c>
      <c r="I13" s="114"/>
    </row>
    <row r="14" spans="1:10">
      <c r="B14" s="211"/>
      <c r="C14" s="121" t="s">
        <v>159</v>
      </c>
      <c r="D14" s="128">
        <v>9.4450000000000145</v>
      </c>
      <c r="E14" s="128">
        <v>9.2000000000000082</v>
      </c>
      <c r="F14" s="128">
        <v>9.2000000000000313</v>
      </c>
      <c r="G14" s="128">
        <v>9.2000000000000082</v>
      </c>
      <c r="H14" s="127">
        <v>9.2000000000000082</v>
      </c>
      <c r="I14" s="114"/>
    </row>
    <row r="15" spans="1:10">
      <c r="B15" s="211"/>
      <c r="C15" s="121" t="s">
        <v>158</v>
      </c>
      <c r="D15" s="120">
        <v>78820.817625178199</v>
      </c>
      <c r="E15" s="120">
        <v>82761.8585064371</v>
      </c>
      <c r="F15" s="120">
        <v>86899.951431758978</v>
      </c>
      <c r="G15" s="120">
        <v>91244.949003346919</v>
      </c>
      <c r="H15" s="119">
        <v>95807.196453514262</v>
      </c>
      <c r="I15" s="114"/>
    </row>
    <row r="16" spans="1:10">
      <c r="B16" s="211"/>
      <c r="C16" s="121" t="s">
        <v>157</v>
      </c>
      <c r="D16" s="120">
        <v>3.6596647058379839</v>
      </c>
      <c r="E16" s="120">
        <v>4.9999999999999822</v>
      </c>
      <c r="F16" s="120">
        <v>5.0000000000000266</v>
      </c>
      <c r="G16" s="120">
        <v>4.9999999999999822</v>
      </c>
      <c r="H16" s="119">
        <v>5.0000000000000044</v>
      </c>
      <c r="I16" s="114"/>
    </row>
    <row r="17" spans="2:11" ht="6.75" customHeight="1">
      <c r="B17" s="126"/>
      <c r="C17" s="125"/>
      <c r="D17" s="124"/>
      <c r="E17" s="124"/>
      <c r="F17" s="124"/>
      <c r="G17" s="124"/>
      <c r="H17" s="123"/>
      <c r="I17" s="114"/>
    </row>
    <row r="18" spans="2:11">
      <c r="B18" s="211" t="s">
        <v>156</v>
      </c>
      <c r="C18" s="121" t="s">
        <v>2</v>
      </c>
      <c r="D18" s="128">
        <v>4</v>
      </c>
      <c r="E18" s="128">
        <v>4</v>
      </c>
      <c r="F18" s="128">
        <v>4</v>
      </c>
      <c r="G18" s="128">
        <v>4</v>
      </c>
      <c r="H18" s="127">
        <v>4</v>
      </c>
      <c r="I18" s="114"/>
    </row>
    <row r="19" spans="2:11">
      <c r="B19" s="211"/>
      <c r="C19" s="121" t="s">
        <v>3</v>
      </c>
      <c r="D19" s="128">
        <v>4</v>
      </c>
      <c r="E19" s="128">
        <v>4</v>
      </c>
      <c r="F19" s="128">
        <v>4</v>
      </c>
      <c r="G19" s="128">
        <v>4</v>
      </c>
      <c r="H19" s="127">
        <v>4</v>
      </c>
      <c r="I19" s="114"/>
    </row>
    <row r="20" spans="2:11">
      <c r="B20" s="211"/>
      <c r="C20" s="121" t="s">
        <v>4</v>
      </c>
      <c r="D20" s="128">
        <v>3.75</v>
      </c>
      <c r="E20" s="128">
        <v>4</v>
      </c>
      <c r="F20" s="128">
        <v>4</v>
      </c>
      <c r="G20" s="128">
        <v>4</v>
      </c>
      <c r="H20" s="127">
        <v>4</v>
      </c>
      <c r="I20" s="114"/>
    </row>
    <row r="21" spans="2:11">
      <c r="B21" s="211"/>
      <c r="C21" s="121" t="s">
        <v>5</v>
      </c>
      <c r="D21" s="128">
        <v>3.25</v>
      </c>
      <c r="E21" s="128">
        <v>4</v>
      </c>
      <c r="F21" s="128">
        <v>4</v>
      </c>
      <c r="G21" s="128">
        <v>4</v>
      </c>
      <c r="H21" s="127">
        <v>4</v>
      </c>
      <c r="I21" s="114"/>
    </row>
    <row r="22" spans="2:11" ht="6.75" customHeight="1">
      <c r="B22" s="126"/>
      <c r="C22" s="125"/>
      <c r="D22" s="124"/>
      <c r="E22" s="124"/>
      <c r="F22" s="124"/>
      <c r="G22" s="124"/>
      <c r="H22" s="123"/>
      <c r="I22" s="114"/>
    </row>
    <row r="23" spans="2:11">
      <c r="B23" s="211" t="s">
        <v>155</v>
      </c>
      <c r="C23" s="121" t="s">
        <v>6</v>
      </c>
      <c r="D23" s="128">
        <v>50.169600000000003</v>
      </c>
      <c r="E23" s="128">
        <v>52.176384000000006</v>
      </c>
      <c r="F23" s="128">
        <v>54.263439360000007</v>
      </c>
      <c r="G23" s="128">
        <v>56.433976934400008</v>
      </c>
      <c r="H23" s="127">
        <v>58.691336011776009</v>
      </c>
      <c r="I23" s="114"/>
    </row>
    <row r="24" spans="2:11">
      <c r="B24" s="211"/>
      <c r="C24" s="121" t="s">
        <v>7</v>
      </c>
      <c r="D24" s="128">
        <v>5.4714402842306775</v>
      </c>
      <c r="E24" s="128">
        <v>4.0000000000000036</v>
      </c>
      <c r="F24" s="128">
        <v>4.0000000000000036</v>
      </c>
      <c r="G24" s="128">
        <v>4.0000000000000036</v>
      </c>
      <c r="H24" s="127">
        <v>4.0000000000000036</v>
      </c>
      <c r="I24" s="114"/>
    </row>
    <row r="25" spans="2:11">
      <c r="B25" s="211"/>
      <c r="C25" s="121" t="s">
        <v>8</v>
      </c>
      <c r="D25" s="128">
        <v>51.053600000000003</v>
      </c>
      <c r="E25" s="128">
        <v>53.095744000000003</v>
      </c>
      <c r="F25" s="128">
        <v>55.219573760000003</v>
      </c>
      <c r="G25" s="128">
        <v>57.428356710400003</v>
      </c>
      <c r="H25" s="127">
        <v>59.725490978816005</v>
      </c>
      <c r="I25" s="114"/>
    </row>
    <row r="26" spans="2:11">
      <c r="B26" s="211"/>
      <c r="C26" s="121" t="s">
        <v>7</v>
      </c>
      <c r="D26" s="128">
        <v>5.8077191702607056</v>
      </c>
      <c r="E26" s="128">
        <v>4.0000000000000036</v>
      </c>
      <c r="F26" s="128">
        <v>4.0000000000000036</v>
      </c>
      <c r="G26" s="128">
        <v>4.0000000000000036</v>
      </c>
      <c r="H26" s="127">
        <v>4.0000000000000036</v>
      </c>
      <c r="I26" s="114"/>
    </row>
    <row r="27" spans="2:11" ht="6" customHeight="1">
      <c r="B27" s="126"/>
      <c r="C27" s="125"/>
      <c r="D27" s="124"/>
      <c r="E27" s="124"/>
      <c r="F27" s="124"/>
      <c r="G27" s="124"/>
      <c r="H27" s="123"/>
      <c r="I27" s="114"/>
    </row>
    <row r="28" spans="2:11">
      <c r="B28" s="205" t="s">
        <v>154</v>
      </c>
      <c r="C28" s="121" t="s">
        <v>153</v>
      </c>
      <c r="D28" s="120">
        <v>65.464916666666667</v>
      </c>
      <c r="E28" s="120">
        <v>62.93</v>
      </c>
      <c r="F28" s="120">
        <v>62.555250000000001</v>
      </c>
      <c r="G28" s="120">
        <v>61.675083333333333</v>
      </c>
      <c r="H28" s="119">
        <v>60.06</v>
      </c>
      <c r="I28" s="114"/>
    </row>
    <row r="29" spans="2:11">
      <c r="B29" s="205"/>
      <c r="C29" s="121" t="s">
        <v>152</v>
      </c>
      <c r="D29" s="120">
        <v>63.905250000000002</v>
      </c>
      <c r="E29" s="120">
        <v>60.548250000000003</v>
      </c>
      <c r="F29" s="120">
        <v>60.187683391268081</v>
      </c>
      <c r="G29" s="120">
        <v>59.340828927975529</v>
      </c>
      <c r="H29" s="119">
        <v>57.786872636262515</v>
      </c>
      <c r="I29" s="114"/>
    </row>
    <row r="30" spans="2:11">
      <c r="B30" s="205"/>
      <c r="C30" s="121" t="s">
        <v>151</v>
      </c>
      <c r="D30" s="120">
        <v>1279.4822666666666</v>
      </c>
      <c r="E30" s="120">
        <v>1261.5370666666668</v>
      </c>
      <c r="F30" s="120">
        <v>1268.3600333333334</v>
      </c>
      <c r="G30" s="120">
        <v>1285.7208000000001</v>
      </c>
      <c r="H30" s="119">
        <v>1283.4706289294504</v>
      </c>
      <c r="I30" s="114"/>
    </row>
    <row r="31" spans="2:11">
      <c r="B31" s="205"/>
      <c r="C31" s="121" t="s">
        <v>150</v>
      </c>
      <c r="D31" s="120">
        <v>13633.154999999999</v>
      </c>
      <c r="E31" s="120">
        <v>13727.14975</v>
      </c>
      <c r="F31" s="120">
        <v>14026.528999999999</v>
      </c>
      <c r="G31" s="120">
        <v>14284.707350000001</v>
      </c>
      <c r="H31" s="119">
        <v>14695.875</v>
      </c>
      <c r="I31" s="114"/>
    </row>
    <row r="32" spans="2:11" ht="15.75" thickBot="1">
      <c r="B32" s="205"/>
      <c r="C32" s="121" t="s">
        <v>9</v>
      </c>
      <c r="D32" s="120">
        <v>2.9</v>
      </c>
      <c r="E32" s="120">
        <v>2.6</v>
      </c>
      <c r="F32" s="120">
        <v>1.9</v>
      </c>
      <c r="G32" s="120">
        <v>1.85</v>
      </c>
      <c r="H32" s="119">
        <v>1.75</v>
      </c>
      <c r="I32" s="114"/>
      <c r="K32" s="122"/>
    </row>
    <row r="33" spans="2:12" ht="15.75" thickBot="1">
      <c r="B33" s="205"/>
      <c r="C33" s="121" t="s">
        <v>149</v>
      </c>
      <c r="D33" s="120">
        <v>2.5</v>
      </c>
      <c r="E33" s="120">
        <v>2.2000000000000002</v>
      </c>
      <c r="F33" s="120">
        <v>2.15</v>
      </c>
      <c r="G33" s="120">
        <v>2.1294117647058788</v>
      </c>
      <c r="H33" s="119">
        <v>2.1294117647058788</v>
      </c>
      <c r="I33" s="114"/>
      <c r="L33" s="118"/>
    </row>
    <row r="34" spans="2:12" ht="15.75" thickBot="1">
      <c r="B34" s="206"/>
      <c r="C34" s="117" t="s">
        <v>148</v>
      </c>
      <c r="D34" s="116">
        <v>2.7</v>
      </c>
      <c r="E34" s="116">
        <v>2.35</v>
      </c>
      <c r="F34" s="116">
        <v>2.15</v>
      </c>
      <c r="G34" s="116">
        <v>2.0385</v>
      </c>
      <c r="H34" s="115">
        <v>2.0762499999999999</v>
      </c>
      <c r="I34" s="114"/>
    </row>
  </sheetData>
  <mergeCells count="13">
    <mergeCell ref="B28:B34"/>
    <mergeCell ref="B9:C9"/>
    <mergeCell ref="B10:B11"/>
    <mergeCell ref="B13:B16"/>
    <mergeCell ref="B18:B21"/>
    <mergeCell ref="B23:B26"/>
    <mergeCell ref="A6:J6"/>
    <mergeCell ref="A7:J7"/>
    <mergeCell ref="A1:J1"/>
    <mergeCell ref="A2:J2"/>
    <mergeCell ref="A3:J3"/>
    <mergeCell ref="C4:G4"/>
    <mergeCell ref="A5:J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workbookViewId="0">
      <selection activeCell="Q14" sqref="Q14"/>
    </sheetView>
  </sheetViews>
  <sheetFormatPr baseColWidth="10" defaultColWidth="11.42578125" defaultRowHeight="15"/>
  <cols>
    <col min="1" max="1" width="13.140625" style="26" customWidth="1"/>
    <col min="2" max="2" width="38" style="26" customWidth="1"/>
    <col min="3" max="3" width="10.85546875" style="26" customWidth="1"/>
    <col min="4" max="4" width="10.5703125" style="26" customWidth="1"/>
    <col min="5" max="5" width="9.7109375" style="26" customWidth="1"/>
    <col min="6" max="6" width="13" style="26" customWidth="1"/>
    <col min="7" max="7" width="9" style="26" customWidth="1"/>
    <col min="8" max="8" width="10.85546875" style="26" customWidth="1"/>
    <col min="9" max="9" width="9.140625" style="26" customWidth="1"/>
    <col min="10" max="10" width="9.42578125" style="26" customWidth="1"/>
    <col min="11" max="11" width="11.28515625" style="26" customWidth="1"/>
    <col min="12" max="12" width="10.85546875" style="26" customWidth="1"/>
    <col min="13" max="14" width="11.42578125" style="26" customWidth="1"/>
    <col min="15" max="16" width="11.42578125" style="26"/>
    <col min="17" max="17" width="15.140625" style="26" bestFit="1" customWidth="1"/>
    <col min="18" max="16384" width="11.42578125" style="26"/>
  </cols>
  <sheetData>
    <row r="1" spans="1:17" ht="28.5" customHeight="1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7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7" ht="15.75" customHeight="1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5" spans="1:17" ht="18.75">
      <c r="A5" s="243" t="s">
        <v>137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</row>
    <row r="6" spans="1:17" ht="18.75">
      <c r="A6" s="243" t="s">
        <v>1038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</row>
    <row r="7" spans="1:17" ht="18.75">
      <c r="A7" s="243" t="s">
        <v>146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17">
      <c r="A8" s="244" t="s">
        <v>24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</row>
    <row r="9" spans="1:17" ht="21" customHeight="1"/>
    <row r="10" spans="1:17" ht="43.5" customHeight="1">
      <c r="B10" s="152"/>
      <c r="C10" s="246" t="s">
        <v>25</v>
      </c>
      <c r="D10" s="246"/>
      <c r="E10" s="246" t="s">
        <v>26</v>
      </c>
      <c r="F10" s="246"/>
      <c r="G10" s="246" t="s">
        <v>686</v>
      </c>
      <c r="H10" s="246"/>
      <c r="I10" s="246" t="s">
        <v>681</v>
      </c>
      <c r="J10" s="246"/>
      <c r="K10" s="246" t="s">
        <v>29</v>
      </c>
      <c r="L10" s="246"/>
      <c r="M10" s="246" t="s">
        <v>689</v>
      </c>
      <c r="N10" s="246"/>
    </row>
    <row r="11" spans="1:17" ht="21.75" customHeight="1">
      <c r="B11" s="152"/>
      <c r="C11" s="154">
        <v>2018</v>
      </c>
      <c r="D11" s="154">
        <v>2019</v>
      </c>
      <c r="E11" s="154">
        <v>2018</v>
      </c>
      <c r="F11" s="154">
        <v>2019</v>
      </c>
      <c r="G11" s="154">
        <v>2018</v>
      </c>
      <c r="H11" s="154">
        <v>2019</v>
      </c>
      <c r="I11" s="154">
        <v>2018</v>
      </c>
      <c r="J11" s="154">
        <v>2019</v>
      </c>
      <c r="K11" s="154">
        <v>2018</v>
      </c>
      <c r="L11" s="154">
        <v>2019</v>
      </c>
      <c r="M11" s="154">
        <v>2018</v>
      </c>
      <c r="N11" s="154">
        <v>2019</v>
      </c>
    </row>
    <row r="12" spans="1:17" ht="21" customHeight="1">
      <c r="B12" s="26" t="s">
        <v>687</v>
      </c>
      <c r="C12" s="179">
        <v>143125.6</v>
      </c>
      <c r="D12" s="153">
        <v>155336.06473700001</v>
      </c>
      <c r="E12" s="179">
        <v>47817.8</v>
      </c>
      <c r="F12" s="159">
        <v>50190.424991</v>
      </c>
      <c r="G12" s="179">
        <v>2521</v>
      </c>
      <c r="H12" s="153">
        <v>2832.0715719999998</v>
      </c>
      <c r="I12" s="179">
        <v>7224.3</v>
      </c>
      <c r="J12" s="159">
        <v>6205.8038591599998</v>
      </c>
      <c r="K12" s="179">
        <v>16355.9</v>
      </c>
      <c r="L12" s="153">
        <v>15229.152344</v>
      </c>
      <c r="M12" s="159">
        <v>217044.7</v>
      </c>
      <c r="N12" s="159">
        <f>D12+F12+H12+J12+L12</f>
        <v>229793.51750315999</v>
      </c>
      <c r="O12" s="100"/>
    </row>
    <row r="13" spans="1:17" ht="23.25" customHeight="1">
      <c r="B13" s="26" t="s">
        <v>685</v>
      </c>
      <c r="C13" s="179">
        <v>8775.2000000000007</v>
      </c>
      <c r="D13" s="153">
        <v>9552.8186540000006</v>
      </c>
      <c r="E13" s="179">
        <v>4035.7</v>
      </c>
      <c r="F13" s="159">
        <v>4803.1288299999997</v>
      </c>
      <c r="G13" s="180">
        <v>452.9</v>
      </c>
      <c r="H13" s="153">
        <v>546.35776199999998</v>
      </c>
      <c r="I13" s="180">
        <v>154.19999999999999</v>
      </c>
      <c r="J13" s="159">
        <v>124.87762804</v>
      </c>
      <c r="K13" s="179">
        <v>2249.9</v>
      </c>
      <c r="L13" s="153">
        <v>2740.1487910000001</v>
      </c>
      <c r="M13" s="159">
        <v>15667.8</v>
      </c>
      <c r="N13" s="159">
        <f>D13+F13+H13+J13+L13</f>
        <v>17767.331665040001</v>
      </c>
      <c r="O13" s="100"/>
    </row>
    <row r="14" spans="1:17" ht="22.5" customHeight="1">
      <c r="B14" s="26" t="s">
        <v>684</v>
      </c>
      <c r="C14" s="179">
        <v>1319.7</v>
      </c>
      <c r="D14" s="153">
        <v>1560.4106059999999</v>
      </c>
      <c r="E14" s="180">
        <v>92.5</v>
      </c>
      <c r="F14" s="159">
        <v>98.261646999999996</v>
      </c>
      <c r="G14" s="180">
        <v>61.5</v>
      </c>
      <c r="H14" s="153">
        <v>38.968898000000003</v>
      </c>
      <c r="I14" s="180">
        <v>200.1</v>
      </c>
      <c r="J14" s="159">
        <v>172.27883672999999</v>
      </c>
      <c r="K14" s="180">
        <v>179.9</v>
      </c>
      <c r="L14" s="153">
        <v>209.160898</v>
      </c>
      <c r="M14" s="159">
        <f>C14+E14+G14+I14+K14</f>
        <v>1853.7</v>
      </c>
      <c r="N14" s="159">
        <f>D14+F14+H14+J14+L14</f>
        <v>2079.0808857299999</v>
      </c>
      <c r="O14" s="100"/>
      <c r="Q14" s="165"/>
    </row>
    <row r="15" spans="1:17" ht="22.5" customHeight="1">
      <c r="B15" s="26" t="s">
        <v>683</v>
      </c>
      <c r="C15" s="180">
        <v>732.7</v>
      </c>
      <c r="D15" s="153">
        <v>690.777649</v>
      </c>
      <c r="E15" s="179">
        <v>1422.4</v>
      </c>
      <c r="F15" s="159">
        <v>1108.7512810000001</v>
      </c>
      <c r="G15" s="180">
        <v>230.1</v>
      </c>
      <c r="H15" s="153">
        <v>327.64716499999997</v>
      </c>
      <c r="I15" s="180">
        <v>3.1</v>
      </c>
      <c r="J15" s="159">
        <v>6.1382599999999998</v>
      </c>
      <c r="K15" s="180">
        <v>280.2</v>
      </c>
      <c r="L15" s="153">
        <v>404.13317499999999</v>
      </c>
      <c r="M15" s="159">
        <v>2668.6</v>
      </c>
      <c r="N15" s="159">
        <f>D15+F15+H15+J15+L15</f>
        <v>2537.4475299999999</v>
      </c>
      <c r="O15" s="100"/>
    </row>
    <row r="16" spans="1:17" ht="22.5" customHeight="1">
      <c r="B16" s="26" t="s">
        <v>682</v>
      </c>
      <c r="C16" s="179">
        <v>18049.3</v>
      </c>
      <c r="D16" s="153">
        <v>20666.407329000001</v>
      </c>
      <c r="E16" s="179">
        <v>5395.2</v>
      </c>
      <c r="F16" s="159">
        <v>6661.2767919999997</v>
      </c>
      <c r="G16" s="180">
        <v>331.9</v>
      </c>
      <c r="H16" s="153">
        <v>345.75387000000001</v>
      </c>
      <c r="I16" s="180">
        <v>746</v>
      </c>
      <c r="J16" s="159">
        <v>641.62337316999981</v>
      </c>
      <c r="K16" s="179">
        <v>1447.4</v>
      </c>
      <c r="L16" s="153">
        <v>1459.3573879999999</v>
      </c>
      <c r="M16" s="159">
        <v>25969.7</v>
      </c>
      <c r="N16" s="159">
        <f>D16+F16+H16+J16+L16</f>
        <v>29774.418752170004</v>
      </c>
      <c r="O16" s="100"/>
    </row>
    <row r="17" spans="2:15" ht="21.75" customHeight="1">
      <c r="B17" s="152" t="s">
        <v>30</v>
      </c>
      <c r="C17" s="151">
        <v>172002.6</v>
      </c>
      <c r="D17" s="151">
        <f>SUM(D12:D16)</f>
        <v>187806.47897500001</v>
      </c>
      <c r="E17" s="151">
        <v>58763.6</v>
      </c>
      <c r="F17" s="155">
        <f>SUM(F12:F16)</f>
        <v>62861.843540999995</v>
      </c>
      <c r="G17" s="155">
        <f>SUM(G12:G16)</f>
        <v>3597.4</v>
      </c>
      <c r="H17" s="151">
        <f>SUM(H12:H16)</f>
        <v>4090.7992669999999</v>
      </c>
      <c r="I17" s="155">
        <v>8327.7000000000007</v>
      </c>
      <c r="J17" s="155">
        <f>SUM(J12:J16)</f>
        <v>7150.7219570999987</v>
      </c>
      <c r="K17" s="155">
        <f>SUM(K12:K16)</f>
        <v>20513.300000000003</v>
      </c>
      <c r="L17" s="155">
        <f>SUM(L12:L16)</f>
        <v>20041.952595999999</v>
      </c>
      <c r="M17" s="155">
        <v>263204.59999999998</v>
      </c>
      <c r="N17" s="155">
        <f>SUM(N12:N16)</f>
        <v>281951.79633609997</v>
      </c>
      <c r="O17" s="100"/>
    </row>
    <row r="18" spans="2:15" ht="31.5" customHeight="1">
      <c r="B18" s="245" t="s">
        <v>1037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</row>
  </sheetData>
  <mergeCells count="14">
    <mergeCell ref="A8:O8"/>
    <mergeCell ref="B18:N18"/>
    <mergeCell ref="A1:O1"/>
    <mergeCell ref="A2:P2"/>
    <mergeCell ref="A3:O3"/>
    <mergeCell ref="A5:O5"/>
    <mergeCell ref="A6:O6"/>
    <mergeCell ref="A7:O7"/>
    <mergeCell ref="M10:N10"/>
    <mergeCell ref="C10:D10"/>
    <mergeCell ref="E10:F10"/>
    <mergeCell ref="G10:H10"/>
    <mergeCell ref="I10:J10"/>
    <mergeCell ref="K10:L10"/>
  </mergeCells>
  <pageMargins left="0.7" right="0.7" top="0.75" bottom="0.75" header="0.3" footer="0.3"/>
  <pageSetup orientation="portrait" horizontalDpi="4294967295" verticalDpi="4294967295" r:id="rId1"/>
  <ignoredErrors>
    <ignoredError sqref="D17:M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workbookViewId="0">
      <selection activeCell="G23" sqref="G23"/>
    </sheetView>
  </sheetViews>
  <sheetFormatPr baseColWidth="10" defaultColWidth="11.42578125" defaultRowHeight="15"/>
  <cols>
    <col min="1" max="1" width="11.42578125" style="26"/>
    <col min="2" max="2" width="57.7109375" style="26" customWidth="1"/>
    <col min="3" max="3" width="18.5703125" style="26" customWidth="1"/>
    <col min="4" max="4" width="19.140625" style="26" customWidth="1"/>
    <col min="5" max="5" width="18" style="26" customWidth="1"/>
    <col min="6" max="6" width="13.140625" style="26" customWidth="1"/>
    <col min="7" max="7" width="38" style="26" customWidth="1"/>
    <col min="8" max="8" width="11.140625" style="26" customWidth="1"/>
    <col min="9" max="9" width="10.5703125" style="26" customWidth="1"/>
    <col min="10" max="10" width="12.28515625" style="26" customWidth="1"/>
    <col min="11" max="11" width="18.7109375" style="26" customWidth="1"/>
    <col min="12" max="13" width="12.5703125" style="26" customWidth="1"/>
    <col min="14" max="14" width="11.140625" style="26" customWidth="1"/>
    <col min="15" max="15" width="11.42578125" style="26" customWidth="1"/>
    <col min="16" max="16" width="11.5703125" style="26" customWidth="1"/>
    <col min="17" max="17" width="15.28515625" style="26" customWidth="1"/>
    <col min="18" max="19" width="11.42578125" style="26" customWidth="1"/>
    <col min="20" max="21" width="11.42578125" style="26"/>
    <col min="22" max="22" width="15.140625" style="26" bestFit="1" customWidth="1"/>
    <col min="23" max="16384" width="11.42578125" style="26"/>
  </cols>
  <sheetData>
    <row r="1" spans="1:25" ht="28.5" customHeight="1">
      <c r="A1" s="212" t="s">
        <v>0</v>
      </c>
      <c r="B1" s="200"/>
      <c r="C1" s="200"/>
      <c r="D1" s="200"/>
      <c r="E1" s="200"/>
      <c r="F1" s="200"/>
      <c r="G1" s="37"/>
      <c r="H1" s="37"/>
      <c r="I1" s="38"/>
    </row>
    <row r="2" spans="1:25" ht="21">
      <c r="A2" s="214" t="s">
        <v>1</v>
      </c>
      <c r="B2" s="215"/>
      <c r="C2" s="215"/>
      <c r="D2" s="215"/>
      <c r="E2" s="215"/>
      <c r="F2" s="215"/>
      <c r="G2" s="39"/>
      <c r="H2" s="39"/>
      <c r="I2" s="40"/>
    </row>
    <row r="3" spans="1:25" ht="15.75" customHeight="1">
      <c r="A3" s="217" t="s">
        <v>22</v>
      </c>
      <c r="B3" s="202"/>
      <c r="C3" s="202"/>
      <c r="D3" s="202"/>
      <c r="E3" s="202"/>
      <c r="F3" s="202"/>
      <c r="G3" s="41"/>
      <c r="H3" s="41"/>
      <c r="I3" s="42"/>
    </row>
    <row r="5" spans="1:25" ht="18.75">
      <c r="A5" s="243" t="s">
        <v>137</v>
      </c>
      <c r="B5" s="243"/>
      <c r="C5" s="243"/>
      <c r="D5" s="243"/>
      <c r="E5" s="243"/>
      <c r="F5" s="243"/>
      <c r="G5" s="191"/>
      <c r="H5" s="191"/>
      <c r="I5" s="191"/>
    </row>
    <row r="6" spans="1:25" ht="18.75">
      <c r="A6" s="243" t="s">
        <v>1039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</row>
    <row r="7" spans="1:25" ht="18.75">
      <c r="A7" s="243" t="s">
        <v>146</v>
      </c>
      <c r="B7" s="243"/>
      <c r="C7" s="243"/>
      <c r="D7" s="243"/>
      <c r="E7" s="243"/>
      <c r="F7" s="243"/>
      <c r="G7" s="191"/>
      <c r="H7" s="191"/>
      <c r="I7" s="191"/>
    </row>
    <row r="8" spans="1:25">
      <c r="A8" s="244"/>
      <c r="B8" s="244"/>
      <c r="C8" s="244"/>
      <c r="D8" s="244"/>
      <c r="E8" s="244"/>
      <c r="F8" s="244"/>
      <c r="G8" s="192"/>
      <c r="H8" s="192"/>
      <c r="I8" s="192"/>
    </row>
    <row r="9" spans="1:25" ht="43.5" customHeight="1">
      <c r="B9" s="251" t="s">
        <v>693</v>
      </c>
      <c r="C9" s="248" t="s">
        <v>692</v>
      </c>
      <c r="D9" s="248" t="s">
        <v>691</v>
      </c>
      <c r="E9" s="249" t="s">
        <v>690</v>
      </c>
      <c r="G9" s="193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95"/>
      <c r="U9" s="95"/>
      <c r="V9" s="95"/>
      <c r="W9" s="95"/>
      <c r="X9" s="95"/>
      <c r="Y9" s="95"/>
    </row>
    <row r="10" spans="1:25" ht="21.75" customHeight="1">
      <c r="B10" s="251"/>
      <c r="C10" s="248"/>
      <c r="D10" s="248"/>
      <c r="E10" s="249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95"/>
      <c r="U10" s="95"/>
      <c r="V10" s="95"/>
      <c r="W10" s="95"/>
      <c r="X10" s="95"/>
      <c r="Y10" s="95"/>
    </row>
    <row r="11" spans="1:25" ht="21" customHeight="1">
      <c r="B11" s="164" t="s">
        <v>25</v>
      </c>
      <c r="C11" s="162">
        <v>155336064737</v>
      </c>
      <c r="D11" s="161">
        <v>540162</v>
      </c>
      <c r="E11" s="160">
        <f t="shared" ref="E11:E16" si="0">(C11/D11)/12</f>
        <v>23964.425600869119</v>
      </c>
      <c r="G11" s="95"/>
      <c r="H11" s="183"/>
      <c r="I11" s="184"/>
      <c r="J11" s="183"/>
      <c r="K11" s="185"/>
      <c r="L11" s="183"/>
      <c r="M11" s="184"/>
      <c r="N11" s="183"/>
      <c r="O11" s="185"/>
      <c r="P11" s="183"/>
      <c r="Q11" s="184"/>
      <c r="R11" s="185"/>
      <c r="S11" s="185"/>
      <c r="T11" s="186"/>
      <c r="U11" s="95"/>
      <c r="V11" s="95"/>
      <c r="W11" s="95"/>
      <c r="X11" s="95"/>
      <c r="Y11" s="95"/>
    </row>
    <row r="12" spans="1:25" ht="22.5" customHeight="1">
      <c r="B12" s="164" t="s">
        <v>55</v>
      </c>
      <c r="C12" s="162">
        <v>24041495419</v>
      </c>
      <c r="D12" s="161">
        <v>46558</v>
      </c>
      <c r="E12" s="160">
        <f t="shared" si="0"/>
        <v>43031.443609762733</v>
      </c>
      <c r="G12" s="95"/>
      <c r="H12" s="183"/>
      <c r="I12" s="184"/>
      <c r="J12" s="183"/>
      <c r="K12" s="185"/>
      <c r="L12" s="95"/>
      <c r="M12" s="184"/>
      <c r="N12" s="95"/>
      <c r="O12" s="185"/>
      <c r="P12" s="183"/>
      <c r="Q12" s="184"/>
      <c r="R12" s="185"/>
      <c r="S12" s="185"/>
      <c r="T12" s="186"/>
      <c r="U12" s="95"/>
      <c r="V12" s="95"/>
      <c r="W12" s="95"/>
      <c r="X12" s="95"/>
      <c r="Y12" s="95"/>
    </row>
    <row r="13" spans="1:25" ht="22.5" customHeight="1">
      <c r="B13" s="164" t="s">
        <v>686</v>
      </c>
      <c r="C13" s="162">
        <v>2832071572</v>
      </c>
      <c r="D13" s="162">
        <v>12201.787240319225</v>
      </c>
      <c r="E13" s="160">
        <f t="shared" si="0"/>
        <v>19341.917678541566</v>
      </c>
      <c r="G13" s="95"/>
      <c r="H13" s="183"/>
      <c r="I13" s="184"/>
      <c r="J13" s="95"/>
      <c r="K13" s="185"/>
      <c r="L13" s="95"/>
      <c r="M13" s="184"/>
      <c r="N13" s="95"/>
      <c r="O13" s="185"/>
      <c r="P13" s="95"/>
      <c r="Q13" s="184"/>
      <c r="R13" s="185"/>
      <c r="S13" s="185"/>
      <c r="T13" s="186"/>
      <c r="U13" s="95"/>
      <c r="V13" s="187"/>
      <c r="W13" s="95"/>
      <c r="X13" s="95"/>
      <c r="Y13" s="95"/>
    </row>
    <row r="14" spans="1:25" ht="22.5" customHeight="1">
      <c r="B14" s="164" t="s">
        <v>58</v>
      </c>
      <c r="C14" s="162">
        <v>6205803859.1599998</v>
      </c>
      <c r="D14" s="162">
        <v>50683</v>
      </c>
      <c r="E14" s="160">
        <f t="shared" si="0"/>
        <v>10203.624915586423</v>
      </c>
      <c r="G14" s="95"/>
      <c r="H14" s="95"/>
      <c r="I14" s="184"/>
      <c r="J14" s="183"/>
      <c r="K14" s="185"/>
      <c r="L14" s="95"/>
      <c r="M14" s="184"/>
      <c r="N14" s="95"/>
      <c r="O14" s="185"/>
      <c r="P14" s="95"/>
      <c r="Q14" s="184"/>
      <c r="R14" s="185"/>
      <c r="S14" s="185"/>
      <c r="T14" s="186"/>
      <c r="U14" s="95"/>
      <c r="V14" s="95"/>
      <c r="W14" s="95"/>
      <c r="X14" s="95"/>
      <c r="Y14" s="95"/>
    </row>
    <row r="15" spans="1:25" ht="22.5" customHeight="1">
      <c r="B15" s="163" t="s">
        <v>29</v>
      </c>
      <c r="C15" s="162">
        <v>15229152344</v>
      </c>
      <c r="D15" s="162">
        <v>27798</v>
      </c>
      <c r="E15" s="160">
        <f t="shared" si="0"/>
        <v>45654.220759287244</v>
      </c>
      <c r="G15" s="95"/>
      <c r="H15" s="183"/>
      <c r="I15" s="184"/>
      <c r="J15" s="183"/>
      <c r="K15" s="185"/>
      <c r="L15" s="95"/>
      <c r="M15" s="184"/>
      <c r="N15" s="95"/>
      <c r="O15" s="185"/>
      <c r="P15" s="183"/>
      <c r="Q15" s="184"/>
      <c r="R15" s="185"/>
      <c r="S15" s="185"/>
      <c r="T15" s="186"/>
      <c r="U15" s="95"/>
      <c r="V15" s="95"/>
      <c r="W15" s="95"/>
      <c r="X15" s="95"/>
      <c r="Y15" s="95"/>
    </row>
    <row r="16" spans="1:25" ht="21.75" customHeight="1">
      <c r="B16" s="158" t="s">
        <v>147</v>
      </c>
      <c r="C16" s="157">
        <f>SUM(C11:C15)</f>
        <v>203644587931.16</v>
      </c>
      <c r="D16" s="157">
        <f>SUM(D11:D15)</f>
        <v>677402.78724031919</v>
      </c>
      <c r="E16" s="156">
        <f t="shared" si="0"/>
        <v>25052.129467510091</v>
      </c>
      <c r="G16" s="181"/>
      <c r="H16" s="188"/>
      <c r="I16" s="188"/>
      <c r="J16" s="188"/>
      <c r="K16" s="189"/>
      <c r="L16" s="189"/>
      <c r="M16" s="188"/>
      <c r="N16" s="189"/>
      <c r="O16" s="189"/>
      <c r="P16" s="189"/>
      <c r="Q16" s="189"/>
      <c r="R16" s="189"/>
      <c r="S16" s="189"/>
      <c r="T16" s="186"/>
      <c r="U16" s="95"/>
      <c r="V16" s="95"/>
      <c r="W16" s="95"/>
      <c r="X16" s="95"/>
      <c r="Y16" s="95"/>
    </row>
    <row r="17" spans="2:25">
      <c r="B17" s="247" t="s">
        <v>688</v>
      </c>
      <c r="C17" s="247"/>
      <c r="D17" s="247"/>
      <c r="E17" s="247"/>
      <c r="G17" s="95"/>
      <c r="H17" s="95"/>
      <c r="I17" s="186"/>
      <c r="J17" s="190"/>
      <c r="K17" s="186"/>
      <c r="L17" s="190"/>
      <c r="M17" s="186"/>
      <c r="N17" s="190"/>
      <c r="O17" s="186"/>
      <c r="P17" s="190"/>
      <c r="Q17" s="186"/>
      <c r="R17" s="190"/>
      <c r="S17" s="95"/>
      <c r="T17" s="95"/>
      <c r="U17" s="95"/>
      <c r="V17" s="95"/>
      <c r="W17" s="95"/>
      <c r="X17" s="95"/>
      <c r="Y17" s="95"/>
    </row>
    <row r="18" spans="2:25"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</row>
    <row r="19" spans="2:25"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2:25"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</row>
  </sheetData>
  <mergeCells count="19">
    <mergeCell ref="L9:M9"/>
    <mergeCell ref="N9:O9"/>
    <mergeCell ref="P9:Q9"/>
    <mergeCell ref="R9:S9"/>
    <mergeCell ref="A1:F1"/>
    <mergeCell ref="A2:F2"/>
    <mergeCell ref="A3:F3"/>
    <mergeCell ref="A5:F5"/>
    <mergeCell ref="B9:B10"/>
    <mergeCell ref="H9:I9"/>
    <mergeCell ref="A8:F8"/>
    <mergeCell ref="A6:F6"/>
    <mergeCell ref="A7:F7"/>
    <mergeCell ref="G6:L6"/>
    <mergeCell ref="B17:E17"/>
    <mergeCell ref="C9:C10"/>
    <mergeCell ref="D9:D10"/>
    <mergeCell ref="E9:E10"/>
    <mergeCell ref="J9:K9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6"/>
  <sheetViews>
    <sheetView showGridLines="0" zoomScaleNormal="100" workbookViewId="0">
      <selection activeCell="H26" sqref="H26"/>
    </sheetView>
  </sheetViews>
  <sheetFormatPr baseColWidth="10" defaultColWidth="9.140625" defaultRowHeight="15"/>
  <cols>
    <col min="1" max="2" width="9.140625" style="26"/>
    <col min="3" max="3" width="139" style="26" customWidth="1"/>
    <col min="4" max="4" width="10.5703125" style="26" bestFit="1" customWidth="1"/>
    <col min="5" max="6" width="10.140625" style="26" bestFit="1" customWidth="1"/>
    <col min="7" max="7" width="16.85546875" style="26" bestFit="1" customWidth="1"/>
    <col min="8" max="16384" width="9.140625" style="26"/>
  </cols>
  <sheetData>
    <row r="1" spans="1:8" ht="28.5" customHeight="1">
      <c r="A1" s="212" t="s">
        <v>0</v>
      </c>
      <c r="B1" s="200"/>
      <c r="C1" s="200"/>
      <c r="D1" s="200"/>
      <c r="E1" s="200"/>
      <c r="F1" s="200"/>
    </row>
    <row r="2" spans="1:8" ht="21">
      <c r="A2" s="214" t="s">
        <v>1</v>
      </c>
      <c r="B2" s="215"/>
      <c r="C2" s="215"/>
      <c r="D2" s="215"/>
      <c r="E2" s="215"/>
      <c r="F2" s="215"/>
    </row>
    <row r="3" spans="1:8" ht="15.75" customHeight="1">
      <c r="A3" s="217" t="s">
        <v>22</v>
      </c>
      <c r="B3" s="202"/>
      <c r="C3" s="202"/>
      <c r="D3" s="202"/>
      <c r="E3" s="202"/>
      <c r="F3" s="202"/>
    </row>
    <row r="5" spans="1:8" ht="18.75">
      <c r="A5" s="243" t="s">
        <v>137</v>
      </c>
      <c r="B5" s="243"/>
      <c r="C5" s="243"/>
      <c r="D5" s="243"/>
      <c r="E5" s="243"/>
      <c r="F5" s="243"/>
    </row>
    <row r="6" spans="1:8" ht="18.75">
      <c r="A6" s="243" t="s">
        <v>1040</v>
      </c>
      <c r="B6" s="243"/>
      <c r="C6" s="243"/>
      <c r="D6" s="243"/>
      <c r="E6" s="243"/>
      <c r="F6" s="243"/>
    </row>
    <row r="7" spans="1:8" ht="18.75">
      <c r="A7" s="243" t="s">
        <v>146</v>
      </c>
      <c r="B7" s="243"/>
      <c r="C7" s="243"/>
      <c r="D7" s="243"/>
      <c r="E7" s="243"/>
      <c r="F7" s="243"/>
    </row>
    <row r="8" spans="1:8" ht="18.75">
      <c r="A8" s="243" t="s">
        <v>24</v>
      </c>
      <c r="B8" s="243"/>
      <c r="C8" s="243"/>
      <c r="D8" s="243"/>
      <c r="E8" s="243"/>
      <c r="F8" s="243"/>
    </row>
    <row r="9" spans="1:8">
      <c r="D9" s="145"/>
      <c r="G9" s="144"/>
    </row>
    <row r="10" spans="1:8" ht="30">
      <c r="C10" s="143" t="s">
        <v>141</v>
      </c>
      <c r="D10" s="143" t="s">
        <v>675</v>
      </c>
      <c r="E10" s="143" t="s">
        <v>674</v>
      </c>
      <c r="F10" s="143" t="s">
        <v>673</v>
      </c>
    </row>
    <row r="11" spans="1:8">
      <c r="C11" s="141" t="s">
        <v>672</v>
      </c>
      <c r="D11" s="140">
        <f>(+SUM(D12:D33))</f>
        <v>60089.761354000017</v>
      </c>
      <c r="E11" s="139">
        <f t="shared" ref="E11:E74" si="0">+D11/$D$515</f>
        <v>0.76254158206584799</v>
      </c>
      <c r="F11" s="139">
        <v>1.3915418332055342E-2</v>
      </c>
      <c r="G11" s="97"/>
      <c r="H11" s="99"/>
    </row>
    <row r="12" spans="1:8">
      <c r="C12" s="138" t="s">
        <v>671</v>
      </c>
      <c r="D12" s="97">
        <v>4000</v>
      </c>
      <c r="E12" s="136">
        <f t="shared" si="0"/>
        <v>5.0760167115563866E-2</v>
      </c>
      <c r="F12" s="136">
        <v>9.2630877663680579E-4</v>
      </c>
    </row>
    <row r="13" spans="1:8">
      <c r="C13" s="138" t="s">
        <v>670</v>
      </c>
      <c r="D13" s="97">
        <v>4000</v>
      </c>
      <c r="E13" s="136">
        <f t="shared" si="0"/>
        <v>5.0760167115563866E-2</v>
      </c>
      <c r="F13" s="136">
        <v>9.2630877663680579E-4</v>
      </c>
    </row>
    <row r="14" spans="1:8">
      <c r="C14" s="138" t="s">
        <v>669</v>
      </c>
      <c r="D14" s="97">
        <v>2466.5732130000001</v>
      </c>
      <c r="E14" s="136">
        <f t="shared" si="0"/>
        <v>3.1300917123663327E-2</v>
      </c>
      <c r="F14" s="136">
        <v>5.7120210385478635E-4</v>
      </c>
    </row>
    <row r="15" spans="1:8">
      <c r="C15" s="138" t="s">
        <v>668</v>
      </c>
      <c r="D15" s="97">
        <v>2400</v>
      </c>
      <c r="E15" s="136">
        <f t="shared" si="0"/>
        <v>3.0456100269338319E-2</v>
      </c>
      <c r="F15" s="136">
        <v>5.5578526598208352E-4</v>
      </c>
      <c r="H15" s="142"/>
    </row>
    <row r="16" spans="1:8">
      <c r="C16" s="138" t="s">
        <v>667</v>
      </c>
      <c r="D16" s="97">
        <v>2400</v>
      </c>
      <c r="E16" s="136">
        <f t="shared" si="0"/>
        <v>3.0456100269338319E-2</v>
      </c>
      <c r="F16" s="136">
        <v>5.5578526598208352E-4</v>
      </c>
    </row>
    <row r="17" spans="3:6">
      <c r="C17" s="138" t="s">
        <v>666</v>
      </c>
      <c r="D17" s="97">
        <v>2157.9015439999998</v>
      </c>
      <c r="E17" s="136">
        <f t="shared" si="0"/>
        <v>2.7383860748093323E-2</v>
      </c>
      <c r="F17" s="136">
        <v>4.9972078483132855E-4</v>
      </c>
    </row>
    <row r="18" spans="3:6">
      <c r="C18" s="138" t="s">
        <v>665</v>
      </c>
      <c r="D18" s="97">
        <v>1440</v>
      </c>
      <c r="E18" s="136">
        <f t="shared" si="0"/>
        <v>1.8273660161602992E-2</v>
      </c>
      <c r="F18" s="136">
        <v>3.3347115958925008E-4</v>
      </c>
    </row>
    <row r="19" spans="3:6">
      <c r="C19" s="138" t="s">
        <v>664</v>
      </c>
      <c r="D19" s="97">
        <v>1400</v>
      </c>
      <c r="E19" s="136">
        <f t="shared" si="0"/>
        <v>1.7766058490447354E-2</v>
      </c>
      <c r="F19" s="136">
        <v>3.2420807182288204E-4</v>
      </c>
    </row>
    <row r="20" spans="3:6">
      <c r="C20" s="138" t="s">
        <v>663</v>
      </c>
      <c r="D20" s="97">
        <v>1340.85</v>
      </c>
      <c r="E20" s="136">
        <f t="shared" si="0"/>
        <v>1.7015442519225953E-2</v>
      </c>
      <c r="F20" s="136">
        <v>3.1051028078836522E-4</v>
      </c>
    </row>
    <row r="21" spans="3:6">
      <c r="C21" s="138" t="s">
        <v>662</v>
      </c>
      <c r="D21" s="97">
        <v>1262.0687290000001</v>
      </c>
      <c r="E21" s="136">
        <f t="shared" si="0"/>
        <v>1.6015704898841823E-2</v>
      </c>
      <c r="F21" s="136">
        <v>2.9226633509788961E-4</v>
      </c>
    </row>
    <row r="22" spans="3:6">
      <c r="C22" s="138" t="s">
        <v>661</v>
      </c>
      <c r="D22" s="97">
        <v>1197.258908</v>
      </c>
      <c r="E22" s="136">
        <f t="shared" si="0"/>
        <v>1.5193265562669377E-2</v>
      </c>
      <c r="F22" s="136">
        <v>2.7725785859674952E-4</v>
      </c>
    </row>
    <row r="23" spans="3:6">
      <c r="C23" s="138" t="s">
        <v>660</v>
      </c>
      <c r="D23" s="97">
        <v>1035</v>
      </c>
      <c r="E23" s="136">
        <f t="shared" si="0"/>
        <v>1.3134193241152151E-2</v>
      </c>
      <c r="F23" s="136">
        <v>2.3968239595477351E-4</v>
      </c>
    </row>
    <row r="24" spans="3:6">
      <c r="C24" s="138" t="s">
        <v>659</v>
      </c>
      <c r="D24" s="97">
        <v>800</v>
      </c>
      <c r="E24" s="136">
        <f t="shared" si="0"/>
        <v>1.0152033423112774E-2</v>
      </c>
      <c r="F24" s="136">
        <v>1.8526175532736116E-4</v>
      </c>
    </row>
    <row r="25" spans="3:6">
      <c r="C25" s="138" t="s">
        <v>658</v>
      </c>
      <c r="D25" s="97">
        <v>777</v>
      </c>
      <c r="E25" s="136">
        <f t="shared" si="0"/>
        <v>9.8601624621982818E-3</v>
      </c>
      <c r="F25" s="136">
        <v>1.7993547986169952E-4</v>
      </c>
    </row>
    <row r="26" spans="3:6">
      <c r="C26" s="138" t="s">
        <v>657</v>
      </c>
      <c r="D26" s="97">
        <v>750</v>
      </c>
      <c r="E26" s="136">
        <f t="shared" si="0"/>
        <v>9.5175313341682253E-3</v>
      </c>
      <c r="F26" s="136">
        <v>1.7368289561940108E-4</v>
      </c>
    </row>
    <row r="27" spans="3:6">
      <c r="C27" s="138" t="s">
        <v>656</v>
      </c>
      <c r="D27" s="97">
        <v>700</v>
      </c>
      <c r="E27" s="136">
        <f t="shared" si="0"/>
        <v>8.8830292452236771E-3</v>
      </c>
      <c r="F27" s="136">
        <v>1.6210403591144102E-4</v>
      </c>
    </row>
    <row r="28" spans="3:6">
      <c r="C28" s="138" t="s">
        <v>655</v>
      </c>
      <c r="D28" s="97">
        <v>700</v>
      </c>
      <c r="E28" s="136">
        <f t="shared" si="0"/>
        <v>8.8830292452236771E-3</v>
      </c>
      <c r="F28" s="136">
        <v>1.6210403591144102E-4</v>
      </c>
    </row>
    <row r="29" spans="3:6">
      <c r="C29" s="138" t="s">
        <v>654</v>
      </c>
      <c r="D29" s="97">
        <v>650</v>
      </c>
      <c r="E29" s="136">
        <f t="shared" si="0"/>
        <v>8.2485271562791288E-3</v>
      </c>
      <c r="F29" s="136">
        <v>1.5052517620348094E-4</v>
      </c>
    </row>
    <row r="30" spans="3:6">
      <c r="C30" s="138" t="s">
        <v>653</v>
      </c>
      <c r="D30" s="97">
        <v>650</v>
      </c>
      <c r="E30" s="136">
        <f t="shared" si="0"/>
        <v>8.2485271562791288E-3</v>
      </c>
      <c r="F30" s="136">
        <v>1.5052517620348094E-4</v>
      </c>
    </row>
    <row r="31" spans="3:6">
      <c r="C31" s="138" t="s">
        <v>652</v>
      </c>
      <c r="D31" s="97">
        <v>630.12611900000002</v>
      </c>
      <c r="E31" s="136">
        <f t="shared" si="0"/>
        <v>7.9963267760804219E-3</v>
      </c>
      <c r="F31" s="136">
        <v>1.4592283860444708E-4</v>
      </c>
    </row>
    <row r="32" spans="3:6">
      <c r="C32" s="138" t="s">
        <v>651</v>
      </c>
      <c r="D32" s="97">
        <v>600</v>
      </c>
      <c r="E32" s="136">
        <f t="shared" si="0"/>
        <v>7.6140250673345797E-3</v>
      </c>
      <c r="F32" s="136">
        <v>1.3894631649552088E-4</v>
      </c>
    </row>
    <row r="33" spans="3:6">
      <c r="C33" s="138" t="s">
        <v>247</v>
      </c>
      <c r="D33" s="97">
        <f>+SUM(D34:D399)</f>
        <v>28732.982841000015</v>
      </c>
      <c r="E33" s="136">
        <f t="shared" si="0"/>
        <v>0.36462275268444744</v>
      </c>
      <c r="F33" s="136">
        <v>6.6539035461432644E-3</v>
      </c>
    </row>
    <row r="34" spans="3:6" hidden="1">
      <c r="C34" s="138" t="s">
        <v>650</v>
      </c>
      <c r="D34" s="97">
        <v>546.30294400000002</v>
      </c>
      <c r="E34" s="136">
        <f t="shared" si="0"/>
        <v>6.9326071832911326E-3</v>
      </c>
      <c r="F34" s="136">
        <v>1.2651130293243136E-4</v>
      </c>
    </row>
    <row r="35" spans="3:6" hidden="1">
      <c r="C35" s="138" t="s">
        <v>649</v>
      </c>
      <c r="D35" s="97">
        <v>518</v>
      </c>
      <c r="E35" s="136">
        <f t="shared" si="0"/>
        <v>6.5734416414655206E-3</v>
      </c>
      <c r="F35" s="136">
        <v>1.1995698657446636E-4</v>
      </c>
    </row>
    <row r="36" spans="3:6" hidden="1">
      <c r="C36" s="138" t="s">
        <v>648</v>
      </c>
      <c r="D36" s="97">
        <v>518</v>
      </c>
      <c r="E36" s="136">
        <f t="shared" si="0"/>
        <v>6.5734416414655206E-3</v>
      </c>
      <c r="F36" s="136">
        <v>1.1995698657446636E-4</v>
      </c>
    </row>
    <row r="37" spans="3:6" hidden="1">
      <c r="C37" s="138" t="s">
        <v>647</v>
      </c>
      <c r="D37" s="97">
        <v>516.62664299999994</v>
      </c>
      <c r="E37" s="136">
        <f t="shared" si="0"/>
        <v>6.5560136837581875E-3</v>
      </c>
      <c r="F37" s="136">
        <v>1.1963894841382744E-4</v>
      </c>
    </row>
    <row r="38" spans="3:6" hidden="1">
      <c r="C38" s="138" t="s">
        <v>646</v>
      </c>
      <c r="D38" s="97">
        <v>510</v>
      </c>
      <c r="E38" s="136">
        <f t="shared" si="0"/>
        <v>6.4719213072343927E-3</v>
      </c>
      <c r="F38" s="136">
        <v>1.1810436902119275E-4</v>
      </c>
    </row>
    <row r="39" spans="3:6" hidden="1">
      <c r="C39" s="138" t="s">
        <v>645</v>
      </c>
      <c r="D39" s="97">
        <v>500</v>
      </c>
      <c r="E39" s="136">
        <f t="shared" si="0"/>
        <v>6.3450208894454832E-3</v>
      </c>
      <c r="F39" s="136">
        <v>1.1578859707960072E-4</v>
      </c>
    </row>
    <row r="40" spans="3:6" hidden="1">
      <c r="C40" s="138" t="s">
        <v>644</v>
      </c>
      <c r="D40" s="97">
        <v>500</v>
      </c>
      <c r="E40" s="136">
        <f t="shared" si="0"/>
        <v>6.3450208894454832E-3</v>
      </c>
      <c r="F40" s="136">
        <v>1.1578859707960072E-4</v>
      </c>
    </row>
    <row r="41" spans="3:6" hidden="1">
      <c r="C41" s="138" t="s">
        <v>643</v>
      </c>
      <c r="D41" s="97">
        <v>500</v>
      </c>
      <c r="E41" s="136">
        <f t="shared" si="0"/>
        <v>6.3450208894454832E-3</v>
      </c>
      <c r="F41" s="136">
        <v>1.1578859707960072E-4</v>
      </c>
    </row>
    <row r="42" spans="3:6" hidden="1">
      <c r="C42" s="138" t="s">
        <v>642</v>
      </c>
      <c r="D42" s="97">
        <v>494.34397899999999</v>
      </c>
      <c r="E42" s="136">
        <f t="shared" si="0"/>
        <v>6.2732457466531987E-3</v>
      </c>
      <c r="F42" s="136">
        <v>1.144787916063152E-4</v>
      </c>
    </row>
    <row r="43" spans="3:6" hidden="1">
      <c r="C43" s="138" t="s">
        <v>641</v>
      </c>
      <c r="D43" s="97">
        <v>480</v>
      </c>
      <c r="E43" s="136">
        <f t="shared" si="0"/>
        <v>6.0912200538676643E-3</v>
      </c>
      <c r="F43" s="136">
        <v>1.1115705319641669E-4</v>
      </c>
    </row>
    <row r="44" spans="3:6" hidden="1">
      <c r="C44" s="138" t="s">
        <v>640</v>
      </c>
      <c r="D44" s="97">
        <v>409.669715</v>
      </c>
      <c r="E44" s="136">
        <f t="shared" si="0"/>
        <v>5.1987257988963557E-3</v>
      </c>
      <c r="F44" s="136">
        <v>9.4870163131699722E-5</v>
      </c>
    </row>
    <row r="45" spans="3:6" hidden="1">
      <c r="C45" s="138" t="s">
        <v>639</v>
      </c>
      <c r="D45" s="97">
        <v>404.318986</v>
      </c>
      <c r="E45" s="136">
        <f t="shared" si="0"/>
        <v>5.1308248243388315E-3</v>
      </c>
      <c r="F45" s="136">
        <v>9.3631056323173459E-5</v>
      </c>
    </row>
    <row r="46" spans="3:6" hidden="1">
      <c r="C46" s="138" t="s">
        <v>638</v>
      </c>
      <c r="D46" s="97">
        <v>400</v>
      </c>
      <c r="E46" s="136">
        <f t="shared" si="0"/>
        <v>5.0760167115563868E-3</v>
      </c>
      <c r="F46" s="136">
        <v>9.2630877663680582E-5</v>
      </c>
    </row>
    <row r="47" spans="3:6" hidden="1">
      <c r="C47" s="138" t="s">
        <v>637</v>
      </c>
      <c r="D47" s="97">
        <v>372.96</v>
      </c>
      <c r="E47" s="136">
        <f t="shared" si="0"/>
        <v>4.7328779818551743E-3</v>
      </c>
      <c r="F47" s="136">
        <v>8.6369030333615773E-5</v>
      </c>
    </row>
    <row r="48" spans="3:6" hidden="1">
      <c r="C48" s="138" t="s">
        <v>636</v>
      </c>
      <c r="D48" s="97">
        <v>367.2</v>
      </c>
      <c r="E48" s="136">
        <f t="shared" si="0"/>
        <v>4.6597833412087624E-3</v>
      </c>
      <c r="F48" s="136">
        <v>8.503514569525877E-5</v>
      </c>
    </row>
    <row r="49" spans="3:6" hidden="1">
      <c r="C49" s="138" t="s">
        <v>635</v>
      </c>
      <c r="D49" s="97">
        <v>353.69586199999998</v>
      </c>
      <c r="E49" s="136">
        <f t="shared" si="0"/>
        <v>4.4884152658008535E-3</v>
      </c>
      <c r="F49" s="136">
        <v>8.1907895307680112E-5</v>
      </c>
    </row>
    <row r="50" spans="3:6" hidden="1">
      <c r="C50" s="138" t="s">
        <v>634</v>
      </c>
      <c r="D50" s="97">
        <v>340</v>
      </c>
      <c r="E50" s="136">
        <f t="shared" si="0"/>
        <v>4.3146142048229291E-3</v>
      </c>
      <c r="F50" s="136">
        <v>7.8736246014128488E-5</v>
      </c>
    </row>
    <row r="51" spans="3:6" hidden="1">
      <c r="C51" s="138" t="s">
        <v>633</v>
      </c>
      <c r="D51" s="97">
        <v>331.87499100000002</v>
      </c>
      <c r="E51" s="136">
        <f t="shared" si="0"/>
        <v>4.2115075011590637E-3</v>
      </c>
      <c r="F51" s="136">
        <v>7.685467922739024E-5</v>
      </c>
    </row>
    <row r="52" spans="3:6" hidden="1">
      <c r="C52" s="138" t="s">
        <v>632</v>
      </c>
      <c r="D52" s="97">
        <v>321.484104</v>
      </c>
      <c r="E52" s="136">
        <f t="shared" si="0"/>
        <v>4.0796467110093288E-3</v>
      </c>
      <c r="F52" s="136">
        <v>7.4448386771104919E-5</v>
      </c>
    </row>
    <row r="53" spans="3:6" hidden="1">
      <c r="C53" s="138" t="s">
        <v>631</v>
      </c>
      <c r="D53" s="97">
        <v>312</v>
      </c>
      <c r="E53" s="136">
        <f t="shared" si="0"/>
        <v>3.9592930350139813E-3</v>
      </c>
      <c r="F53" s="136">
        <v>7.2252084577670848E-5</v>
      </c>
    </row>
    <row r="54" spans="3:6" hidden="1">
      <c r="C54" s="138" t="s">
        <v>630</v>
      </c>
      <c r="D54" s="97">
        <v>305.57568500000002</v>
      </c>
      <c r="E54" s="136">
        <f t="shared" si="0"/>
        <v>3.8777682092632259E-3</v>
      </c>
      <c r="F54" s="136">
        <v>7.0764359735575992E-5</v>
      </c>
    </row>
    <row r="55" spans="3:6" hidden="1">
      <c r="C55" s="138" t="s">
        <v>629</v>
      </c>
      <c r="D55" s="97">
        <v>303.16970800000001</v>
      </c>
      <c r="E55" s="136">
        <f t="shared" si="0"/>
        <v>3.8472362606141752E-3</v>
      </c>
      <c r="F55" s="136">
        <v>7.0207190332704418E-5</v>
      </c>
    </row>
    <row r="56" spans="3:6" hidden="1">
      <c r="C56" s="138" t="s">
        <v>628</v>
      </c>
      <c r="D56" s="97">
        <v>295.14999999999998</v>
      </c>
      <c r="E56" s="136">
        <f t="shared" si="0"/>
        <v>3.7454658310396684E-3</v>
      </c>
      <c r="F56" s="136">
        <v>6.8350008856088302E-5</v>
      </c>
    </row>
    <row r="57" spans="3:6" hidden="1">
      <c r="C57" s="138" t="s">
        <v>627</v>
      </c>
      <c r="D57" s="97">
        <v>286.01941099999999</v>
      </c>
      <c r="E57" s="136">
        <f t="shared" si="0"/>
        <v>3.6295982751637862E-3</v>
      </c>
      <c r="F57" s="136">
        <v>6.6235572674447433E-5</v>
      </c>
    </row>
    <row r="58" spans="3:6" hidden="1">
      <c r="C58" s="138" t="s">
        <v>626</v>
      </c>
      <c r="D58" s="97">
        <v>279.97437300000001</v>
      </c>
      <c r="E58" s="136">
        <f t="shared" si="0"/>
        <v>3.5528864903888032E-3</v>
      </c>
      <c r="F58" s="136">
        <v>6.4835679735821691E-5</v>
      </c>
    </row>
    <row r="59" spans="3:6" hidden="1">
      <c r="C59" s="138" t="s">
        <v>625</v>
      </c>
      <c r="D59" s="97">
        <v>278.64787200000001</v>
      </c>
      <c r="E59" s="136">
        <f t="shared" si="0"/>
        <v>3.5360531372790626E-3</v>
      </c>
      <c r="F59" s="136">
        <v>6.4528492356192318E-5</v>
      </c>
    </row>
    <row r="60" spans="3:6" hidden="1">
      <c r="C60" s="138" t="s">
        <v>624</v>
      </c>
      <c r="D60" s="97">
        <v>275.98333100000002</v>
      </c>
      <c r="E60" s="136">
        <f t="shared" si="0"/>
        <v>3.5022400006674949E-3</v>
      </c>
      <c r="F60" s="136">
        <v>6.3911445427690167E-5</v>
      </c>
    </row>
    <row r="61" spans="3:6" hidden="1">
      <c r="C61" s="138" t="s">
        <v>623</v>
      </c>
      <c r="D61" s="97">
        <v>274</v>
      </c>
      <c r="E61" s="136">
        <f t="shared" si="0"/>
        <v>3.477071447416125E-3</v>
      </c>
      <c r="F61" s="136">
        <v>6.3452151199621198E-5</v>
      </c>
    </row>
    <row r="62" spans="3:6" hidden="1">
      <c r="C62" s="138" t="s">
        <v>622</v>
      </c>
      <c r="D62" s="97">
        <v>271.64652799999999</v>
      </c>
      <c r="E62" s="136">
        <f t="shared" si="0"/>
        <v>3.4472057894106745E-3</v>
      </c>
      <c r="F62" s="136">
        <v>6.2907140757328955E-5</v>
      </c>
    </row>
    <row r="63" spans="3:6" hidden="1">
      <c r="C63" s="138" t="s">
        <v>621</v>
      </c>
      <c r="D63" s="97">
        <v>270</v>
      </c>
      <c r="E63" s="136">
        <f t="shared" si="0"/>
        <v>3.426311280300561E-3</v>
      </c>
      <c r="F63" s="136">
        <v>6.2525842422984386E-5</v>
      </c>
    </row>
    <row r="64" spans="3:6" hidden="1">
      <c r="C64" s="138" t="s">
        <v>620</v>
      </c>
      <c r="D64" s="97">
        <v>261.39999999999998</v>
      </c>
      <c r="E64" s="136">
        <f t="shared" si="0"/>
        <v>3.3171769210020986E-3</v>
      </c>
      <c r="F64" s="136">
        <v>6.0534278553215257E-5</v>
      </c>
    </row>
    <row r="65" spans="3:6" hidden="1">
      <c r="C65" s="138" t="s">
        <v>619</v>
      </c>
      <c r="D65" s="97">
        <v>259.73483599999997</v>
      </c>
      <c r="E65" s="136">
        <f t="shared" si="0"/>
        <v>3.2960459202733931E-3</v>
      </c>
      <c r="F65" s="136">
        <v>6.0148664546280344E-5</v>
      </c>
    </row>
    <row r="66" spans="3:6" hidden="1">
      <c r="C66" s="138" t="s">
        <v>618</v>
      </c>
      <c r="D66" s="97">
        <v>259</v>
      </c>
      <c r="E66" s="136">
        <f t="shared" si="0"/>
        <v>3.2867208207327603E-3</v>
      </c>
      <c r="F66" s="136">
        <v>5.9978493287233178E-5</v>
      </c>
    </row>
    <row r="67" spans="3:6" hidden="1">
      <c r="C67" s="138" t="s">
        <v>617</v>
      </c>
      <c r="D67" s="97">
        <v>250</v>
      </c>
      <c r="E67" s="136">
        <f t="shared" si="0"/>
        <v>3.1725104447227416E-3</v>
      </c>
      <c r="F67" s="136">
        <v>5.7894298539800362E-5</v>
      </c>
    </row>
    <row r="68" spans="3:6" hidden="1">
      <c r="C68" s="138" t="s">
        <v>616</v>
      </c>
      <c r="D68" s="97">
        <v>250</v>
      </c>
      <c r="E68" s="136">
        <f t="shared" si="0"/>
        <v>3.1725104447227416E-3</v>
      </c>
      <c r="F68" s="136">
        <v>5.7894298539800362E-5</v>
      </c>
    </row>
    <row r="69" spans="3:6" hidden="1">
      <c r="C69" s="138" t="s">
        <v>615</v>
      </c>
      <c r="D69" s="97">
        <v>250</v>
      </c>
      <c r="E69" s="136">
        <f t="shared" si="0"/>
        <v>3.1725104447227416E-3</v>
      </c>
      <c r="F69" s="136">
        <v>5.7894298539800362E-5</v>
      </c>
    </row>
    <row r="70" spans="3:6" hidden="1">
      <c r="C70" s="138" t="s">
        <v>614</v>
      </c>
      <c r="D70" s="97">
        <v>250</v>
      </c>
      <c r="E70" s="136">
        <f t="shared" si="0"/>
        <v>3.1725104447227416E-3</v>
      </c>
      <c r="F70" s="136">
        <v>5.7894298539800362E-5</v>
      </c>
    </row>
    <row r="71" spans="3:6" hidden="1">
      <c r="C71" s="138" t="s">
        <v>613</v>
      </c>
      <c r="D71" s="97">
        <v>250</v>
      </c>
      <c r="E71" s="136">
        <f t="shared" si="0"/>
        <v>3.1725104447227416E-3</v>
      </c>
      <c r="F71" s="136">
        <v>5.7894298539800362E-5</v>
      </c>
    </row>
    <row r="72" spans="3:6" hidden="1">
      <c r="C72" s="138" t="s">
        <v>612</v>
      </c>
      <c r="D72" s="97">
        <v>240.61229</v>
      </c>
      <c r="E72" s="136">
        <f t="shared" si="0"/>
        <v>3.053380012614629E-3</v>
      </c>
      <c r="F72" s="136">
        <v>5.5720318998420088E-5</v>
      </c>
    </row>
    <row r="73" spans="3:6" hidden="1">
      <c r="C73" s="138" t="s">
        <v>611</v>
      </c>
      <c r="D73" s="97">
        <v>240</v>
      </c>
      <c r="E73" s="136">
        <f t="shared" si="0"/>
        <v>3.0456100269338321E-3</v>
      </c>
      <c r="F73" s="136">
        <v>5.5578526598208346E-5</v>
      </c>
    </row>
    <row r="74" spans="3:6" hidden="1">
      <c r="C74" s="138" t="s">
        <v>610</v>
      </c>
      <c r="D74" s="97">
        <v>240</v>
      </c>
      <c r="E74" s="136">
        <f t="shared" si="0"/>
        <v>3.0456100269338321E-3</v>
      </c>
      <c r="F74" s="136">
        <v>5.5578526598208346E-5</v>
      </c>
    </row>
    <row r="75" spans="3:6" hidden="1">
      <c r="C75" s="138" t="s">
        <v>609</v>
      </c>
      <c r="D75" s="97">
        <v>230.049541</v>
      </c>
      <c r="E75" s="136">
        <f t="shared" ref="E75:E138" si="1">+D75/$D$515</f>
        <v>2.9193382865046903E-3</v>
      </c>
      <c r="F75" s="136">
        <v>5.3274227222392179E-5</v>
      </c>
    </row>
    <row r="76" spans="3:6" hidden="1">
      <c r="C76" s="138" t="s">
        <v>608</v>
      </c>
      <c r="D76" s="97">
        <v>225</v>
      </c>
      <c r="E76" s="136">
        <f t="shared" si="1"/>
        <v>2.8552594002504675E-3</v>
      </c>
      <c r="F76" s="136">
        <v>5.2104868685820326E-5</v>
      </c>
    </row>
    <row r="77" spans="3:6" hidden="1">
      <c r="C77" s="138" t="s">
        <v>607</v>
      </c>
      <c r="D77" s="97">
        <v>210</v>
      </c>
      <c r="E77" s="136">
        <f t="shared" si="1"/>
        <v>2.6649087735671029E-3</v>
      </c>
      <c r="F77" s="136">
        <v>4.8631210773432307E-5</v>
      </c>
    </row>
    <row r="78" spans="3:6" hidden="1">
      <c r="C78" s="138" t="s">
        <v>606</v>
      </c>
      <c r="D78" s="97">
        <v>206</v>
      </c>
      <c r="E78" s="136">
        <f t="shared" si="1"/>
        <v>2.6141486064515393E-3</v>
      </c>
      <c r="F78" s="136">
        <v>4.7704901996795502E-5</v>
      </c>
    </row>
    <row r="79" spans="3:6" hidden="1">
      <c r="C79" s="138" t="s">
        <v>605</v>
      </c>
      <c r="D79" s="97">
        <v>200</v>
      </c>
      <c r="E79" s="136">
        <f t="shared" si="1"/>
        <v>2.5380083557781934E-3</v>
      </c>
      <c r="F79" s="136">
        <v>4.6315438831840291E-5</v>
      </c>
    </row>
    <row r="80" spans="3:6" hidden="1">
      <c r="C80" s="138" t="s">
        <v>604</v>
      </c>
      <c r="D80" s="97">
        <v>200</v>
      </c>
      <c r="E80" s="136">
        <f t="shared" si="1"/>
        <v>2.5380083557781934E-3</v>
      </c>
      <c r="F80" s="136">
        <v>4.6315438831840291E-5</v>
      </c>
    </row>
    <row r="81" spans="3:6" hidden="1">
      <c r="C81" s="138" t="s">
        <v>603</v>
      </c>
      <c r="D81" s="97">
        <v>200</v>
      </c>
      <c r="E81" s="136">
        <f t="shared" si="1"/>
        <v>2.5380083557781934E-3</v>
      </c>
      <c r="F81" s="136">
        <v>4.6315438831840291E-5</v>
      </c>
    </row>
    <row r="82" spans="3:6" hidden="1">
      <c r="C82" s="138" t="s">
        <v>602</v>
      </c>
      <c r="D82" s="97">
        <v>195.743346</v>
      </c>
      <c r="E82" s="136">
        <f t="shared" si="1"/>
        <v>2.4839912386799101E-3</v>
      </c>
      <c r="F82" s="136">
        <v>4.5329694842013753E-5</v>
      </c>
    </row>
    <row r="83" spans="3:6" hidden="1">
      <c r="C83" s="138" t="s">
        <v>601</v>
      </c>
      <c r="D83" s="97">
        <v>191.7</v>
      </c>
      <c r="E83" s="136">
        <f t="shared" si="1"/>
        <v>2.432681009013398E-3</v>
      </c>
      <c r="F83" s="136">
        <v>4.4393348120318915E-5</v>
      </c>
    </row>
    <row r="84" spans="3:6" hidden="1">
      <c r="C84" s="138" t="s">
        <v>600</v>
      </c>
      <c r="D84" s="97">
        <v>189.60038399999999</v>
      </c>
      <c r="E84" s="136">
        <f t="shared" si="1"/>
        <v>2.4060367942537702E-3</v>
      </c>
      <c r="F84" s="136">
        <v>4.3907124938227148E-5</v>
      </c>
    </row>
    <row r="85" spans="3:6" hidden="1">
      <c r="C85" s="138" t="s">
        <v>599</v>
      </c>
      <c r="D85" s="97">
        <v>180.594652</v>
      </c>
      <c r="E85" s="136">
        <f t="shared" si="1"/>
        <v>2.291753678924275E-3</v>
      </c>
      <c r="F85" s="136">
        <v>4.1821602790317415E-5</v>
      </c>
    </row>
    <row r="86" spans="3:6" hidden="1">
      <c r="C86" s="138" t="s">
        <v>598</v>
      </c>
      <c r="D86" s="97">
        <v>180</v>
      </c>
      <c r="E86" s="136">
        <f t="shared" si="1"/>
        <v>2.284207520200374E-3</v>
      </c>
      <c r="F86" s="136">
        <v>4.168389494865626E-5</v>
      </c>
    </row>
    <row r="87" spans="3:6" hidden="1">
      <c r="C87" s="138" t="s">
        <v>597</v>
      </c>
      <c r="D87" s="97">
        <v>176.85238699999999</v>
      </c>
      <c r="E87" s="136">
        <f t="shared" si="1"/>
        <v>2.2442641797265936E-3</v>
      </c>
      <c r="F87" s="136">
        <v>4.0954979561817234E-5</v>
      </c>
    </row>
    <row r="88" spans="3:6" hidden="1">
      <c r="C88" s="138" t="s">
        <v>596</v>
      </c>
      <c r="D88" s="97">
        <v>176.75059899999999</v>
      </c>
      <c r="E88" s="136">
        <f t="shared" si="1"/>
        <v>2.2429724857540036E-3</v>
      </c>
      <c r="F88" s="136">
        <v>4.0931407782378155E-5</v>
      </c>
    </row>
    <row r="89" spans="3:6" hidden="1">
      <c r="C89" s="138" t="s">
        <v>595</v>
      </c>
      <c r="D89" s="97">
        <v>171.97128599999999</v>
      </c>
      <c r="E89" s="136">
        <f t="shared" si="1"/>
        <v>2.182322804109607E-3</v>
      </c>
      <c r="F89" s="136">
        <v>3.9824627887829563E-5</v>
      </c>
    </row>
    <row r="90" spans="3:6" hidden="1">
      <c r="C90" s="138" t="s">
        <v>594</v>
      </c>
      <c r="D90" s="97">
        <v>169.81567999999999</v>
      </c>
      <c r="E90" s="136">
        <f t="shared" si="1"/>
        <v>2.1549680739107791E-3</v>
      </c>
      <c r="F90" s="136">
        <v>3.9325438698636819E-5</v>
      </c>
    </row>
    <row r="91" spans="3:6" hidden="1">
      <c r="C91" s="138" t="s">
        <v>593</v>
      </c>
      <c r="D91" s="97">
        <v>168.94421800000001</v>
      </c>
      <c r="E91" s="136">
        <f t="shared" si="1"/>
        <v>2.1439091847220634E-3</v>
      </c>
      <c r="F91" s="136">
        <v>3.9123627973860457E-5</v>
      </c>
    </row>
    <row r="92" spans="3:6" hidden="1">
      <c r="C92" s="138" t="s">
        <v>592</v>
      </c>
      <c r="D92" s="97">
        <v>167.76749100000001</v>
      </c>
      <c r="E92" s="136">
        <f t="shared" si="1"/>
        <v>2.1289764699297144E-3</v>
      </c>
      <c r="F92" s="136">
        <v>3.8851124836909085E-5</v>
      </c>
    </row>
    <row r="93" spans="3:6" hidden="1">
      <c r="C93" s="138" t="s">
        <v>591</v>
      </c>
      <c r="D93" s="97">
        <v>166.80659199999999</v>
      </c>
      <c r="E93" s="136">
        <f t="shared" si="1"/>
        <v>2.1167826214744194E-3</v>
      </c>
      <c r="F93" s="136">
        <v>3.8628602542618702E-5</v>
      </c>
    </row>
    <row r="94" spans="3:6" hidden="1">
      <c r="C94" s="138" t="s">
        <v>590</v>
      </c>
      <c r="D94" s="97">
        <v>163.37979300000001</v>
      </c>
      <c r="E94" s="136">
        <f t="shared" si="1"/>
        <v>2.0732963989965581E-3</v>
      </c>
      <c r="F94" s="136">
        <v>3.7835034045251142E-5</v>
      </c>
    </row>
    <row r="95" spans="3:6" hidden="1">
      <c r="C95" s="138" t="s">
        <v>589</v>
      </c>
      <c r="D95" s="97">
        <v>157.07858899999999</v>
      </c>
      <c r="E95" s="136">
        <f t="shared" si="1"/>
        <v>1.9933338569792431E-3</v>
      </c>
      <c r="F95" s="136">
        <v>3.6375818903106407E-5</v>
      </c>
    </row>
    <row r="96" spans="3:6" hidden="1">
      <c r="C96" s="138" t="s">
        <v>588</v>
      </c>
      <c r="D96" s="97">
        <v>153.262496</v>
      </c>
      <c r="E96" s="136">
        <f t="shared" si="1"/>
        <v>1.9449074773771097E-3</v>
      </c>
      <c r="F96" s="136">
        <v>3.5492098793515833E-5</v>
      </c>
    </row>
    <row r="97" spans="3:6" hidden="1">
      <c r="C97" s="138" t="s">
        <v>587</v>
      </c>
      <c r="D97" s="97">
        <v>150</v>
      </c>
      <c r="E97" s="136">
        <f t="shared" si="1"/>
        <v>1.9035062668336449E-3</v>
      </c>
      <c r="F97" s="136">
        <v>3.473657912388022E-5</v>
      </c>
    </row>
    <row r="98" spans="3:6" hidden="1">
      <c r="C98" s="138" t="s">
        <v>586</v>
      </c>
      <c r="D98" s="97">
        <v>150</v>
      </c>
      <c r="E98" s="136">
        <f t="shared" si="1"/>
        <v>1.9035062668336449E-3</v>
      </c>
      <c r="F98" s="136">
        <v>3.473657912388022E-5</v>
      </c>
    </row>
    <row r="99" spans="3:6" hidden="1">
      <c r="C99" s="138" t="s">
        <v>585</v>
      </c>
      <c r="D99" s="97">
        <v>148.43314899999999</v>
      </c>
      <c r="E99" s="136">
        <f t="shared" si="1"/>
        <v>1.8836228621823478E-3</v>
      </c>
      <c r="F99" s="136">
        <v>3.4373732165634677E-5</v>
      </c>
    </row>
    <row r="100" spans="3:6" hidden="1">
      <c r="C100" s="138" t="s">
        <v>584</v>
      </c>
      <c r="D100" s="97">
        <v>145.94099199999999</v>
      </c>
      <c r="E100" s="136">
        <f t="shared" si="1"/>
        <v>1.8519972857327922E-3</v>
      </c>
      <c r="F100" s="136">
        <v>3.3796605440170464E-5</v>
      </c>
    </row>
    <row r="101" spans="3:6" hidden="1">
      <c r="C101" s="138" t="s">
        <v>583</v>
      </c>
      <c r="D101" s="97">
        <v>143.05721800000001</v>
      </c>
      <c r="E101" s="136">
        <f t="shared" si="1"/>
        <v>1.8154020731919128E-3</v>
      </c>
      <c r="F101" s="136">
        <v>3.3128789148661211E-5</v>
      </c>
    </row>
    <row r="102" spans="3:6" hidden="1">
      <c r="C102" s="138" t="s">
        <v>582</v>
      </c>
      <c r="D102" s="97">
        <v>141.680927</v>
      </c>
      <c r="E102" s="136">
        <f t="shared" si="1"/>
        <v>1.7979368829020011E-3</v>
      </c>
      <c r="F102" s="136">
        <v>3.2810071540534645E-5</v>
      </c>
    </row>
    <row r="103" spans="3:6" hidden="1">
      <c r="C103" s="138" t="s">
        <v>581</v>
      </c>
      <c r="D103" s="97">
        <v>140.82470599999999</v>
      </c>
      <c r="E103" s="136">
        <f t="shared" si="1"/>
        <v>1.7870714026400373E-3</v>
      </c>
      <c r="F103" s="136">
        <v>3.261179028377446E-5</v>
      </c>
    </row>
    <row r="104" spans="3:6" hidden="1">
      <c r="C104" s="138" t="s">
        <v>580</v>
      </c>
      <c r="D104" s="97">
        <v>140.536137</v>
      </c>
      <c r="E104" s="136">
        <f t="shared" si="1"/>
        <v>1.7834094499739445E-3</v>
      </c>
      <c r="F104" s="136">
        <v>3.2544964284433138E-5</v>
      </c>
    </row>
    <row r="105" spans="3:6" hidden="1">
      <c r="C105" s="138" t="s">
        <v>579</v>
      </c>
      <c r="D105" s="97">
        <v>140</v>
      </c>
      <c r="E105" s="136">
        <f t="shared" si="1"/>
        <v>1.7766058490447352E-3</v>
      </c>
      <c r="F105" s="136">
        <v>3.2420807182288204E-5</v>
      </c>
    </row>
    <row r="106" spans="3:6" hidden="1">
      <c r="C106" s="138" t="s">
        <v>578</v>
      </c>
      <c r="D106" s="97">
        <v>133.577293</v>
      </c>
      <c r="E106" s="136">
        <f t="shared" si="1"/>
        <v>1.6951014288811598E-3</v>
      </c>
      <c r="F106" s="136">
        <v>3.0933454716321539E-5</v>
      </c>
    </row>
    <row r="107" spans="3:6" hidden="1">
      <c r="C107" s="138" t="s">
        <v>577</v>
      </c>
      <c r="D107" s="97">
        <v>125</v>
      </c>
      <c r="E107" s="136">
        <f t="shared" si="1"/>
        <v>1.5862552223613708E-3</v>
      </c>
      <c r="F107" s="136">
        <v>2.8947149269900181E-5</v>
      </c>
    </row>
    <row r="108" spans="3:6" hidden="1">
      <c r="C108" s="138" t="s">
        <v>576</v>
      </c>
      <c r="D108" s="97">
        <v>125</v>
      </c>
      <c r="E108" s="136">
        <f t="shared" si="1"/>
        <v>1.5862552223613708E-3</v>
      </c>
      <c r="F108" s="136">
        <v>2.8947149269900181E-5</v>
      </c>
    </row>
    <row r="109" spans="3:6" hidden="1">
      <c r="C109" s="138" t="s">
        <v>575</v>
      </c>
      <c r="D109" s="97">
        <v>125</v>
      </c>
      <c r="E109" s="136">
        <f t="shared" si="1"/>
        <v>1.5862552223613708E-3</v>
      </c>
      <c r="F109" s="136">
        <v>2.8947149269900181E-5</v>
      </c>
    </row>
    <row r="110" spans="3:6" hidden="1">
      <c r="C110" s="138" t="s">
        <v>574</v>
      </c>
      <c r="D110" s="97">
        <v>124.518411</v>
      </c>
      <c r="E110" s="136">
        <f t="shared" si="1"/>
        <v>1.5801438378311165E-3</v>
      </c>
      <c r="F110" s="136">
        <v>2.8835624240542247E-5</v>
      </c>
    </row>
    <row r="111" spans="3:6" hidden="1">
      <c r="C111" s="138" t="s">
        <v>573</v>
      </c>
      <c r="D111" s="97">
        <v>123.599999</v>
      </c>
      <c r="E111" s="136">
        <f t="shared" si="1"/>
        <v>1.5684891511808816E-3</v>
      </c>
      <c r="F111" s="136">
        <v>2.8622940966500103E-5</v>
      </c>
    </row>
    <row r="112" spans="3:6" hidden="1">
      <c r="C112" s="138" t="s">
        <v>572</v>
      </c>
      <c r="D112" s="97">
        <v>122.674926</v>
      </c>
      <c r="E112" s="136">
        <f t="shared" si="1"/>
        <v>1.5567499361623578E-3</v>
      </c>
      <c r="F112" s="136">
        <v>2.8408715156767671E-5</v>
      </c>
    </row>
    <row r="113" spans="3:6" hidden="1">
      <c r="C113" s="138" t="s">
        <v>571</v>
      </c>
      <c r="D113" s="97">
        <v>122.089313</v>
      </c>
      <c r="E113" s="136">
        <f t="shared" si="1"/>
        <v>1.5493184827260961E-3</v>
      </c>
      <c r="F113" s="136">
        <v>2.8273100541364519E-5</v>
      </c>
    </row>
    <row r="114" spans="3:6" hidden="1">
      <c r="C114" s="138" t="s">
        <v>570</v>
      </c>
      <c r="D114" s="97">
        <v>118.825254</v>
      </c>
      <c r="E114" s="136">
        <f t="shared" si="1"/>
        <v>1.5078974376473309E-3</v>
      </c>
      <c r="F114" s="136">
        <v>2.7517218916574431E-5</v>
      </c>
    </row>
    <row r="115" spans="3:6" hidden="1">
      <c r="C115" s="138" t="s">
        <v>569</v>
      </c>
      <c r="D115" s="97">
        <v>118.689638</v>
      </c>
      <c r="E115" s="136">
        <f t="shared" si="1"/>
        <v>1.5061764649414448E-3</v>
      </c>
      <c r="F115" s="136">
        <v>2.7485813343811337E-5</v>
      </c>
    </row>
    <row r="116" spans="3:6" hidden="1">
      <c r="C116" s="138" t="s">
        <v>568</v>
      </c>
      <c r="D116" s="97">
        <v>114.829612</v>
      </c>
      <c r="E116" s="136">
        <f t="shared" si="1"/>
        <v>1.4571925737338395E-3</v>
      </c>
      <c r="F116" s="136">
        <v>2.6591919353349769E-5</v>
      </c>
    </row>
    <row r="117" spans="3:6" hidden="1">
      <c r="C117" s="138" t="s">
        <v>567</v>
      </c>
      <c r="D117" s="97">
        <v>112.614356</v>
      </c>
      <c r="E117" s="136">
        <f t="shared" si="1"/>
        <v>1.4290808825429006E-3</v>
      </c>
      <c r="F117" s="136">
        <v>2.6078916584525432E-5</v>
      </c>
    </row>
    <row r="118" spans="3:6" hidden="1">
      <c r="C118" s="138" t="s">
        <v>566</v>
      </c>
      <c r="D118" s="97">
        <v>106.93685600000001</v>
      </c>
      <c r="E118" s="136">
        <f t="shared" si="1"/>
        <v>1.3570331703432472E-3</v>
      </c>
      <c r="F118" s="136">
        <v>2.4764137064686568E-5</v>
      </c>
    </row>
    <row r="119" spans="3:6" hidden="1">
      <c r="C119" s="138" t="s">
        <v>565</v>
      </c>
      <c r="D119" s="97">
        <v>103.393163</v>
      </c>
      <c r="E119" s="136">
        <f t="shared" si="1"/>
        <v>1.3120635581216837E-3</v>
      </c>
      <c r="F119" s="136">
        <v>2.3943498582784963E-5</v>
      </c>
    </row>
    <row r="120" spans="3:6" hidden="1">
      <c r="C120" s="138" t="s">
        <v>564</v>
      </c>
      <c r="D120" s="97">
        <v>102.35359200000001</v>
      </c>
      <c r="E120" s="136">
        <f t="shared" si="1"/>
        <v>1.2988713586995603E-3</v>
      </c>
      <c r="F120" s="136">
        <v>2.370275764747569E-5</v>
      </c>
    </row>
    <row r="121" spans="3:6" hidden="1">
      <c r="C121" s="138" t="s">
        <v>563</v>
      </c>
      <c r="D121" s="97">
        <v>100.026054</v>
      </c>
      <c r="E121" s="136">
        <f t="shared" si="1"/>
        <v>1.2693348042376038E-3</v>
      </c>
      <c r="F121" s="136">
        <v>2.3163752928136771E-5</v>
      </c>
    </row>
    <row r="122" spans="3:6" hidden="1">
      <c r="C122" s="138" t="s">
        <v>562</v>
      </c>
      <c r="D122" s="97">
        <v>100</v>
      </c>
      <c r="E122" s="136">
        <f t="shared" si="1"/>
        <v>1.2690041778890967E-3</v>
      </c>
      <c r="F122" s="136">
        <v>2.3157719415920145E-5</v>
      </c>
    </row>
    <row r="123" spans="3:6" hidden="1">
      <c r="C123" s="138" t="s">
        <v>561</v>
      </c>
      <c r="D123" s="97">
        <v>100</v>
      </c>
      <c r="E123" s="136">
        <f t="shared" si="1"/>
        <v>1.2690041778890967E-3</v>
      </c>
      <c r="F123" s="136">
        <v>2.3157719415920145E-5</v>
      </c>
    </row>
    <row r="124" spans="3:6" hidden="1">
      <c r="C124" s="138" t="s">
        <v>560</v>
      </c>
      <c r="D124" s="97">
        <v>100</v>
      </c>
      <c r="E124" s="136">
        <f t="shared" si="1"/>
        <v>1.2690041778890967E-3</v>
      </c>
      <c r="F124" s="136">
        <v>2.3157719415920145E-5</v>
      </c>
    </row>
    <row r="125" spans="3:6" hidden="1">
      <c r="C125" s="138" t="s">
        <v>559</v>
      </c>
      <c r="D125" s="97">
        <v>99.797244000000006</v>
      </c>
      <c r="E125" s="136">
        <f t="shared" si="1"/>
        <v>1.2664311957781759E-3</v>
      </c>
      <c r="F125" s="136">
        <v>2.3110765750341202E-5</v>
      </c>
    </row>
    <row r="126" spans="3:6" hidden="1">
      <c r="C126" s="138" t="s">
        <v>558</v>
      </c>
      <c r="D126" s="97">
        <v>91.388379</v>
      </c>
      <c r="E126" s="136">
        <f t="shared" si="1"/>
        <v>1.1597223476151218E-3</v>
      </c>
      <c r="F126" s="136">
        <v>2.1163464387577689E-5</v>
      </c>
    </row>
    <row r="127" spans="3:6" hidden="1">
      <c r="C127" s="138" t="s">
        <v>557</v>
      </c>
      <c r="D127" s="97">
        <v>89.681608999999995</v>
      </c>
      <c r="E127" s="136">
        <f t="shared" si="1"/>
        <v>1.138063365008164E-3</v>
      </c>
      <c r="F127" s="136">
        <v>2.0768215379902588E-5</v>
      </c>
    </row>
    <row r="128" spans="3:6" hidden="1">
      <c r="C128" s="138" t="s">
        <v>556</v>
      </c>
      <c r="D128" s="97">
        <v>87.302066999999994</v>
      </c>
      <c r="E128" s="136">
        <f t="shared" si="1"/>
        <v>1.1078668776135384E-3</v>
      </c>
      <c r="F128" s="136">
        <v>2.0217167720158613E-5</v>
      </c>
    </row>
    <row r="129" spans="3:6" hidden="1">
      <c r="C129" s="138" t="s">
        <v>555</v>
      </c>
      <c r="D129" s="97">
        <v>84.385092</v>
      </c>
      <c r="E129" s="136">
        <f t="shared" si="1"/>
        <v>1.0708503429955579E-3</v>
      </c>
      <c r="F129" s="136">
        <v>1.9541662834226076E-5</v>
      </c>
    </row>
    <row r="130" spans="3:6" hidden="1">
      <c r="C130" s="138" t="s">
        <v>554</v>
      </c>
      <c r="D130" s="97">
        <v>82.626942999999997</v>
      </c>
      <c r="E130" s="136">
        <f t="shared" si="1"/>
        <v>1.0485393587320426E-3</v>
      </c>
      <c r="F130" s="136">
        <v>1.913451562189227E-5</v>
      </c>
    </row>
    <row r="131" spans="3:6" hidden="1">
      <c r="C131" s="138" t="s">
        <v>553</v>
      </c>
      <c r="D131" s="97">
        <v>80.982624000000001</v>
      </c>
      <c r="E131" s="136">
        <f t="shared" si="1"/>
        <v>1.0276728819242182E-3</v>
      </c>
      <c r="F131" s="136">
        <v>1.8753728841569608E-5</v>
      </c>
    </row>
    <row r="132" spans="3:6" hidden="1">
      <c r="C132" s="138" t="s">
        <v>552</v>
      </c>
      <c r="D132" s="97">
        <v>77.853205000000003</v>
      </c>
      <c r="E132" s="136">
        <f t="shared" si="1"/>
        <v>9.8796042407056314E-4</v>
      </c>
      <c r="F132" s="136">
        <v>1.8029026770201114E-5</v>
      </c>
    </row>
    <row r="133" spans="3:6" hidden="1">
      <c r="C133" s="138" t="s">
        <v>551</v>
      </c>
      <c r="D133" s="97">
        <v>75.952907999999994</v>
      </c>
      <c r="E133" s="136">
        <f t="shared" si="1"/>
        <v>9.6384557574826185E-4</v>
      </c>
      <c r="F133" s="136">
        <v>1.7588961322871965E-5</v>
      </c>
    </row>
    <row r="134" spans="3:6" hidden="1">
      <c r="C134" s="138" t="s">
        <v>550</v>
      </c>
      <c r="D134" s="97">
        <v>75.899771000000001</v>
      </c>
      <c r="E134" s="136">
        <f t="shared" si="1"/>
        <v>9.6317126499825703E-4</v>
      </c>
      <c r="F134" s="136">
        <v>1.7576656005505928E-5</v>
      </c>
    </row>
    <row r="135" spans="3:6" hidden="1">
      <c r="C135" s="138" t="s">
        <v>549</v>
      </c>
      <c r="D135" s="97">
        <v>75.856382999999994</v>
      </c>
      <c r="E135" s="136">
        <f t="shared" si="1"/>
        <v>9.6262066946555436E-4</v>
      </c>
      <c r="F135" s="136">
        <v>1.7566608334205747E-5</v>
      </c>
    </row>
    <row r="136" spans="3:6" hidden="1">
      <c r="C136" s="138" t="s">
        <v>548</v>
      </c>
      <c r="D136" s="97">
        <v>75.761144000000002</v>
      </c>
      <c r="E136" s="136">
        <f t="shared" si="1"/>
        <v>9.6141208257657473E-4</v>
      </c>
      <c r="F136" s="136">
        <v>1.7544553153811222E-5</v>
      </c>
    </row>
    <row r="137" spans="3:6" hidden="1">
      <c r="C137" s="138" t="s">
        <v>547</v>
      </c>
      <c r="D137" s="97">
        <v>75</v>
      </c>
      <c r="E137" s="136">
        <f t="shared" si="1"/>
        <v>9.5175313341682246E-4</v>
      </c>
      <c r="F137" s="136">
        <v>1.736828956194011E-5</v>
      </c>
    </row>
    <row r="138" spans="3:6" hidden="1">
      <c r="C138" s="138" t="s">
        <v>546</v>
      </c>
      <c r="D138" s="97">
        <v>72.686325999999994</v>
      </c>
      <c r="E138" s="136">
        <f t="shared" si="1"/>
        <v>9.2239251369408864E-4</v>
      </c>
      <c r="F138" s="136">
        <v>1.6832495428821012E-5</v>
      </c>
    </row>
    <row r="139" spans="3:6" hidden="1">
      <c r="C139" s="138" t="s">
        <v>545</v>
      </c>
      <c r="D139" s="97">
        <v>70.633706000000004</v>
      </c>
      <c r="E139" s="136">
        <f t="shared" ref="E139:E202" si="2">+D139/$D$515</f>
        <v>8.963446801379016E-4</v>
      </c>
      <c r="F139" s="136">
        <v>1.6357155448545955E-5</v>
      </c>
    </row>
    <row r="140" spans="3:6" hidden="1">
      <c r="C140" s="138" t="s">
        <v>544</v>
      </c>
      <c r="D140" s="97">
        <v>70.057950000000005</v>
      </c>
      <c r="E140" s="136">
        <f t="shared" si="2"/>
        <v>8.8903831244345444E-4</v>
      </c>
      <c r="F140" s="136">
        <v>1.6223823489545628E-5</v>
      </c>
    </row>
    <row r="141" spans="3:6" hidden="1">
      <c r="C141" s="138" t="s">
        <v>543</v>
      </c>
      <c r="D141" s="97">
        <v>69.988519999999994</v>
      </c>
      <c r="E141" s="136">
        <f t="shared" si="2"/>
        <v>8.881572428427459E-4</v>
      </c>
      <c r="F141" s="136">
        <v>1.6207745084955152E-5</v>
      </c>
    </row>
    <row r="142" spans="3:6" hidden="1">
      <c r="C142" s="138" t="s">
        <v>542</v>
      </c>
      <c r="D142" s="97">
        <v>69.263012000000003</v>
      </c>
      <c r="E142" s="136">
        <f t="shared" si="2"/>
        <v>8.7895051601182645E-4</v>
      </c>
      <c r="F142" s="136">
        <v>1.6039733977975102E-5</v>
      </c>
    </row>
    <row r="143" spans="3:6" hidden="1">
      <c r="C143" s="138" t="s">
        <v>541</v>
      </c>
      <c r="D143" s="97">
        <v>68.295699999999997</v>
      </c>
      <c r="E143" s="136">
        <f t="shared" si="2"/>
        <v>8.6667528631860372E-4</v>
      </c>
      <c r="F143" s="136">
        <v>1.5815726579138574E-5</v>
      </c>
    </row>
    <row r="144" spans="3:6" hidden="1">
      <c r="C144" s="138" t="s">
        <v>540</v>
      </c>
      <c r="D144" s="97">
        <v>68.162529000000006</v>
      </c>
      <c r="E144" s="136">
        <f t="shared" si="2"/>
        <v>8.6498534076486714E-4</v>
      </c>
      <c r="F144" s="136">
        <v>1.57848872126152E-5</v>
      </c>
    </row>
    <row r="145" spans="3:6" hidden="1">
      <c r="C145" s="138" t="s">
        <v>539</v>
      </c>
      <c r="D145" s="97">
        <v>67.978267000000002</v>
      </c>
      <c r="E145" s="136">
        <f t="shared" si="2"/>
        <v>8.626470482866051E-4</v>
      </c>
      <c r="F145" s="136">
        <v>1.5742216335665039E-5</v>
      </c>
    </row>
    <row r="146" spans="3:6" hidden="1">
      <c r="C146" s="138" t="s">
        <v>538</v>
      </c>
      <c r="D146" s="97">
        <v>67.489031999999995</v>
      </c>
      <c r="E146" s="136">
        <f t="shared" si="2"/>
        <v>8.5643863569690934E-4</v>
      </c>
      <c r="F146" s="136">
        <v>1.5628920667080557E-5</v>
      </c>
    </row>
    <row r="147" spans="3:6" hidden="1">
      <c r="C147" s="138" t="s">
        <v>537</v>
      </c>
      <c r="D147" s="97">
        <v>67.268387000000004</v>
      </c>
      <c r="E147" s="136">
        <f t="shared" si="2"/>
        <v>8.5363864142860607E-4</v>
      </c>
      <c r="F147" s="136">
        <v>1.5577824317075302E-5</v>
      </c>
    </row>
    <row r="148" spans="3:6" hidden="1">
      <c r="C148" s="138" t="s">
        <v>536</v>
      </c>
      <c r="D148" s="97">
        <v>67.045142999999996</v>
      </c>
      <c r="E148" s="136">
        <f t="shared" si="2"/>
        <v>8.5080566574171918E-4</v>
      </c>
      <c r="F148" s="136">
        <v>1.5526126097942425E-5</v>
      </c>
    </row>
    <row r="149" spans="3:6" hidden="1">
      <c r="C149" s="138" t="s">
        <v>535</v>
      </c>
      <c r="D149" s="97">
        <v>64.319637999999998</v>
      </c>
      <c r="E149" s="136">
        <f t="shared" si="2"/>
        <v>8.1621889342314304E-4</v>
      </c>
      <c r="F149" s="136">
        <v>1.4894961297375552E-5</v>
      </c>
    </row>
    <row r="150" spans="3:6" hidden="1">
      <c r="C150" s="138" t="s">
        <v>534</v>
      </c>
      <c r="D150" s="97">
        <v>64.316203000000002</v>
      </c>
      <c r="E150" s="136">
        <f t="shared" si="2"/>
        <v>8.1617530312963254E-4</v>
      </c>
      <c r="F150" s="136">
        <v>1.4894165829713615E-5</v>
      </c>
    </row>
    <row r="151" spans="3:6" hidden="1">
      <c r="C151" s="138" t="s">
        <v>533</v>
      </c>
      <c r="D151" s="97">
        <v>62.652622999999998</v>
      </c>
      <c r="E151" s="136">
        <f t="shared" si="2"/>
        <v>7.9506440342710504E-4</v>
      </c>
      <c r="F151" s="136">
        <v>1.450891864105425E-5</v>
      </c>
    </row>
    <row r="152" spans="3:6" hidden="1">
      <c r="C152" s="138" t="s">
        <v>532</v>
      </c>
      <c r="D152" s="97">
        <v>62.193156999999999</v>
      </c>
      <c r="E152" s="136">
        <f t="shared" si="2"/>
        <v>7.8923376069112519E-4</v>
      </c>
      <c r="F152" s="136">
        <v>1.44025167939627E-5</v>
      </c>
    </row>
    <row r="153" spans="3:6" hidden="1">
      <c r="C153" s="138" t="s">
        <v>531</v>
      </c>
      <c r="D153" s="97">
        <v>61.650284999999997</v>
      </c>
      <c r="E153" s="136">
        <f t="shared" si="2"/>
        <v>7.8234469233053505E-4</v>
      </c>
      <c r="F153" s="136">
        <v>1.4276800019415105E-5</v>
      </c>
    </row>
    <row r="154" spans="3:6" hidden="1">
      <c r="C154" s="138" t="s">
        <v>530</v>
      </c>
      <c r="D154" s="97">
        <v>60.628633000000001</v>
      </c>
      <c r="E154" s="136">
        <f t="shared" si="2"/>
        <v>7.6937988576704754E-4</v>
      </c>
      <c r="F154" s="136">
        <v>1.4040208715847969E-5</v>
      </c>
    </row>
    <row r="155" spans="3:6" hidden="1">
      <c r="C155" s="138" t="s">
        <v>529</v>
      </c>
      <c r="D155" s="97">
        <v>59.834480999999997</v>
      </c>
      <c r="E155" s="136">
        <f t="shared" si="2"/>
        <v>7.5930206370825775E-4</v>
      </c>
      <c r="F155" s="136">
        <v>1.3856301223952049E-5</v>
      </c>
    </row>
    <row r="156" spans="3:6" hidden="1">
      <c r="C156" s="138" t="s">
        <v>528</v>
      </c>
      <c r="D156" s="97">
        <v>59.134720000000002</v>
      </c>
      <c r="E156" s="136">
        <f t="shared" si="2"/>
        <v>7.5042206738301924E-4</v>
      </c>
      <c r="F156" s="136">
        <v>1.3694252534990013E-5</v>
      </c>
    </row>
    <row r="157" spans="3:6" hidden="1">
      <c r="C157" s="138" t="s">
        <v>527</v>
      </c>
      <c r="D157" s="97">
        <v>57.193263000000002</v>
      </c>
      <c r="E157" s="136">
        <f t="shared" si="2"/>
        <v>7.2578489694109891E-4</v>
      </c>
      <c r="F157" s="136">
        <v>1.3244655370349273E-5</v>
      </c>
    </row>
    <row r="158" spans="3:6" hidden="1">
      <c r="C158" s="138" t="s">
        <v>526</v>
      </c>
      <c r="D158" s="97">
        <v>56.682046999999997</v>
      </c>
      <c r="E158" s="136">
        <f t="shared" si="2"/>
        <v>7.1929754454306139E-4</v>
      </c>
      <c r="F158" s="136">
        <v>1.3126269403459982E-5</v>
      </c>
    </row>
    <row r="159" spans="3:6" hidden="1">
      <c r="C159" s="138" t="s">
        <v>525</v>
      </c>
      <c r="D159" s="97">
        <v>56.205036999999997</v>
      </c>
      <c r="E159" s="136">
        <f t="shared" si="2"/>
        <v>7.1324426771411252E-4</v>
      </c>
      <c r="F159" s="136">
        <v>1.3015804766074102E-5</v>
      </c>
    </row>
    <row r="160" spans="3:6" hidden="1">
      <c r="C160" s="138" t="s">
        <v>524</v>
      </c>
      <c r="D160" s="97">
        <v>55.377614999999999</v>
      </c>
      <c r="E160" s="136">
        <f t="shared" si="2"/>
        <v>7.0274424796533906E-4</v>
      </c>
      <c r="F160" s="136">
        <v>1.2824192700928507E-5</v>
      </c>
    </row>
    <row r="161" spans="3:6" hidden="1">
      <c r="C161" s="138" t="s">
        <v>523</v>
      </c>
      <c r="D161" s="97">
        <v>55.327432999999999</v>
      </c>
      <c r="E161" s="136">
        <f t="shared" si="2"/>
        <v>7.0210743628879079E-4</v>
      </c>
      <c r="F161" s="136">
        <v>1.2812571694171209E-5</v>
      </c>
    </row>
    <row r="162" spans="3:6" hidden="1">
      <c r="C162" s="138" t="s">
        <v>522</v>
      </c>
      <c r="D162" s="97">
        <v>53.820870999999997</v>
      </c>
      <c r="E162" s="136">
        <f t="shared" si="2"/>
        <v>6.8298910156630122E-4</v>
      </c>
      <c r="F162" s="136">
        <v>1.2463686293384334E-5</v>
      </c>
    </row>
    <row r="163" spans="3:6" hidden="1">
      <c r="C163" s="138" t="s">
        <v>521</v>
      </c>
      <c r="D163" s="97">
        <v>53.743037000000001</v>
      </c>
      <c r="E163" s="136">
        <f t="shared" si="2"/>
        <v>6.8200138485448303E-4</v>
      </c>
      <c r="F163" s="136">
        <v>1.2445661714054148E-5</v>
      </c>
    </row>
    <row r="164" spans="3:6" hidden="1">
      <c r="C164" s="138" t="s">
        <v>520</v>
      </c>
      <c r="D164" s="97">
        <v>53.331974000000002</v>
      </c>
      <c r="E164" s="136">
        <f t="shared" si="2"/>
        <v>6.7678497821072677E-4</v>
      </c>
      <c r="F164" s="136">
        <v>1.2350468897891484E-5</v>
      </c>
    </row>
    <row r="165" spans="3:6" hidden="1">
      <c r="C165" s="138" t="s">
        <v>519</v>
      </c>
      <c r="D165" s="97">
        <v>53.199795000000002</v>
      </c>
      <c r="E165" s="136">
        <f t="shared" si="2"/>
        <v>6.7510762117843474E-4</v>
      </c>
      <c r="F165" s="136">
        <v>1.2319859255944715E-5</v>
      </c>
    </row>
    <row r="166" spans="3:6" hidden="1">
      <c r="C166" s="138" t="s">
        <v>518</v>
      </c>
      <c r="D166" s="97">
        <v>53</v>
      </c>
      <c r="E166" s="136">
        <f t="shared" si="2"/>
        <v>6.7257221428122121E-4</v>
      </c>
      <c r="F166" s="136">
        <v>1.2273591290437676E-5</v>
      </c>
    </row>
    <row r="167" spans="3:6" hidden="1">
      <c r="C167" s="138" t="s">
        <v>517</v>
      </c>
      <c r="D167" s="97">
        <v>50.493645000000001</v>
      </c>
      <c r="E167" s="136">
        <f t="shared" si="2"/>
        <v>6.4076646461848894E-4</v>
      </c>
      <c r="F167" s="136">
        <v>1.1693176631970792E-5</v>
      </c>
    </row>
    <row r="168" spans="3:6" hidden="1">
      <c r="C168" s="138" t="s">
        <v>516</v>
      </c>
      <c r="D168" s="97">
        <v>50.343361000000002</v>
      </c>
      <c r="E168" s="136">
        <f t="shared" si="2"/>
        <v>6.3885935437979014E-4</v>
      </c>
      <c r="F168" s="136">
        <v>1.1658374284923771E-5</v>
      </c>
    </row>
    <row r="169" spans="3:6" hidden="1">
      <c r="C169" s="138" t="s">
        <v>515</v>
      </c>
      <c r="D169" s="97">
        <v>50.237704999999998</v>
      </c>
      <c r="E169" s="136">
        <f t="shared" si="2"/>
        <v>6.3751857532559956E-4</v>
      </c>
      <c r="F169" s="136">
        <v>1.1633906764897686E-5</v>
      </c>
    </row>
    <row r="170" spans="3:6" hidden="1">
      <c r="C170" s="138" t="s">
        <v>514</v>
      </c>
      <c r="D170" s="97">
        <v>50.057060999999997</v>
      </c>
      <c r="E170" s="136">
        <f t="shared" si="2"/>
        <v>6.3522619541849358E-4</v>
      </c>
      <c r="F170" s="136">
        <v>1.159207373423599E-5</v>
      </c>
    </row>
    <row r="171" spans="3:6" hidden="1">
      <c r="C171" s="138" t="s">
        <v>513</v>
      </c>
      <c r="D171" s="97">
        <v>50</v>
      </c>
      <c r="E171" s="136">
        <f t="shared" si="2"/>
        <v>6.3450208894454835E-4</v>
      </c>
      <c r="F171" s="136">
        <v>1.1578859707960073E-5</v>
      </c>
    </row>
    <row r="172" spans="3:6" hidden="1">
      <c r="C172" s="138" t="s">
        <v>512</v>
      </c>
      <c r="D172" s="97">
        <v>50</v>
      </c>
      <c r="E172" s="136">
        <f t="shared" si="2"/>
        <v>6.3450208894454835E-4</v>
      </c>
      <c r="F172" s="136">
        <v>1.1578859707960073E-5</v>
      </c>
    </row>
    <row r="173" spans="3:6" hidden="1">
      <c r="C173" s="138" t="s">
        <v>511</v>
      </c>
      <c r="D173" s="97">
        <v>49.866812000000003</v>
      </c>
      <c r="E173" s="136">
        <f t="shared" si="2"/>
        <v>6.3281192766010146E-4</v>
      </c>
      <c r="F173" s="136">
        <v>1.1548016404624397E-5</v>
      </c>
    </row>
    <row r="174" spans="3:6" hidden="1">
      <c r="C174" s="138" t="s">
        <v>510</v>
      </c>
      <c r="D174" s="97">
        <v>48.619185000000002</v>
      </c>
      <c r="E174" s="136">
        <f t="shared" si="2"/>
        <v>6.1697948890562901E-4</v>
      </c>
      <c r="F174" s="136">
        <v>1.1259094444607136E-5</v>
      </c>
    </row>
    <row r="175" spans="3:6" hidden="1">
      <c r="C175" s="138" t="s">
        <v>509</v>
      </c>
      <c r="D175" s="97">
        <v>48.569423</v>
      </c>
      <c r="E175" s="136">
        <f t="shared" si="2"/>
        <v>6.1634800704662789E-4</v>
      </c>
      <c r="F175" s="136">
        <v>1.1247570700271384E-5</v>
      </c>
    </row>
    <row r="176" spans="3:6" hidden="1">
      <c r="C176" s="138" t="s">
        <v>508</v>
      </c>
      <c r="D176" s="97">
        <v>48.427619999999997</v>
      </c>
      <c r="E176" s="136">
        <f t="shared" si="2"/>
        <v>6.1454852105225573E-4</v>
      </c>
      <c r="F176" s="136">
        <v>1.1214732359408026E-5</v>
      </c>
    </row>
    <row r="177" spans="3:6" hidden="1">
      <c r="C177" s="138" t="s">
        <v>507</v>
      </c>
      <c r="D177" s="97">
        <v>47.833145000000002</v>
      </c>
      <c r="E177" s="136">
        <f t="shared" si="2"/>
        <v>6.0700460846574954E-4</v>
      </c>
      <c r="F177" s="136">
        <v>1.1077065506910237E-5</v>
      </c>
    </row>
    <row r="178" spans="3:6" hidden="1">
      <c r="C178" s="138" t="s">
        <v>506</v>
      </c>
      <c r="D178" s="97">
        <v>47.005858000000003</v>
      </c>
      <c r="E178" s="136">
        <f t="shared" si="2"/>
        <v>5.9650630187261622E-4</v>
      </c>
      <c r="F178" s="136">
        <v>1.0885484704685854E-5</v>
      </c>
    </row>
    <row r="179" spans="3:6" hidden="1">
      <c r="C179" s="138" t="s">
        <v>505</v>
      </c>
      <c r="D179" s="97">
        <v>46.768389999999997</v>
      </c>
      <c r="E179" s="136">
        <f t="shared" si="2"/>
        <v>5.9349282303146648E-4</v>
      </c>
      <c r="F179" s="136">
        <v>1.0830492531543255E-5</v>
      </c>
    </row>
    <row r="180" spans="3:6" hidden="1">
      <c r="C180" s="138" t="s">
        <v>504</v>
      </c>
      <c r="D180" s="97">
        <v>46.679848999999997</v>
      </c>
      <c r="E180" s="136">
        <f t="shared" si="2"/>
        <v>5.9236923404232169E-4</v>
      </c>
      <c r="F180" s="136">
        <v>1.0809988455195205E-5</v>
      </c>
    </row>
    <row r="181" spans="3:6" hidden="1">
      <c r="C181" s="138" t="s">
        <v>503</v>
      </c>
      <c r="D181" s="97">
        <v>45</v>
      </c>
      <c r="E181" s="136">
        <f t="shared" si="2"/>
        <v>5.710518800500935E-4</v>
      </c>
      <c r="F181" s="136">
        <v>1.0420973737164065E-5</v>
      </c>
    </row>
    <row r="182" spans="3:6" hidden="1">
      <c r="C182" s="138" t="s">
        <v>502</v>
      </c>
      <c r="D182" s="97">
        <v>44.387202000000002</v>
      </c>
      <c r="E182" s="136">
        <f t="shared" si="2"/>
        <v>5.6327544782807271E-4</v>
      </c>
      <c r="F182" s="136">
        <v>1.0279063695737696E-5</v>
      </c>
    </row>
    <row r="183" spans="3:6" hidden="1">
      <c r="C183" s="138" t="s">
        <v>501</v>
      </c>
      <c r="D183" s="97">
        <v>41.683090999999997</v>
      </c>
      <c r="E183" s="136">
        <f t="shared" si="2"/>
        <v>5.2896016626331397E-4</v>
      </c>
      <c r="F183" s="136">
        <v>9.6528532576626624E-6</v>
      </c>
    </row>
    <row r="184" spans="3:6" hidden="1">
      <c r="C184" s="138" t="s">
        <v>500</v>
      </c>
      <c r="D184" s="97">
        <v>41.644553000000002</v>
      </c>
      <c r="E184" s="136">
        <f t="shared" si="2"/>
        <v>5.2847111743323922E-4</v>
      </c>
      <c r="F184" s="136">
        <v>9.6439287357541556E-6</v>
      </c>
    </row>
    <row r="185" spans="3:6" hidden="1">
      <c r="C185" s="138" t="s">
        <v>499</v>
      </c>
      <c r="D185" s="97">
        <v>41.416300999999997</v>
      </c>
      <c r="E185" s="136">
        <f t="shared" si="2"/>
        <v>5.2557459001712371E-4</v>
      </c>
      <c r="F185" s="136">
        <v>9.5910707780329284E-6</v>
      </c>
    </row>
    <row r="186" spans="3:6" hidden="1">
      <c r="C186" s="138" t="s">
        <v>498</v>
      </c>
      <c r="D186" s="97">
        <v>40.475436999999999</v>
      </c>
      <c r="E186" s="136">
        <f t="shared" si="2"/>
        <v>5.1363498654886919E-4</v>
      </c>
      <c r="F186" s="136">
        <v>9.3731881328275267E-6</v>
      </c>
    </row>
    <row r="187" spans="3:6" hidden="1">
      <c r="C187" s="138" t="s">
        <v>497</v>
      </c>
      <c r="D187" s="97">
        <v>40</v>
      </c>
      <c r="E187" s="136">
        <f t="shared" si="2"/>
        <v>5.0760167115563865E-4</v>
      </c>
      <c r="F187" s="136">
        <v>9.2630877663680589E-6</v>
      </c>
    </row>
    <row r="188" spans="3:6" hidden="1">
      <c r="C188" s="138" t="s">
        <v>496</v>
      </c>
      <c r="D188" s="97">
        <v>40</v>
      </c>
      <c r="E188" s="136">
        <f t="shared" si="2"/>
        <v>5.0760167115563865E-4</v>
      </c>
      <c r="F188" s="136">
        <v>9.2630877663680589E-6</v>
      </c>
    </row>
    <row r="189" spans="3:6" hidden="1">
      <c r="C189" s="138" t="s">
        <v>495</v>
      </c>
      <c r="D189" s="97">
        <v>39.290427000000001</v>
      </c>
      <c r="E189" s="136">
        <f t="shared" si="2"/>
        <v>4.985971601404657E-4</v>
      </c>
      <c r="F189" s="136">
        <v>9.0987668419769317E-6</v>
      </c>
    </row>
    <row r="190" spans="3:6" hidden="1">
      <c r="C190" s="138" t="s">
        <v>494</v>
      </c>
      <c r="D190" s="97">
        <v>39.112816000000002</v>
      </c>
      <c r="E190" s="136">
        <f t="shared" si="2"/>
        <v>4.9634326913007511E-4</v>
      </c>
      <c r="F190" s="136">
        <v>9.0576361849451222E-6</v>
      </c>
    </row>
    <row r="191" spans="3:6" hidden="1">
      <c r="C191" s="138" t="s">
        <v>493</v>
      </c>
      <c r="D191" s="97">
        <v>38.835428999999998</v>
      </c>
      <c r="E191" s="136">
        <f t="shared" si="2"/>
        <v>4.9282321651115382E-4</v>
      </c>
      <c r="F191" s="136">
        <v>8.9933996817888826E-6</v>
      </c>
    </row>
    <row r="192" spans="3:6" hidden="1">
      <c r="C192" s="138" t="s">
        <v>492</v>
      </c>
      <c r="D192" s="97">
        <v>38.086686</v>
      </c>
      <c r="E192" s="136">
        <f t="shared" si="2"/>
        <v>4.8332163655950166E-4</v>
      </c>
      <c r="F192" s="136">
        <v>8.8200078787025395E-6</v>
      </c>
    </row>
    <row r="193" spans="3:6" hidden="1">
      <c r="C193" s="138" t="s">
        <v>491</v>
      </c>
      <c r="D193" s="97">
        <v>37.929195999999997</v>
      </c>
      <c r="E193" s="136">
        <f t="shared" si="2"/>
        <v>4.8132308187974411E-4</v>
      </c>
      <c r="F193" s="136">
        <v>8.7835367863944057E-6</v>
      </c>
    </row>
    <row r="194" spans="3:6" hidden="1">
      <c r="C194" s="138" t="s">
        <v>490</v>
      </c>
      <c r="D194" s="97">
        <v>37.848365000000001</v>
      </c>
      <c r="E194" s="136">
        <f t="shared" si="2"/>
        <v>4.8029733311271463E-4</v>
      </c>
      <c r="F194" s="136">
        <v>8.7648181702133244E-6</v>
      </c>
    </row>
    <row r="195" spans="3:6" hidden="1">
      <c r="C195" s="138" t="s">
        <v>489</v>
      </c>
      <c r="D195" s="97">
        <v>36.537719000000003</v>
      </c>
      <c r="E195" s="136">
        <f t="shared" si="2"/>
        <v>4.6366518061537833E-4</v>
      </c>
      <c r="F195" s="136">
        <v>8.4613024469973453E-6</v>
      </c>
    </row>
    <row r="196" spans="3:6" hidden="1">
      <c r="C196" s="138" t="s">
        <v>488</v>
      </c>
      <c r="D196" s="97">
        <v>36.492716999999999</v>
      </c>
      <c r="E196" s="136">
        <f t="shared" si="2"/>
        <v>4.630941033552446E-4</v>
      </c>
      <c r="F196" s="136">
        <v>8.4508810101057912E-6</v>
      </c>
    </row>
    <row r="197" spans="3:6" hidden="1">
      <c r="C197" s="138" t="s">
        <v>487</v>
      </c>
      <c r="D197" s="97">
        <v>36.345222</v>
      </c>
      <c r="E197" s="136">
        <f t="shared" si="2"/>
        <v>4.6122238564306708E-4</v>
      </c>
      <c r="F197" s="136">
        <v>8.4167245318532794E-6</v>
      </c>
    </row>
    <row r="198" spans="3:6" hidden="1">
      <c r="C198" s="138" t="s">
        <v>486</v>
      </c>
      <c r="D198" s="97">
        <v>36.146847999999999</v>
      </c>
      <c r="E198" s="136">
        <f t="shared" si="2"/>
        <v>4.5870501129522138E-4</v>
      </c>
      <c r="F198" s="136">
        <v>8.3707856375391431E-6</v>
      </c>
    </row>
    <row r="199" spans="3:6" hidden="1">
      <c r="C199" s="138" t="s">
        <v>485</v>
      </c>
      <c r="D199" s="97">
        <v>36.109827000000003</v>
      </c>
      <c r="E199" s="136">
        <f t="shared" si="2"/>
        <v>4.5823521325852508E-4</v>
      </c>
      <c r="F199" s="136">
        <v>8.3622124182341751E-6</v>
      </c>
    </row>
    <row r="200" spans="3:6" hidden="1">
      <c r="C200" s="138" t="s">
        <v>484</v>
      </c>
      <c r="D200" s="97">
        <v>36.05641</v>
      </c>
      <c r="E200" s="136">
        <f t="shared" si="2"/>
        <v>4.5755734929682203E-4</v>
      </c>
      <c r="F200" s="136">
        <v>8.3498422592537721E-6</v>
      </c>
    </row>
    <row r="201" spans="3:6" hidden="1">
      <c r="C201" s="138" t="s">
        <v>483</v>
      </c>
      <c r="D201" s="97">
        <v>35.947150000000001</v>
      </c>
      <c r="E201" s="136">
        <f t="shared" si="2"/>
        <v>4.561708353320604E-4</v>
      </c>
      <c r="F201" s="136">
        <v>8.3245401350199392E-6</v>
      </c>
    </row>
    <row r="202" spans="3:6" hidden="1">
      <c r="C202" s="138" t="s">
        <v>482</v>
      </c>
      <c r="D202" s="97">
        <v>35.379176000000001</v>
      </c>
      <c r="E202" s="136">
        <f t="shared" si="2"/>
        <v>4.4896322154273661E-4</v>
      </c>
      <c r="F202" s="136">
        <v>8.1930103097445599E-6</v>
      </c>
    </row>
    <row r="203" spans="3:6" hidden="1">
      <c r="C203" s="138" t="s">
        <v>481</v>
      </c>
      <c r="D203" s="97">
        <v>34.554605000000002</v>
      </c>
      <c r="E203" s="136">
        <f t="shared" ref="E203:E266" si="3">+D203/$D$515</f>
        <v>4.3849938110307473E-4</v>
      </c>
      <c r="F203" s="136">
        <v>8.0020584711795132E-6</v>
      </c>
    </row>
    <row r="204" spans="3:6" hidden="1">
      <c r="C204" s="138" t="s">
        <v>480</v>
      </c>
      <c r="D204" s="97">
        <v>34.186909</v>
      </c>
      <c r="E204" s="136">
        <f t="shared" si="3"/>
        <v>4.338333035011436E-4</v>
      </c>
      <c r="F204" s="136">
        <v>7.9169084631959512E-6</v>
      </c>
    </row>
    <row r="205" spans="3:6" hidden="1">
      <c r="C205" s="138" t="s">
        <v>479</v>
      </c>
      <c r="D205" s="97">
        <v>34.103932</v>
      </c>
      <c r="E205" s="136">
        <f t="shared" si="3"/>
        <v>4.3278032190445655E-4</v>
      </c>
      <c r="F205" s="136">
        <v>7.8976928823562036E-6</v>
      </c>
    </row>
    <row r="206" spans="3:6" hidden="1">
      <c r="C206" s="138" t="s">
        <v>478</v>
      </c>
      <c r="D206" s="97">
        <v>33.928460999999999</v>
      </c>
      <c r="E206" s="136">
        <f t="shared" si="3"/>
        <v>4.3055358758347279E-4</v>
      </c>
      <c r="F206" s="136">
        <v>7.8570578005198935E-6</v>
      </c>
    </row>
    <row r="207" spans="3:6" hidden="1">
      <c r="C207" s="138" t="s">
        <v>477</v>
      </c>
      <c r="D207" s="97">
        <v>33.650528999999999</v>
      </c>
      <c r="E207" s="136">
        <f t="shared" si="3"/>
        <v>4.2702661889178206E-4</v>
      </c>
      <c r="F207" s="136">
        <v>7.7926950877928394E-6</v>
      </c>
    </row>
    <row r="208" spans="3:6" hidden="1">
      <c r="C208" s="138" t="s">
        <v>476</v>
      </c>
      <c r="D208" s="97">
        <v>33.482419</v>
      </c>
      <c r="E208" s="136">
        <f t="shared" si="3"/>
        <v>4.2489329596833271E-4</v>
      </c>
      <c r="F208" s="136">
        <v>7.7537646456827363E-6</v>
      </c>
    </row>
    <row r="209" spans="3:6" hidden="1">
      <c r="C209" s="138" t="s">
        <v>475</v>
      </c>
      <c r="D209" s="97">
        <v>33.088087999999999</v>
      </c>
      <c r="E209" s="136">
        <f t="shared" si="3"/>
        <v>4.1988921910362083E-4</v>
      </c>
      <c r="F209" s="136">
        <v>7.6624465791327438E-6</v>
      </c>
    </row>
    <row r="210" spans="3:6" hidden="1">
      <c r="C210" s="138" t="s">
        <v>474</v>
      </c>
      <c r="D210" s="97">
        <v>32.334186000000003</v>
      </c>
      <c r="E210" s="136">
        <f t="shared" si="3"/>
        <v>4.1032217122643144E-4</v>
      </c>
      <c r="F210" s="136">
        <v>7.4878600693017341E-6</v>
      </c>
    </row>
    <row r="211" spans="3:6" hidden="1">
      <c r="C211" s="138" t="s">
        <v>473</v>
      </c>
      <c r="D211" s="97">
        <v>32.181747999999999</v>
      </c>
      <c r="E211" s="136">
        <f t="shared" si="3"/>
        <v>4.0838772663774077E-4</v>
      </c>
      <c r="F211" s="136">
        <v>7.4525589049784929E-6</v>
      </c>
    </row>
    <row r="212" spans="3:6" hidden="1">
      <c r="C212" s="138" t="s">
        <v>472</v>
      </c>
      <c r="D212" s="97">
        <v>31.834192000000002</v>
      </c>
      <c r="E212" s="136">
        <f t="shared" si="3"/>
        <v>4.0397722647723662E-4</v>
      </c>
      <c r="F212" s="136">
        <v>7.3720728616852977E-6</v>
      </c>
    </row>
    <row r="213" spans="3:6" hidden="1">
      <c r="C213" s="138" t="s">
        <v>471</v>
      </c>
      <c r="D213" s="97">
        <v>31.290713</v>
      </c>
      <c r="E213" s="136">
        <f t="shared" si="3"/>
        <v>3.9708045526128669E-4</v>
      </c>
      <c r="F213" s="136">
        <v>7.2462155197808494E-6</v>
      </c>
    </row>
    <row r="214" spans="3:6" hidden="1">
      <c r="C214" s="138" t="s">
        <v>470</v>
      </c>
      <c r="D214" s="97">
        <v>29.810303999999999</v>
      </c>
      <c r="E214" s="136">
        <f t="shared" si="3"/>
        <v>3.7829400320144046E-4</v>
      </c>
      <c r="F214" s="136">
        <v>6.903386557352819E-6</v>
      </c>
    </row>
    <row r="215" spans="3:6" hidden="1">
      <c r="C215" s="138" t="s">
        <v>469</v>
      </c>
      <c r="D215" s="97">
        <v>29.572738999999999</v>
      </c>
      <c r="E215" s="136">
        <f t="shared" si="3"/>
        <v>3.7527929342623823E-4</v>
      </c>
      <c r="F215" s="136">
        <v>6.848371921222389E-6</v>
      </c>
    </row>
    <row r="216" spans="3:6" hidden="1">
      <c r="C216" s="138" t="s">
        <v>468</v>
      </c>
      <c r="D216" s="97">
        <v>29.455915000000001</v>
      </c>
      <c r="E216" s="136">
        <f t="shared" si="3"/>
        <v>3.7379679198546112E-4</v>
      </c>
      <c r="F216" s="136">
        <v>6.8213181470919345E-6</v>
      </c>
    </row>
    <row r="217" spans="3:6" hidden="1">
      <c r="C217" s="138" t="s">
        <v>467</v>
      </c>
      <c r="D217" s="97">
        <v>29.122547000000001</v>
      </c>
      <c r="E217" s="136">
        <f t="shared" si="3"/>
        <v>3.6956633813771579E-4</v>
      </c>
      <c r="F217" s="136">
        <v>6.7441177210294697E-6</v>
      </c>
    </row>
    <row r="218" spans="3:6" hidden="1">
      <c r="C218" s="138" t="s">
        <v>466</v>
      </c>
      <c r="D218" s="97">
        <v>28.831166</v>
      </c>
      <c r="E218" s="136">
        <f t="shared" si="3"/>
        <v>3.6586870107414073E-4</v>
      </c>
      <c r="F218" s="136">
        <v>6.6766405266181676E-6</v>
      </c>
    </row>
    <row r="219" spans="3:6" hidden="1">
      <c r="C219" s="138" t="s">
        <v>465</v>
      </c>
      <c r="D219" s="97">
        <v>28.740151000000001</v>
      </c>
      <c r="E219" s="136">
        <f t="shared" si="3"/>
        <v>3.6471371692163503E-4</v>
      </c>
      <c r="F219" s="136">
        <v>6.6555635282917682E-6</v>
      </c>
    </row>
    <row r="220" spans="3:6" hidden="1">
      <c r="C220" s="138" t="s">
        <v>464</v>
      </c>
      <c r="D220" s="97">
        <v>28.503363</v>
      </c>
      <c r="E220" s="136">
        <f t="shared" si="3"/>
        <v>3.6170886730889498E-4</v>
      </c>
      <c r="F220" s="136">
        <v>6.6007288276411987E-6</v>
      </c>
    </row>
    <row r="221" spans="3:6" hidden="1">
      <c r="C221" s="138" t="s">
        <v>463</v>
      </c>
      <c r="D221" s="97">
        <v>28.492645</v>
      </c>
      <c r="E221" s="136">
        <f t="shared" si="3"/>
        <v>3.6157285544110879E-4</v>
      </c>
      <c r="F221" s="136">
        <v>6.5982467832742004E-6</v>
      </c>
    </row>
    <row r="222" spans="3:6" hidden="1">
      <c r="C222" s="138" t="s">
        <v>462</v>
      </c>
      <c r="D222" s="97">
        <v>27.97889</v>
      </c>
      <c r="E222" s="136">
        <f t="shared" si="3"/>
        <v>3.5505328302699467E-4</v>
      </c>
      <c r="F222" s="136">
        <v>6.4792728418889399E-6</v>
      </c>
    </row>
    <row r="223" spans="3:6" hidden="1">
      <c r="C223" s="138" t="s">
        <v>461</v>
      </c>
      <c r="D223" s="97">
        <v>27.761782</v>
      </c>
      <c r="E223" s="136">
        <f t="shared" si="3"/>
        <v>3.5229817343646324E-4</v>
      </c>
      <c r="F223" s="136">
        <v>6.4289955804194239E-6</v>
      </c>
    </row>
    <row r="224" spans="3:6" hidden="1">
      <c r="C224" s="138" t="s">
        <v>460</v>
      </c>
      <c r="D224" s="97">
        <v>27.550080999999999</v>
      </c>
      <c r="E224" s="136">
        <f t="shared" si="3"/>
        <v>3.496116789018302E-4</v>
      </c>
      <c r="F224" s="136">
        <v>6.3799704568387264E-6</v>
      </c>
    </row>
    <row r="225" spans="3:6" hidden="1">
      <c r="C225" s="138" t="s">
        <v>459</v>
      </c>
      <c r="D225" s="97">
        <v>27.159351000000001</v>
      </c>
      <c r="E225" s="136">
        <f t="shared" si="3"/>
        <v>3.4465329887756419E-4</v>
      </c>
      <c r="F225" s="136">
        <v>6.2894862997649021E-6</v>
      </c>
    </row>
    <row r="226" spans="3:6" hidden="1">
      <c r="C226" s="138" t="s">
        <v>458</v>
      </c>
      <c r="D226" s="97">
        <v>26.954322999999999</v>
      </c>
      <c r="E226" s="136">
        <f t="shared" si="3"/>
        <v>3.4205148499172171E-4</v>
      </c>
      <c r="F226" s="136">
        <v>6.2420064908008292E-6</v>
      </c>
    </row>
    <row r="227" spans="3:6" hidden="1">
      <c r="C227" s="138" t="s">
        <v>457</v>
      </c>
      <c r="D227" s="97">
        <v>26.862729999999999</v>
      </c>
      <c r="E227" s="136">
        <f t="shared" si="3"/>
        <v>3.4088916599506772E-4</v>
      </c>
      <c r="F227" s="136">
        <v>6.2207956408562055E-6</v>
      </c>
    </row>
    <row r="228" spans="3:6" hidden="1">
      <c r="C228" s="138" t="s">
        <v>456</v>
      </c>
      <c r="D228" s="97">
        <v>26.738216999999999</v>
      </c>
      <c r="E228" s="136">
        <f t="shared" si="3"/>
        <v>3.3930909082305268E-4</v>
      </c>
      <c r="F228" s="136">
        <v>6.191961269679861E-6</v>
      </c>
    </row>
    <row r="229" spans="3:6" hidden="1">
      <c r="C229" s="138" t="s">
        <v>455</v>
      </c>
      <c r="D229" s="97">
        <v>26.560873000000001</v>
      </c>
      <c r="E229" s="136">
        <f t="shared" si="3"/>
        <v>3.3705858805381706E-4</v>
      </c>
      <c r="F229" s="136">
        <v>6.150892443758892E-6</v>
      </c>
    </row>
    <row r="230" spans="3:6" hidden="1">
      <c r="C230" s="138" t="s">
        <v>454</v>
      </c>
      <c r="D230" s="97">
        <v>26</v>
      </c>
      <c r="E230" s="136">
        <f t="shared" si="3"/>
        <v>3.2994108625116511E-4</v>
      </c>
      <c r="F230" s="136">
        <v>6.0210070481392376E-6</v>
      </c>
    </row>
    <row r="231" spans="3:6" hidden="1">
      <c r="C231" s="138" t="s">
        <v>453</v>
      </c>
      <c r="D231" s="97">
        <v>25.830044999999998</v>
      </c>
      <c r="E231" s="136">
        <f t="shared" si="3"/>
        <v>3.277843502006337E-4</v>
      </c>
      <c r="F231" s="136">
        <v>5.9816493461059101E-6</v>
      </c>
    </row>
    <row r="232" spans="3:6" hidden="1">
      <c r="C232" s="138" t="s">
        <v>452</v>
      </c>
      <c r="D232" s="97">
        <v>24.355736</v>
      </c>
      <c r="E232" s="136">
        <f t="shared" si="3"/>
        <v>3.0907530739563875E-4</v>
      </c>
      <c r="F232" s="136">
        <v>5.6402330045622525E-6</v>
      </c>
    </row>
    <row r="233" spans="3:6" hidden="1">
      <c r="C233" s="138" t="s">
        <v>451</v>
      </c>
      <c r="D233" s="97">
        <v>24.345458000000001</v>
      </c>
      <c r="E233" s="136">
        <f t="shared" si="3"/>
        <v>3.0894487914623532E-4</v>
      </c>
      <c r="F233" s="136">
        <v>5.6378528541606848E-6</v>
      </c>
    </row>
    <row r="234" spans="3:6" hidden="1">
      <c r="C234" s="138" t="s">
        <v>450</v>
      </c>
      <c r="D234" s="97">
        <v>23.950486999999999</v>
      </c>
      <c r="E234" s="136">
        <f t="shared" si="3"/>
        <v>3.0393268065478495E-4</v>
      </c>
      <c r="F234" s="136">
        <v>5.5463865782064297E-6</v>
      </c>
    </row>
    <row r="235" spans="3:6" hidden="1">
      <c r="C235" s="138" t="s">
        <v>449</v>
      </c>
      <c r="D235" s="97">
        <v>23.946446000000002</v>
      </c>
      <c r="E235" s="136">
        <f t="shared" si="3"/>
        <v>3.0388140019595649E-4</v>
      </c>
      <c r="F235" s="136">
        <v>5.5454507747648335E-6</v>
      </c>
    </row>
    <row r="236" spans="3:6" hidden="1">
      <c r="C236" s="138" t="s">
        <v>448</v>
      </c>
      <c r="D236" s="97">
        <v>23.806111999999999</v>
      </c>
      <c r="E236" s="136">
        <f t="shared" si="3"/>
        <v>3.0210055587295755E-4</v>
      </c>
      <c r="F236" s="136">
        <v>5.5129526207996957E-6</v>
      </c>
    </row>
    <row r="237" spans="3:6" hidden="1">
      <c r="C237" s="138" t="s">
        <v>447</v>
      </c>
      <c r="D237" s="97">
        <v>23.397110000000001</v>
      </c>
      <c r="E237" s="136">
        <f t="shared" si="3"/>
        <v>2.9691030340530766E-4</v>
      </c>
      <c r="F237" s="136">
        <v>5.4182370852341943E-6</v>
      </c>
    </row>
    <row r="238" spans="3:6" hidden="1">
      <c r="C238" s="138" t="s">
        <v>446</v>
      </c>
      <c r="D238" s="97">
        <v>23.356593</v>
      </c>
      <c r="E238" s="136">
        <f t="shared" si="3"/>
        <v>2.9639614098255228E-4</v>
      </c>
      <c r="F238" s="136">
        <v>5.4088542720584454E-6</v>
      </c>
    </row>
    <row r="239" spans="3:6" hidden="1">
      <c r="C239" s="138" t="s">
        <v>445</v>
      </c>
      <c r="D239" s="97">
        <v>23.038359</v>
      </c>
      <c r="E239" s="136">
        <f t="shared" si="3"/>
        <v>2.923577382270887E-4</v>
      </c>
      <c r="F239" s="136">
        <v>5.3351585352523864E-6</v>
      </c>
    </row>
    <row r="240" spans="3:6" hidden="1">
      <c r="C240" s="138" t="s">
        <v>444</v>
      </c>
      <c r="D240" s="97">
        <v>22.172236999999999</v>
      </c>
      <c r="E240" s="136">
        <f t="shared" si="3"/>
        <v>2.8136661386147209E-4</v>
      </c>
      <c r="F240" s="136">
        <v>5.13458443269283E-6</v>
      </c>
    </row>
    <row r="241" spans="3:6" hidden="1">
      <c r="C241" s="138" t="s">
        <v>443</v>
      </c>
      <c r="D241" s="97">
        <v>21.952076000000002</v>
      </c>
      <c r="E241" s="136">
        <f t="shared" si="3"/>
        <v>2.7857276157338973E-4</v>
      </c>
      <c r="F241" s="136">
        <v>5.0836001660495471E-6</v>
      </c>
    </row>
    <row r="242" spans="3:6" hidden="1">
      <c r="C242" s="138" t="s">
        <v>442</v>
      </c>
      <c r="D242" s="97">
        <v>21.360956999999999</v>
      </c>
      <c r="E242" s="136">
        <f t="shared" si="3"/>
        <v>2.7107143676709342E-4</v>
      </c>
      <c r="F242" s="136">
        <v>4.9467104866153531E-6</v>
      </c>
    </row>
    <row r="243" spans="3:6" hidden="1">
      <c r="C243" s="138" t="s">
        <v>441</v>
      </c>
      <c r="D243" s="97">
        <v>20.870232000000001</v>
      </c>
      <c r="E243" s="136">
        <f t="shared" si="3"/>
        <v>2.6484411601514717E-4</v>
      </c>
      <c r="F243" s="136">
        <v>4.8330697680115798E-6</v>
      </c>
    </row>
    <row r="244" spans="3:6" hidden="1">
      <c r="C244" s="138" t="s">
        <v>440</v>
      </c>
      <c r="D244" s="97">
        <v>19.897082999999999</v>
      </c>
      <c r="E244" s="136">
        <f t="shared" si="3"/>
        <v>2.5249481454806119E-4</v>
      </c>
      <c r="F244" s="136">
        <v>4.6077106530927462E-6</v>
      </c>
    </row>
    <row r="245" spans="3:6" hidden="1">
      <c r="C245" s="138" t="s">
        <v>439</v>
      </c>
      <c r="D245" s="97">
        <v>19.643087999999999</v>
      </c>
      <c r="E245" s="136">
        <f t="shared" si="3"/>
        <v>2.4927160738643181E-4</v>
      </c>
      <c r="F245" s="136">
        <v>4.54889120366228E-6</v>
      </c>
    </row>
    <row r="246" spans="3:6" hidden="1">
      <c r="C246" s="138" t="s">
        <v>438</v>
      </c>
      <c r="D246" s="97">
        <v>19.479126000000001</v>
      </c>
      <c r="E246" s="136">
        <f t="shared" si="3"/>
        <v>2.4719092275628127E-4</v>
      </c>
      <c r="F246" s="136">
        <v>4.5109213437535496E-6</v>
      </c>
    </row>
    <row r="247" spans="3:6" hidden="1">
      <c r="C247" s="138" t="s">
        <v>437</v>
      </c>
      <c r="D247" s="97">
        <v>18.987417000000001</v>
      </c>
      <c r="E247" s="136">
        <f t="shared" si="3"/>
        <v>2.409511150032246E-4</v>
      </c>
      <c r="F247" s="136">
        <v>4.3970527531907228E-6</v>
      </c>
    </row>
    <row r="248" spans="3:6" hidden="1">
      <c r="C248" s="138" t="s">
        <v>436</v>
      </c>
      <c r="D248" s="97">
        <v>18.953713</v>
      </c>
      <c r="E248" s="136">
        <f t="shared" si="3"/>
        <v>2.4052340983510886E-4</v>
      </c>
      <c r="F248" s="136">
        <v>4.3892476754387805E-6</v>
      </c>
    </row>
    <row r="249" spans="3:6" hidden="1">
      <c r="C249" s="138" t="s">
        <v>435</v>
      </c>
      <c r="D249" s="97">
        <v>18.946601999999999</v>
      </c>
      <c r="E249" s="136">
        <f t="shared" si="3"/>
        <v>2.4043317094801913E-4</v>
      </c>
      <c r="F249" s="136">
        <v>4.3876009300111138E-6</v>
      </c>
    </row>
    <row r="250" spans="3:6" hidden="1">
      <c r="C250" s="138" t="s">
        <v>434</v>
      </c>
      <c r="D250" s="97">
        <v>18.699052999999999</v>
      </c>
      <c r="E250" s="136">
        <f t="shared" si="3"/>
        <v>2.3729176379569646E-4</v>
      </c>
      <c r="F250" s="136">
        <v>4.3302742271741979E-6</v>
      </c>
    </row>
    <row r="251" spans="3:6" hidden="1">
      <c r="C251" s="138" t="s">
        <v>433</v>
      </c>
      <c r="D251" s="97">
        <v>18.496922999999999</v>
      </c>
      <c r="E251" s="136">
        <f t="shared" si="3"/>
        <v>2.3472672565092923E-4</v>
      </c>
      <c r="F251" s="136">
        <v>4.2834655289187987E-6</v>
      </c>
    </row>
    <row r="252" spans="3:6" hidden="1">
      <c r="C252" s="138" t="s">
        <v>432</v>
      </c>
      <c r="D252" s="97">
        <v>18.389870999999999</v>
      </c>
      <c r="E252" s="136">
        <f t="shared" si="3"/>
        <v>2.3336823129841539E-4</v>
      </c>
      <c r="F252" s="136">
        <v>4.2586747271296679E-6</v>
      </c>
    </row>
    <row r="253" spans="3:6" hidden="1">
      <c r="C253" s="138" t="s">
        <v>431</v>
      </c>
      <c r="D253" s="97">
        <v>18.321833999999999</v>
      </c>
      <c r="E253" s="136">
        <f t="shared" si="3"/>
        <v>2.3250483892590498E-4</v>
      </c>
      <c r="F253" s="136">
        <v>4.2429189095706583E-6</v>
      </c>
    </row>
    <row r="254" spans="3:6" hidden="1">
      <c r="C254" s="138" t="s">
        <v>430</v>
      </c>
      <c r="D254" s="97">
        <v>18.216895000000001</v>
      </c>
      <c r="E254" s="136">
        <f t="shared" si="3"/>
        <v>2.3117315863166996E-4</v>
      </c>
      <c r="F254" s="136">
        <v>4.2186174303927866E-6</v>
      </c>
    </row>
    <row r="255" spans="3:6" hidden="1">
      <c r="C255" s="138" t="s">
        <v>429</v>
      </c>
      <c r="D255" s="97">
        <v>18</v>
      </c>
      <c r="E255" s="136">
        <f t="shared" si="3"/>
        <v>2.284207520200374E-4</v>
      </c>
      <c r="F255" s="136">
        <v>4.1683894948656262E-6</v>
      </c>
    </row>
    <row r="256" spans="3:6" hidden="1">
      <c r="C256" s="138" t="s">
        <v>428</v>
      </c>
      <c r="D256" s="97">
        <v>17.982068999999999</v>
      </c>
      <c r="E256" s="136">
        <f t="shared" si="3"/>
        <v>2.2819320688090009E-4</v>
      </c>
      <c r="F256" s="136">
        <v>4.1642370841971572E-6</v>
      </c>
    </row>
    <row r="257" spans="3:6" hidden="1">
      <c r="C257" s="138" t="s">
        <v>427</v>
      </c>
      <c r="D257" s="97">
        <v>17.717323</v>
      </c>
      <c r="E257" s="136">
        <f t="shared" si="3"/>
        <v>2.2483356908010584E-4</v>
      </c>
      <c r="F257" s="136">
        <v>4.1029279483522855E-6</v>
      </c>
    </row>
    <row r="258" spans="3:6" hidden="1">
      <c r="C258" s="138" t="s">
        <v>426</v>
      </c>
      <c r="D258" s="97">
        <v>17.550732</v>
      </c>
      <c r="E258" s="136">
        <f t="shared" si="3"/>
        <v>2.227195223301186E-4</v>
      </c>
      <c r="F258" s="136">
        <v>4.0643492720001103E-6</v>
      </c>
    </row>
    <row r="259" spans="3:6" hidden="1">
      <c r="C259" s="138" t="s">
        <v>425</v>
      </c>
      <c r="D259" s="97">
        <v>17.549992</v>
      </c>
      <c r="E259" s="136">
        <f t="shared" si="3"/>
        <v>2.2271013169920223E-4</v>
      </c>
      <c r="F259" s="136">
        <v>4.0641779048764321E-6</v>
      </c>
    </row>
    <row r="260" spans="3:6" hidden="1">
      <c r="C260" s="138" t="s">
        <v>424</v>
      </c>
      <c r="D260" s="97">
        <v>17.539572</v>
      </c>
      <c r="E260" s="136">
        <f t="shared" si="3"/>
        <v>2.2257790146386618E-4</v>
      </c>
      <c r="F260" s="136">
        <v>4.0617648705132931E-6</v>
      </c>
    </row>
    <row r="261" spans="3:6" hidden="1">
      <c r="C261" s="138" t="s">
        <v>423</v>
      </c>
      <c r="D261" s="97">
        <v>17.469442999999998</v>
      </c>
      <c r="E261" s="136">
        <f t="shared" si="3"/>
        <v>2.2168796152395432E-4</v>
      </c>
      <c r="F261" s="136">
        <v>4.0455245934641023E-6</v>
      </c>
    </row>
    <row r="262" spans="3:6" hidden="1">
      <c r="C262" s="138" t="s">
        <v>422</v>
      </c>
      <c r="D262" s="97">
        <v>17.381594</v>
      </c>
      <c r="E262" s="136">
        <f t="shared" si="3"/>
        <v>2.2057315404372055E-4</v>
      </c>
      <c r="F262" s="136">
        <v>4.0251807685344106E-6</v>
      </c>
    </row>
    <row r="263" spans="3:6" hidden="1">
      <c r="C263" s="138" t="s">
        <v>421</v>
      </c>
      <c r="D263" s="97">
        <v>16.66703</v>
      </c>
      <c r="E263" s="136">
        <f t="shared" si="3"/>
        <v>2.115053070300291E-4</v>
      </c>
      <c r="F263" s="136">
        <v>3.8597040423672351E-6</v>
      </c>
    </row>
    <row r="264" spans="3:6" hidden="1">
      <c r="C264" s="138" t="s">
        <v>420</v>
      </c>
      <c r="D264" s="97">
        <v>16.495380000000001</v>
      </c>
      <c r="E264" s="136">
        <f t="shared" si="3"/>
        <v>2.093270613586825E-4</v>
      </c>
      <c r="F264" s="136">
        <v>3.8199538169898088E-6</v>
      </c>
    </row>
    <row r="265" spans="3:6" hidden="1">
      <c r="C265" s="138" t="s">
        <v>419</v>
      </c>
      <c r="D265" s="97">
        <v>16.461379999999998</v>
      </c>
      <c r="E265" s="136">
        <f t="shared" si="3"/>
        <v>2.0889559993820015E-4</v>
      </c>
      <c r="F265" s="136">
        <v>3.8120801923883951E-6</v>
      </c>
    </row>
    <row r="266" spans="3:6" hidden="1">
      <c r="C266" s="138" t="s">
        <v>418</v>
      </c>
      <c r="D266" s="97">
        <v>16.394618999999999</v>
      </c>
      <c r="E266" s="136">
        <f t="shared" si="3"/>
        <v>2.0804840005899964E-4</v>
      </c>
      <c r="F266" s="136">
        <v>3.7966198673291328E-6</v>
      </c>
    </row>
    <row r="267" spans="3:6" hidden="1">
      <c r="C267" s="138" t="s">
        <v>417</v>
      </c>
      <c r="D267" s="97">
        <v>16.341999000000001</v>
      </c>
      <c r="E267" s="136">
        <f t="shared" ref="E267:E330" si="4">+D267/$D$515</f>
        <v>2.0738065006059442E-4</v>
      </c>
      <c r="F267" s="136">
        <v>3.7844342753724764E-6</v>
      </c>
    </row>
    <row r="268" spans="3:6" hidden="1">
      <c r="C268" s="138" t="s">
        <v>416</v>
      </c>
      <c r="D268" s="97">
        <v>16.17699</v>
      </c>
      <c r="E268" s="136">
        <f t="shared" si="4"/>
        <v>2.0528667895670138E-4</v>
      </c>
      <c r="F268" s="136">
        <v>3.7462219541414605E-6</v>
      </c>
    </row>
    <row r="269" spans="3:6" hidden="1">
      <c r="C269" s="138" t="s">
        <v>415</v>
      </c>
      <c r="D269" s="97">
        <v>15.893561</v>
      </c>
      <c r="E269" s="136">
        <f t="shared" si="4"/>
        <v>2.0168995310535209E-4</v>
      </c>
      <c r="F269" s="136">
        <v>3.6805862615781118E-6</v>
      </c>
    </row>
    <row r="270" spans="3:6" hidden="1">
      <c r="C270" s="138" t="s">
        <v>414</v>
      </c>
      <c r="D270" s="97">
        <v>15.821524</v>
      </c>
      <c r="E270" s="136">
        <f t="shared" si="4"/>
        <v>2.0077580056572611E-4</v>
      </c>
      <c r="F270" s="136">
        <v>3.6639041352424658E-6</v>
      </c>
    </row>
    <row r="271" spans="3:6" hidden="1">
      <c r="C271" s="138" t="s">
        <v>413</v>
      </c>
      <c r="D271" s="97">
        <v>15.622</v>
      </c>
      <c r="E271" s="136">
        <f t="shared" si="4"/>
        <v>1.9824383266983469E-4</v>
      </c>
      <c r="F271" s="136">
        <v>3.6176989271550453E-6</v>
      </c>
    </row>
    <row r="272" spans="3:6" hidden="1">
      <c r="C272" s="138" t="s">
        <v>412</v>
      </c>
      <c r="D272" s="97">
        <v>15.580563</v>
      </c>
      <c r="E272" s="136">
        <f t="shared" si="4"/>
        <v>1.9771799540864278E-4</v>
      </c>
      <c r="F272" s="136">
        <v>3.6081030629606702E-6</v>
      </c>
    </row>
    <row r="273" spans="3:6" hidden="1">
      <c r="C273" s="138" t="s">
        <v>411</v>
      </c>
      <c r="D273" s="97">
        <v>15.290056</v>
      </c>
      <c r="E273" s="136">
        <f t="shared" si="4"/>
        <v>1.940314494415825E-4</v>
      </c>
      <c r="F273" s="136">
        <v>3.5408282670170633E-6</v>
      </c>
    </row>
    <row r="274" spans="3:6" hidden="1">
      <c r="C274" s="138" t="s">
        <v>410</v>
      </c>
      <c r="D274" s="97">
        <v>15.195945</v>
      </c>
      <c r="E274" s="136">
        <f t="shared" si="4"/>
        <v>1.9283717691972928E-4</v>
      </c>
      <c r="F274" s="136">
        <v>3.5190343056975464E-6</v>
      </c>
    </row>
    <row r="275" spans="3:6" hidden="1">
      <c r="C275" s="138" t="s">
        <v>409</v>
      </c>
      <c r="D275" s="97">
        <v>15.124609</v>
      </c>
      <c r="E275" s="136">
        <f t="shared" si="4"/>
        <v>1.9193192009939032E-4</v>
      </c>
      <c r="F275" s="136">
        <v>3.5025145149750055E-6</v>
      </c>
    </row>
    <row r="276" spans="3:6" hidden="1">
      <c r="C276" s="138" t="s">
        <v>408</v>
      </c>
      <c r="D276" s="97">
        <v>14.923292999999999</v>
      </c>
      <c r="E276" s="136">
        <f t="shared" si="4"/>
        <v>1.8937721164863109E-4</v>
      </c>
      <c r="F276" s="136">
        <v>3.4558943205556519E-6</v>
      </c>
    </row>
    <row r="277" spans="3:6" hidden="1">
      <c r="C277" s="138" t="s">
        <v>407</v>
      </c>
      <c r="D277" s="97">
        <v>14.520600999999999</v>
      </c>
      <c r="E277" s="136">
        <f t="shared" si="4"/>
        <v>1.8426703334460594E-4</v>
      </c>
      <c r="F277" s="136">
        <v>3.3626400370852946E-6</v>
      </c>
    </row>
    <row r="278" spans="3:6" hidden="1">
      <c r="C278" s="138" t="s">
        <v>406</v>
      </c>
      <c r="D278" s="97">
        <v>14.46101</v>
      </c>
      <c r="E278" s="136">
        <f t="shared" si="4"/>
        <v>1.8351082106496006E-4</v>
      </c>
      <c r="F278" s="136">
        <v>3.348840120508154E-6</v>
      </c>
    </row>
    <row r="279" spans="3:6" hidden="1">
      <c r="C279" s="138" t="s">
        <v>405</v>
      </c>
      <c r="D279" s="97">
        <v>14.458271999999999</v>
      </c>
      <c r="E279" s="136">
        <f t="shared" si="4"/>
        <v>1.8347607573056946E-4</v>
      </c>
      <c r="F279" s="136">
        <v>3.3482060621505459E-6</v>
      </c>
    </row>
    <row r="280" spans="3:6" hidden="1">
      <c r="C280" s="138" t="s">
        <v>404</v>
      </c>
      <c r="D280" s="97">
        <v>14.387464</v>
      </c>
      <c r="E280" s="136">
        <f t="shared" si="4"/>
        <v>1.8257751925228975E-4</v>
      </c>
      <c r="F280" s="136">
        <v>3.331808544186521E-6</v>
      </c>
    </row>
    <row r="281" spans="3:6" hidden="1">
      <c r="C281" s="138" t="s">
        <v>403</v>
      </c>
      <c r="D281" s="97">
        <v>12.991877000000001</v>
      </c>
      <c r="E281" s="136">
        <f t="shared" si="4"/>
        <v>1.6486746191621266E-4</v>
      </c>
      <c r="F281" s="136">
        <v>3.0086224225214637E-6</v>
      </c>
    </row>
    <row r="282" spans="3:6" hidden="1">
      <c r="C282" s="138" t="s">
        <v>402</v>
      </c>
      <c r="D282" s="97">
        <v>12.930197</v>
      </c>
      <c r="E282" s="136">
        <f t="shared" si="4"/>
        <v>1.6408474013929065E-4</v>
      </c>
      <c r="F282" s="136">
        <v>2.9943387411857239E-6</v>
      </c>
    </row>
    <row r="283" spans="3:6" hidden="1">
      <c r="C283" s="138" t="s">
        <v>401</v>
      </c>
      <c r="D283" s="97">
        <v>12.838224</v>
      </c>
      <c r="E283" s="136">
        <f t="shared" si="4"/>
        <v>1.629175989267607E-4</v>
      </c>
      <c r="F283" s="136">
        <v>2.9730398919073198E-6</v>
      </c>
    </row>
    <row r="284" spans="3:6" hidden="1">
      <c r="C284" s="138" t="s">
        <v>400</v>
      </c>
      <c r="D284" s="97">
        <v>12.619115000000001</v>
      </c>
      <c r="E284" s="136">
        <f t="shared" si="4"/>
        <v>1.6013709656262969E-4</v>
      </c>
      <c r="F284" s="136">
        <v>2.9222992444722918E-6</v>
      </c>
    </row>
    <row r="285" spans="3:6" hidden="1">
      <c r="C285" s="138" t="s">
        <v>399</v>
      </c>
      <c r="D285" s="97">
        <v>12.563523999999999</v>
      </c>
      <c r="E285" s="136">
        <f t="shared" si="4"/>
        <v>1.5943164445009935E-4</v>
      </c>
      <c r="F285" s="136">
        <v>2.9094256366717872E-6</v>
      </c>
    </row>
    <row r="286" spans="3:6" hidden="1">
      <c r="C286" s="138" t="s">
        <v>398</v>
      </c>
      <c r="D286" s="97">
        <v>12.377108</v>
      </c>
      <c r="E286" s="136">
        <f t="shared" si="4"/>
        <v>1.5706601762184561E-4</v>
      </c>
      <c r="F286" s="136">
        <v>2.8662559424454055E-6</v>
      </c>
    </row>
    <row r="287" spans="3:6" hidden="1">
      <c r="C287" s="138" t="s">
        <v>397</v>
      </c>
      <c r="D287" s="97">
        <v>12.264969000000001</v>
      </c>
      <c r="E287" s="136">
        <f t="shared" si="4"/>
        <v>1.5564296902680256E-4</v>
      </c>
      <c r="F287" s="136">
        <v>2.8402871074695871E-6</v>
      </c>
    </row>
    <row r="288" spans="3:6" hidden="1">
      <c r="C288" s="138" t="s">
        <v>396</v>
      </c>
      <c r="D288" s="97">
        <v>12.14195</v>
      </c>
      <c r="E288" s="136">
        <f t="shared" si="4"/>
        <v>1.5408185277720517E-4</v>
      </c>
      <c r="F288" s="136">
        <v>2.8117987126213159E-6</v>
      </c>
    </row>
    <row r="289" spans="3:6" hidden="1">
      <c r="C289" s="138" t="s">
        <v>395</v>
      </c>
      <c r="D289" s="97">
        <v>11.699688999999999</v>
      </c>
      <c r="E289" s="136">
        <f t="shared" si="4"/>
        <v>1.4846954221003106E-4</v>
      </c>
      <c r="F289" s="136">
        <v>2.7093811511552732E-6</v>
      </c>
    </row>
    <row r="290" spans="3:6" hidden="1">
      <c r="C290" s="138" t="s">
        <v>394</v>
      </c>
      <c r="D290" s="97">
        <v>11.516584</v>
      </c>
      <c r="E290" s="136">
        <f t="shared" si="4"/>
        <v>1.4614593211010726E-4</v>
      </c>
      <c r="F290" s="136">
        <v>2.666978209018753E-6</v>
      </c>
    </row>
    <row r="291" spans="3:6" hidden="1">
      <c r="C291" s="138" t="s">
        <v>393</v>
      </c>
      <c r="D291" s="97">
        <v>11.431732999999999</v>
      </c>
      <c r="E291" s="136">
        <f t="shared" si="4"/>
        <v>1.4506916937512656E-4</v>
      </c>
      <c r="F291" s="136">
        <v>2.6473286525171503E-6</v>
      </c>
    </row>
    <row r="292" spans="3:6" hidden="1">
      <c r="C292" s="138" t="s">
        <v>392</v>
      </c>
      <c r="D292" s="97">
        <v>11.084111999999999</v>
      </c>
      <c r="E292" s="136">
        <f t="shared" si="4"/>
        <v>1.4065784436190671E-4</v>
      </c>
      <c r="F292" s="136">
        <v>2.5668275567063346E-6</v>
      </c>
    </row>
    <row r="293" spans="3:6" hidden="1">
      <c r="C293" s="138" t="s">
        <v>391</v>
      </c>
      <c r="D293" s="97">
        <v>10.864848</v>
      </c>
      <c r="E293" s="136">
        <f t="shared" si="4"/>
        <v>1.3787537504129997E-4</v>
      </c>
      <c r="F293" s="136">
        <v>2.5160510148062118E-6</v>
      </c>
    </row>
    <row r="294" spans="3:6" hidden="1">
      <c r="C294" s="138" t="s">
        <v>390</v>
      </c>
      <c r="D294" s="97">
        <v>10.839409</v>
      </c>
      <c r="E294" s="136">
        <f t="shared" si="4"/>
        <v>1.3755255306848675E-4</v>
      </c>
      <c r="F294" s="136">
        <v>2.5101599225639958E-6</v>
      </c>
    </row>
    <row r="295" spans="3:6" hidden="1">
      <c r="C295" s="138" t="s">
        <v>389</v>
      </c>
      <c r="D295" s="97">
        <v>10.828398</v>
      </c>
      <c r="E295" s="136">
        <f t="shared" si="4"/>
        <v>1.3741282301845938E-4</v>
      </c>
      <c r="F295" s="136">
        <v>2.5076100260791087E-6</v>
      </c>
    </row>
    <row r="296" spans="3:6" hidden="1">
      <c r="C296" s="138" t="s">
        <v>388</v>
      </c>
      <c r="D296" s="97">
        <v>10.801774999999999</v>
      </c>
      <c r="E296" s="136">
        <f t="shared" si="4"/>
        <v>1.3707497603617996E-4</v>
      </c>
      <c r="F296" s="136">
        <v>2.5014447464390081E-6</v>
      </c>
    </row>
    <row r="297" spans="3:6" hidden="1">
      <c r="C297" s="138" t="s">
        <v>387</v>
      </c>
      <c r="D297" s="97">
        <v>10.600417</v>
      </c>
      <c r="E297" s="136">
        <f t="shared" si="4"/>
        <v>1.3451973460366606E-4</v>
      </c>
      <c r="F297" s="136">
        <v>2.4548148257774997E-6</v>
      </c>
    </row>
    <row r="298" spans="3:6" hidden="1">
      <c r="C298" s="138" t="s">
        <v>386</v>
      </c>
      <c r="D298" s="97">
        <v>10.160227000000001</v>
      </c>
      <c r="E298" s="136">
        <f t="shared" si="4"/>
        <v>1.2893370511301604E-4</v>
      </c>
      <c r="F298" s="136">
        <v>2.3528768606805612E-6</v>
      </c>
    </row>
    <row r="299" spans="3:6" hidden="1">
      <c r="C299" s="138" t="s">
        <v>385</v>
      </c>
      <c r="D299" s="97">
        <v>10</v>
      </c>
      <c r="E299" s="136">
        <f t="shared" si="4"/>
        <v>1.2690041778890966E-4</v>
      </c>
      <c r="F299" s="136">
        <v>2.3157719415920147E-6</v>
      </c>
    </row>
    <row r="300" spans="3:6" hidden="1">
      <c r="C300" s="138" t="s">
        <v>384</v>
      </c>
      <c r="D300" s="97">
        <v>9.936769</v>
      </c>
      <c r="E300" s="136">
        <f t="shared" si="4"/>
        <v>1.2609801375718861E-4</v>
      </c>
      <c r="F300" s="136">
        <v>2.3011290840281341E-6</v>
      </c>
    </row>
    <row r="301" spans="3:6" hidden="1">
      <c r="C301" s="138" t="s">
        <v>383</v>
      </c>
      <c r="D301" s="97">
        <v>9.6920900000000003</v>
      </c>
      <c r="E301" s="136">
        <f t="shared" si="4"/>
        <v>1.2299302702477134E-4</v>
      </c>
      <c r="F301" s="136">
        <v>2.2444670077384549E-6</v>
      </c>
    </row>
    <row r="302" spans="3:6" hidden="1">
      <c r="C302" s="138" t="s">
        <v>382</v>
      </c>
      <c r="D302" s="97">
        <v>9.6564080000000008</v>
      </c>
      <c r="E302" s="136">
        <f t="shared" si="4"/>
        <v>1.2254022095401697E-4</v>
      </c>
      <c r="F302" s="136">
        <v>2.2362038702964663E-6</v>
      </c>
    </row>
    <row r="303" spans="3:6" hidden="1">
      <c r="C303" s="138" t="s">
        <v>381</v>
      </c>
      <c r="D303" s="97">
        <v>9.5509050000000002</v>
      </c>
      <c r="E303" s="136">
        <f t="shared" si="4"/>
        <v>1.2120138347621863E-4</v>
      </c>
      <c r="F303" s="136">
        <v>2.2117717815810881E-6</v>
      </c>
    </row>
    <row r="304" spans="3:6" hidden="1">
      <c r="C304" s="138" t="s">
        <v>380</v>
      </c>
      <c r="D304" s="97">
        <v>9.0497160000000001</v>
      </c>
      <c r="E304" s="136">
        <f t="shared" si="4"/>
        <v>1.1484127412709805E-4</v>
      </c>
      <c r="F304" s="136">
        <v>2.0957078392176318E-6</v>
      </c>
    </row>
    <row r="305" spans="3:6" hidden="1">
      <c r="C305" s="138" t="s">
        <v>379</v>
      </c>
      <c r="D305" s="97">
        <v>8.9853109999999994</v>
      </c>
      <c r="E305" s="136">
        <f t="shared" si="4"/>
        <v>1.1402397198632856E-4</v>
      </c>
      <c r="F305" s="136">
        <v>2.0807931100278083E-6</v>
      </c>
    </row>
    <row r="306" spans="3:6" hidden="1">
      <c r="C306" s="138" t="s">
        <v>378</v>
      </c>
      <c r="D306" s="97">
        <v>8.624091</v>
      </c>
      <c r="E306" s="136">
        <f t="shared" si="4"/>
        <v>1.0944007509495758E-4</v>
      </c>
      <c r="F306" s="136">
        <v>1.9971427959536217E-6</v>
      </c>
    </row>
    <row r="307" spans="3:6" hidden="1">
      <c r="C307" s="138" t="s">
        <v>377</v>
      </c>
      <c r="D307" s="97">
        <v>8.6089380000000002</v>
      </c>
      <c r="E307" s="136">
        <f t="shared" si="4"/>
        <v>1.0924778289188204E-4</v>
      </c>
      <c r="F307" s="136">
        <v>1.9936337067305273E-6</v>
      </c>
    </row>
    <row r="308" spans="3:6" hidden="1">
      <c r="C308" s="138" t="s">
        <v>376</v>
      </c>
      <c r="D308" s="97">
        <v>8.5315259999999995</v>
      </c>
      <c r="E308" s="136">
        <f t="shared" si="4"/>
        <v>1.0826542137769453E-4</v>
      </c>
      <c r="F308" s="136">
        <v>1.9757068529762752E-6</v>
      </c>
    </row>
    <row r="309" spans="3:6" hidden="1">
      <c r="C309" s="138" t="s">
        <v>375</v>
      </c>
      <c r="D309" s="97">
        <v>8.5157779999999992</v>
      </c>
      <c r="E309" s="136">
        <f t="shared" si="4"/>
        <v>1.0806557859976055E-4</v>
      </c>
      <c r="F309" s="136">
        <v>1.9720599753226559E-6</v>
      </c>
    </row>
    <row r="310" spans="3:6" hidden="1">
      <c r="C310" s="138" t="s">
        <v>374</v>
      </c>
      <c r="D310" s="97">
        <v>8.4312210000000007</v>
      </c>
      <c r="E310" s="136">
        <f t="shared" si="4"/>
        <v>1.0699254673706289E-4</v>
      </c>
      <c r="F310" s="136">
        <v>1.9524785025161367E-6</v>
      </c>
    </row>
    <row r="311" spans="3:6" hidden="1">
      <c r="C311" s="138" t="s">
        <v>373</v>
      </c>
      <c r="D311" s="97">
        <v>8.2183220000000006</v>
      </c>
      <c r="E311" s="136">
        <f t="shared" si="4"/>
        <v>1.0429084953237878E-4</v>
      </c>
      <c r="F311" s="136">
        <v>1.903175949456837E-6</v>
      </c>
    </row>
    <row r="312" spans="3:6" hidden="1">
      <c r="C312" s="138" t="s">
        <v>372</v>
      </c>
      <c r="D312" s="97">
        <v>8.0078429999999994</v>
      </c>
      <c r="E312" s="136">
        <f t="shared" si="4"/>
        <v>1.0161986222879957E-4</v>
      </c>
      <c r="F312" s="136">
        <v>1.8544338132074021E-6</v>
      </c>
    </row>
    <row r="313" spans="3:6" hidden="1">
      <c r="C313" s="138" t="s">
        <v>371</v>
      </c>
      <c r="D313" s="97">
        <v>7.8894149999999996</v>
      </c>
      <c r="E313" s="136">
        <f t="shared" si="4"/>
        <v>1.0011700596100907E-4</v>
      </c>
      <c r="F313" s="136">
        <v>1.8270085892575162E-6</v>
      </c>
    </row>
    <row r="314" spans="3:6" hidden="1">
      <c r="C314" s="138" t="s">
        <v>370</v>
      </c>
      <c r="D314" s="97">
        <v>7.7580819999999999</v>
      </c>
      <c r="E314" s="136">
        <f t="shared" si="4"/>
        <v>9.845038470406199E-5</v>
      </c>
      <c r="F314" s="136">
        <v>1.7965948616170059E-6</v>
      </c>
    </row>
    <row r="315" spans="3:6" hidden="1">
      <c r="C315" s="138" t="s">
        <v>369</v>
      </c>
      <c r="D315" s="97">
        <v>7.7432480000000004</v>
      </c>
      <c r="E315" s="136">
        <f t="shared" si="4"/>
        <v>9.8262140624313926E-5</v>
      </c>
      <c r="F315" s="136">
        <v>1.7931596455188484E-6</v>
      </c>
    </row>
    <row r="316" spans="3:6" hidden="1">
      <c r="C316" s="138" t="s">
        <v>368</v>
      </c>
      <c r="D316" s="97">
        <v>7.0171659999999996</v>
      </c>
      <c r="E316" s="136">
        <f t="shared" si="4"/>
        <v>8.9048129709413205E-5</v>
      </c>
      <c r="F316" s="136">
        <v>1.625015613229347E-6</v>
      </c>
    </row>
    <row r="317" spans="3:6" hidden="1">
      <c r="C317" s="138" t="s">
        <v>367</v>
      </c>
      <c r="D317" s="97">
        <v>6.9978480000000003</v>
      </c>
      <c r="E317" s="136">
        <f t="shared" si="4"/>
        <v>8.8802983482328597E-5</v>
      </c>
      <c r="F317" s="136">
        <v>1.6205420049925796E-6</v>
      </c>
    </row>
    <row r="318" spans="3:6" hidden="1">
      <c r="C318" s="138" t="s">
        <v>366</v>
      </c>
      <c r="D318" s="97">
        <v>6.9691749999999999</v>
      </c>
      <c r="E318" s="136">
        <f t="shared" si="4"/>
        <v>8.8439121914402454E-5</v>
      </c>
      <c r="F318" s="136">
        <v>1.6139019921044529E-6</v>
      </c>
    </row>
    <row r="319" spans="3:6" hidden="1">
      <c r="C319" s="138" t="s">
        <v>365</v>
      </c>
      <c r="D319" s="97">
        <v>6.7157260000000001</v>
      </c>
      <c r="E319" s="136">
        <f t="shared" si="4"/>
        <v>8.5222843515584318E-5</v>
      </c>
      <c r="F319" s="136">
        <v>1.5552089838219974E-6</v>
      </c>
    </row>
    <row r="320" spans="3:6" hidden="1">
      <c r="C320" s="138" t="s">
        <v>364</v>
      </c>
      <c r="D320" s="97">
        <v>6.6858420000000001</v>
      </c>
      <c r="E320" s="136">
        <f t="shared" si="4"/>
        <v>8.4843614307063945E-5</v>
      </c>
      <c r="F320" s="136">
        <v>1.5482885309517438E-6</v>
      </c>
    </row>
    <row r="321" spans="3:6" hidden="1">
      <c r="C321" s="138" t="s">
        <v>363</v>
      </c>
      <c r="D321" s="97">
        <v>6.6692330000000002</v>
      </c>
      <c r="E321" s="136">
        <f t="shared" si="4"/>
        <v>8.4632845403158339E-5</v>
      </c>
      <c r="F321" s="136">
        <v>1.5444422653339536E-6</v>
      </c>
    </row>
    <row r="322" spans="3:6" hidden="1">
      <c r="C322" s="138" t="s">
        <v>362</v>
      </c>
      <c r="D322" s="97">
        <v>6.6692330000000002</v>
      </c>
      <c r="E322" s="136">
        <f t="shared" si="4"/>
        <v>8.4632845403158339E-5</v>
      </c>
      <c r="F322" s="136">
        <v>1.5444422653339536E-6</v>
      </c>
    </row>
    <row r="323" spans="3:6" hidden="1">
      <c r="C323" s="138" t="s">
        <v>361</v>
      </c>
      <c r="D323" s="97">
        <v>6.6692330000000002</v>
      </c>
      <c r="E323" s="136">
        <f t="shared" si="4"/>
        <v>8.4632845403158339E-5</v>
      </c>
      <c r="F323" s="136">
        <v>1.5444422653339536E-6</v>
      </c>
    </row>
    <row r="324" spans="3:6" hidden="1">
      <c r="C324" s="138" t="s">
        <v>360</v>
      </c>
      <c r="D324" s="97">
        <v>6.6692330000000002</v>
      </c>
      <c r="E324" s="136">
        <f t="shared" si="4"/>
        <v>8.4632845403158339E-5</v>
      </c>
      <c r="F324" s="136">
        <v>1.5444422653339536E-6</v>
      </c>
    </row>
    <row r="325" spans="3:6" hidden="1">
      <c r="C325" s="138" t="s">
        <v>359</v>
      </c>
      <c r="D325" s="97">
        <v>6.6692330000000002</v>
      </c>
      <c r="E325" s="136">
        <f t="shared" si="4"/>
        <v>8.4632845403158339E-5</v>
      </c>
      <c r="F325" s="136">
        <v>1.5444422653339536E-6</v>
      </c>
    </row>
    <row r="326" spans="3:6" hidden="1">
      <c r="C326" s="138" t="s">
        <v>358</v>
      </c>
      <c r="D326" s="97">
        <v>6.5920240000000003</v>
      </c>
      <c r="E326" s="136">
        <f t="shared" si="4"/>
        <v>8.365305996745195E-5</v>
      </c>
      <c r="F326" s="136">
        <v>1.5265624217501159E-6</v>
      </c>
    </row>
    <row r="327" spans="3:6" hidden="1">
      <c r="C327" s="138" t="s">
        <v>357</v>
      </c>
      <c r="D327" s="97">
        <v>6.233581</v>
      </c>
      <c r="E327" s="136">
        <f t="shared" si="4"/>
        <v>7.910440332210093E-5</v>
      </c>
      <c r="F327" s="136">
        <v>1.4435551975441092E-6</v>
      </c>
    </row>
    <row r="328" spans="3:6" hidden="1">
      <c r="C328" s="138" t="s">
        <v>356</v>
      </c>
      <c r="D328" s="97">
        <v>6.2333550000000004</v>
      </c>
      <c r="E328" s="136">
        <f t="shared" si="4"/>
        <v>7.9101535372658912E-5</v>
      </c>
      <c r="F328" s="136">
        <v>1.4435028610982293E-6</v>
      </c>
    </row>
    <row r="329" spans="3:6" hidden="1">
      <c r="C329" s="138" t="s">
        <v>355</v>
      </c>
      <c r="D329" s="97">
        <v>6.1204510000000001</v>
      </c>
      <c r="E329" s="136">
        <f t="shared" si="4"/>
        <v>7.7668778895654994E-5</v>
      </c>
      <c r="F329" s="136">
        <v>1.4173568695688787E-6</v>
      </c>
    </row>
    <row r="330" spans="3:6" hidden="1">
      <c r="C330" s="138" t="s">
        <v>354</v>
      </c>
      <c r="D330" s="97">
        <v>6.0648299999999997</v>
      </c>
      <c r="E330" s="136">
        <f t="shared" si="4"/>
        <v>7.6962946081871291E-5</v>
      </c>
      <c r="F330" s="136">
        <v>1.4044763144525497E-6</v>
      </c>
    </row>
    <row r="331" spans="3:6" hidden="1">
      <c r="C331" s="138" t="s">
        <v>353</v>
      </c>
      <c r="D331" s="97">
        <v>6.049804</v>
      </c>
      <c r="E331" s="136">
        <f t="shared" ref="E331:E394" si="5">+D331/$D$515</f>
        <v>7.6772265514101688E-5</v>
      </c>
      <c r="F331" s="136">
        <v>1.4009966355331136E-6</v>
      </c>
    </row>
    <row r="332" spans="3:6" hidden="1">
      <c r="C332" s="138" t="s">
        <v>352</v>
      </c>
      <c r="D332" s="97">
        <v>6.018624</v>
      </c>
      <c r="E332" s="136">
        <f t="shared" si="5"/>
        <v>7.6376590011435869E-5</v>
      </c>
      <c r="F332" s="136">
        <v>1.3937760586192297E-6</v>
      </c>
    </row>
    <row r="333" spans="3:6" hidden="1">
      <c r="C333" s="138" t="s">
        <v>351</v>
      </c>
      <c r="D333" s="97">
        <v>5.9051</v>
      </c>
      <c r="E333" s="136">
        <f t="shared" si="5"/>
        <v>7.4935965708529054E-5</v>
      </c>
      <c r="F333" s="136">
        <v>1.3674864892295004E-6</v>
      </c>
    </row>
    <row r="334" spans="3:6" hidden="1">
      <c r="C334" s="138" t="s">
        <v>350</v>
      </c>
      <c r="D334" s="97">
        <v>5.7071610000000002</v>
      </c>
      <c r="E334" s="136">
        <f t="shared" si="5"/>
        <v>7.242411152885715E-5</v>
      </c>
      <c r="F334" s="136">
        <v>1.3216483309948224E-6</v>
      </c>
    </row>
    <row r="335" spans="3:6" hidden="1">
      <c r="C335" s="138" t="s">
        <v>349</v>
      </c>
      <c r="D335" s="97">
        <v>5.6794440000000002</v>
      </c>
      <c r="E335" s="136">
        <f t="shared" si="5"/>
        <v>7.2072381640871626E-5</v>
      </c>
      <c r="F335" s="136">
        <v>1.3152297059043119E-6</v>
      </c>
    </row>
    <row r="336" spans="3:6" hidden="1">
      <c r="C336" s="138" t="s">
        <v>348</v>
      </c>
      <c r="D336" s="97">
        <v>5.65</v>
      </c>
      <c r="E336" s="136">
        <f t="shared" si="5"/>
        <v>7.169873605073397E-5</v>
      </c>
      <c r="F336" s="136">
        <v>1.3084111469994883E-6</v>
      </c>
    </row>
    <row r="337" spans="3:6" hidden="1">
      <c r="C337" s="138" t="s">
        <v>347</v>
      </c>
      <c r="D337" s="97">
        <v>5.6386620000000001</v>
      </c>
      <c r="E337" s="136">
        <f t="shared" si="5"/>
        <v>7.15548563570449E-5</v>
      </c>
      <c r="F337" s="136">
        <v>1.3057855247721113E-6</v>
      </c>
    </row>
    <row r="338" spans="3:6" hidden="1">
      <c r="C338" s="138" t="s">
        <v>346</v>
      </c>
      <c r="D338" s="97">
        <v>5.5799200000000004</v>
      </c>
      <c r="E338" s="136">
        <f t="shared" si="5"/>
        <v>7.0809417922869291E-5</v>
      </c>
      <c r="F338" s="136">
        <v>1.2921822172328115E-6</v>
      </c>
    </row>
    <row r="339" spans="3:6" hidden="1">
      <c r="C339" s="138" t="s">
        <v>345</v>
      </c>
      <c r="D339" s="97">
        <v>5.4938529999999997</v>
      </c>
      <c r="E339" s="136">
        <f t="shared" si="5"/>
        <v>6.9717224097085476E-5</v>
      </c>
      <c r="F339" s="136">
        <v>1.2722510628631113E-6</v>
      </c>
    </row>
    <row r="340" spans="3:6" hidden="1">
      <c r="C340" s="138" t="s">
        <v>344</v>
      </c>
      <c r="D340" s="97">
        <v>5.4717989999999999</v>
      </c>
      <c r="E340" s="136">
        <f t="shared" si="5"/>
        <v>6.9437357915693807E-5</v>
      </c>
      <c r="F340" s="136">
        <v>1.2671438594231244E-6</v>
      </c>
    </row>
    <row r="341" spans="3:6" hidden="1">
      <c r="C341" s="138" t="s">
        <v>343</v>
      </c>
      <c r="D341" s="97">
        <v>5.3489779999999998</v>
      </c>
      <c r="E341" s="136">
        <f t="shared" si="5"/>
        <v>6.7878754294368641E-5</v>
      </c>
      <c r="F341" s="136">
        <v>1.2387013168592969E-6</v>
      </c>
    </row>
    <row r="342" spans="3:6" hidden="1">
      <c r="C342" s="138" t="s">
        <v>342</v>
      </c>
      <c r="D342" s="97">
        <v>5.3471710000000003</v>
      </c>
      <c r="E342" s="136">
        <f t="shared" si="5"/>
        <v>6.7855823388874193E-5</v>
      </c>
      <c r="F342" s="136">
        <v>1.2382828568694515E-6</v>
      </c>
    </row>
    <row r="343" spans="3:6" hidden="1">
      <c r="C343" s="138" t="s">
        <v>341</v>
      </c>
      <c r="D343" s="97">
        <v>5.2977280000000002</v>
      </c>
      <c r="E343" s="136">
        <f t="shared" si="5"/>
        <v>6.722838965320048E-5</v>
      </c>
      <c r="F343" s="136">
        <v>1.226832985658638E-6</v>
      </c>
    </row>
    <row r="344" spans="3:6" hidden="1">
      <c r="C344" s="138" t="s">
        <v>340</v>
      </c>
      <c r="D344" s="97">
        <v>5.2057789999999997</v>
      </c>
      <c r="E344" s="136">
        <f t="shared" si="5"/>
        <v>6.6061553001673238E-5</v>
      </c>
      <c r="F344" s="136">
        <v>1.2055396942328935E-6</v>
      </c>
    </row>
    <row r="345" spans="3:6" hidden="1">
      <c r="C345" s="138" t="s">
        <v>339</v>
      </c>
      <c r="D345" s="97">
        <v>5.118385</v>
      </c>
      <c r="E345" s="136">
        <f t="shared" si="5"/>
        <v>6.4952519490448838E-5</v>
      </c>
      <c r="F345" s="136">
        <v>1.1853012369265443E-6</v>
      </c>
    </row>
    <row r="346" spans="3:6" hidden="1">
      <c r="C346" s="138" t="s">
        <v>338</v>
      </c>
      <c r="D346" s="97">
        <v>5.1183839999999998</v>
      </c>
      <c r="E346" s="136">
        <f t="shared" si="5"/>
        <v>6.4952506800407058E-5</v>
      </c>
      <c r="F346" s="136">
        <v>1.1853010053493501E-6</v>
      </c>
    </row>
    <row r="347" spans="3:6" hidden="1">
      <c r="C347" s="138" t="s">
        <v>337</v>
      </c>
      <c r="D347" s="97">
        <v>4.8635390000000003</v>
      </c>
      <c r="E347" s="136">
        <f t="shared" si="5"/>
        <v>6.1718513103265599E-5</v>
      </c>
      <c r="F347" s="136">
        <v>1.1262847153038486E-6</v>
      </c>
    </row>
    <row r="348" spans="3:6" hidden="1">
      <c r="C348" s="138" t="s">
        <v>336</v>
      </c>
      <c r="D348" s="97">
        <v>4.8006609999999998</v>
      </c>
      <c r="E348" s="136">
        <f t="shared" si="5"/>
        <v>6.0920588656292486E-5</v>
      </c>
      <c r="F348" s="136">
        <v>1.1117236044895062E-6</v>
      </c>
    </row>
    <row r="349" spans="3:6" hidden="1">
      <c r="C349" s="138" t="s">
        <v>335</v>
      </c>
      <c r="D349" s="97">
        <v>4.7852240000000004</v>
      </c>
      <c r="E349" s="136">
        <f t="shared" si="5"/>
        <v>6.0724692481351751E-5</v>
      </c>
      <c r="F349" s="136">
        <v>1.1081487473432706E-6</v>
      </c>
    </row>
    <row r="350" spans="3:6" hidden="1">
      <c r="C350" s="138" t="s">
        <v>334</v>
      </c>
      <c r="D350" s="97">
        <v>4.7476719999999997</v>
      </c>
      <c r="E350" s="136">
        <f t="shared" si="5"/>
        <v>6.0248156032470828E-5</v>
      </c>
      <c r="F350" s="136">
        <v>1.0994525605482043E-6</v>
      </c>
    </row>
    <row r="351" spans="3:6" hidden="1">
      <c r="C351" s="138" t="s">
        <v>333</v>
      </c>
      <c r="D351" s="97">
        <v>4.6358879999999996</v>
      </c>
      <c r="E351" s="136">
        <f t="shared" si="5"/>
        <v>5.8829612402259283E-5</v>
      </c>
      <c r="F351" s="136">
        <v>1.073565935476312E-6</v>
      </c>
    </row>
    <row r="352" spans="3:6" hidden="1">
      <c r="C352" s="138" t="s">
        <v>332</v>
      </c>
      <c r="D352" s="97">
        <v>4.5558699999999996</v>
      </c>
      <c r="E352" s="136">
        <f t="shared" si="5"/>
        <v>5.7814180639195983E-5</v>
      </c>
      <c r="F352" s="136">
        <v>1.055035591554081E-6</v>
      </c>
    </row>
    <row r="353" spans="3:6" hidden="1">
      <c r="C353" s="138" t="s">
        <v>331</v>
      </c>
      <c r="D353" s="97">
        <v>4.5282999999999998</v>
      </c>
      <c r="E353" s="136">
        <f t="shared" si="5"/>
        <v>5.746431618735196E-5</v>
      </c>
      <c r="F353" s="136">
        <v>1.048651008311112E-6</v>
      </c>
    </row>
    <row r="354" spans="3:6" hidden="1">
      <c r="C354" s="138" t="s">
        <v>330</v>
      </c>
      <c r="D354" s="97">
        <v>4.500311</v>
      </c>
      <c r="E354" s="136">
        <f t="shared" si="5"/>
        <v>5.7109134608002585E-5</v>
      </c>
      <c r="F354" s="136">
        <v>1.04216939422379E-6</v>
      </c>
    </row>
    <row r="355" spans="3:6" hidden="1">
      <c r="C355" s="138" t="s">
        <v>329</v>
      </c>
      <c r="D355" s="97">
        <v>4.4842230000000001</v>
      </c>
      <c r="E355" s="136">
        <f t="shared" si="5"/>
        <v>5.6904977215863787E-5</v>
      </c>
      <c r="F355" s="136">
        <v>1.0384437803241568E-6</v>
      </c>
    </row>
    <row r="356" spans="3:6" hidden="1">
      <c r="C356" s="138" t="s">
        <v>328</v>
      </c>
      <c r="D356" s="97">
        <v>4.4274509999999996</v>
      </c>
      <c r="E356" s="136">
        <f t="shared" si="5"/>
        <v>5.6184538163992586E-5</v>
      </c>
      <c r="F356" s="136">
        <v>1.0252966798573505E-6</v>
      </c>
    </row>
    <row r="357" spans="3:6" hidden="1">
      <c r="C357" s="138" t="s">
        <v>327</v>
      </c>
      <c r="D357" s="97">
        <v>4.4172039999999999</v>
      </c>
      <c r="E357" s="136">
        <f t="shared" si="5"/>
        <v>5.605450330588429E-5</v>
      </c>
      <c r="F357" s="136">
        <v>1.0229237083488012E-6</v>
      </c>
    </row>
    <row r="358" spans="3:6" hidden="1">
      <c r="C358" s="138" t="s">
        <v>326</v>
      </c>
      <c r="D358" s="97">
        <v>4.0361099999999999</v>
      </c>
      <c r="E358" s="136">
        <f t="shared" si="5"/>
        <v>5.1218404524199616E-5</v>
      </c>
      <c r="F358" s="136">
        <v>9.3467102911789456E-7</v>
      </c>
    </row>
    <row r="359" spans="3:6" hidden="1">
      <c r="C359" s="138" t="s">
        <v>325</v>
      </c>
      <c r="D359" s="97">
        <v>4</v>
      </c>
      <c r="E359" s="136">
        <f t="shared" si="5"/>
        <v>5.0760167115563868E-5</v>
      </c>
      <c r="F359" s="136">
        <v>9.2630877663680582E-7</v>
      </c>
    </row>
    <row r="360" spans="3:6" hidden="1">
      <c r="C360" s="138" t="s">
        <v>324</v>
      </c>
      <c r="D360" s="97">
        <v>3.8747039999999999</v>
      </c>
      <c r="E360" s="136">
        <f t="shared" si="5"/>
        <v>4.9170155640835945E-5</v>
      </c>
      <c r="F360" s="136">
        <v>8.9729308051743449E-7</v>
      </c>
    </row>
    <row r="361" spans="3:6" hidden="1">
      <c r="C361" s="138" t="s">
        <v>323</v>
      </c>
      <c r="D361" s="97">
        <v>3.8525070000000001</v>
      </c>
      <c r="E361" s="136">
        <f t="shared" si="5"/>
        <v>4.8888474783469901E-5</v>
      </c>
      <c r="F361" s="136">
        <v>8.9215276153868274E-7</v>
      </c>
    </row>
    <row r="362" spans="3:6" hidden="1">
      <c r="C362" s="138" t="s">
        <v>322</v>
      </c>
      <c r="D362" s="97">
        <v>3.8434750000000002</v>
      </c>
      <c r="E362" s="136">
        <f t="shared" si="5"/>
        <v>4.8773858326122961E-5</v>
      </c>
      <c r="F362" s="136">
        <v>8.900611563210369E-7</v>
      </c>
    </row>
    <row r="363" spans="3:6" hidden="1">
      <c r="C363" s="138" t="s">
        <v>321</v>
      </c>
      <c r="D363" s="97">
        <v>3.6904620000000001</v>
      </c>
      <c r="E363" s="136">
        <f t="shared" si="5"/>
        <v>4.6832116963409513E-5</v>
      </c>
      <c r="F363" s="136">
        <v>8.5462683511115495E-7</v>
      </c>
    </row>
    <row r="364" spans="3:6" hidden="1">
      <c r="C364" s="138" t="s">
        <v>320</v>
      </c>
      <c r="D364" s="97">
        <v>3.6801330000000001</v>
      </c>
      <c r="E364" s="136">
        <f t="shared" si="5"/>
        <v>4.6701041521875353E-5</v>
      </c>
      <c r="F364" s="136">
        <v>8.5223487427268452E-7</v>
      </c>
    </row>
    <row r="365" spans="3:6" hidden="1">
      <c r="C365" s="138" t="s">
        <v>319</v>
      </c>
      <c r="D365" s="97">
        <v>3.6155349999999999</v>
      </c>
      <c r="E365" s="136">
        <f t="shared" si="5"/>
        <v>4.5881290203042549E-5</v>
      </c>
      <c r="F365" s="136">
        <v>8.3727545068438844E-7</v>
      </c>
    </row>
    <row r="366" spans="3:6" hidden="1">
      <c r="C366" s="138" t="s">
        <v>318</v>
      </c>
      <c r="D366" s="97">
        <v>3.5256539999999998</v>
      </c>
      <c r="E366" s="136">
        <f t="shared" si="5"/>
        <v>4.4740696557914052E-5</v>
      </c>
      <c r="F366" s="136">
        <v>8.1646106089616523E-7</v>
      </c>
    </row>
    <row r="367" spans="3:6" hidden="1">
      <c r="C367" s="138" t="s">
        <v>317</v>
      </c>
      <c r="D367" s="97">
        <v>3.5189119999999998</v>
      </c>
      <c r="E367" s="136">
        <f t="shared" si="5"/>
        <v>4.4655140296240769E-5</v>
      </c>
      <c r="F367" s="136">
        <v>8.1489976745314391E-7</v>
      </c>
    </row>
    <row r="368" spans="3:6" hidden="1">
      <c r="C368" s="138" t="s">
        <v>316</v>
      </c>
      <c r="D368" s="97">
        <v>3.4232459999999998</v>
      </c>
      <c r="E368" s="136">
        <f t="shared" si="5"/>
        <v>4.3441134759421381E-5</v>
      </c>
      <c r="F368" s="136">
        <v>7.9274570359670965E-7</v>
      </c>
    </row>
    <row r="369" spans="3:6" hidden="1">
      <c r="C369" s="138" t="s">
        <v>315</v>
      </c>
      <c r="D369" s="97">
        <v>3.3600099999999999</v>
      </c>
      <c r="E369" s="136">
        <f t="shared" si="5"/>
        <v>4.2638667277491434E-5</v>
      </c>
      <c r="F369" s="136">
        <v>7.7810168814685846E-7</v>
      </c>
    </row>
    <row r="370" spans="3:6" hidden="1">
      <c r="C370" s="138" t="s">
        <v>314</v>
      </c>
      <c r="D370" s="97">
        <v>3.2994759999999999</v>
      </c>
      <c r="E370" s="136">
        <f t="shared" si="5"/>
        <v>4.187048828844805E-5</v>
      </c>
      <c r="F370" s="136">
        <v>7.6408339427562529E-7</v>
      </c>
    </row>
    <row r="371" spans="3:6" hidden="1">
      <c r="C371" s="138" t="s">
        <v>313</v>
      </c>
      <c r="D371" s="97">
        <v>3.1167410000000002</v>
      </c>
      <c r="E371" s="136">
        <f t="shared" si="5"/>
        <v>3.955157350398241E-5</v>
      </c>
      <c r="F371" s="136">
        <v>7.2176613570094379E-7</v>
      </c>
    </row>
    <row r="372" spans="3:6" hidden="1">
      <c r="C372" s="138" t="s">
        <v>312</v>
      </c>
      <c r="D372" s="97">
        <v>3.028521</v>
      </c>
      <c r="E372" s="136">
        <f t="shared" si="5"/>
        <v>3.8432058018248647E-5</v>
      </c>
      <c r="F372" s="136">
        <v>7.0133639563221899E-7</v>
      </c>
    </row>
    <row r="373" spans="3:6" hidden="1">
      <c r="C373" s="138" t="s">
        <v>311</v>
      </c>
      <c r="D373" s="97">
        <v>3</v>
      </c>
      <c r="E373" s="136">
        <f t="shared" si="5"/>
        <v>3.8070125336672898E-5</v>
      </c>
      <c r="F373" s="136">
        <v>6.9473158247760439E-7</v>
      </c>
    </row>
    <row r="374" spans="3:6" hidden="1">
      <c r="C374" s="138" t="s">
        <v>310</v>
      </c>
      <c r="D374" s="97">
        <v>2.998688</v>
      </c>
      <c r="E374" s="136">
        <f t="shared" si="5"/>
        <v>3.8053476001858999E-5</v>
      </c>
      <c r="F374" s="136">
        <v>6.9442775319886751E-7</v>
      </c>
    </row>
    <row r="375" spans="3:6" hidden="1">
      <c r="C375" s="138" t="s">
        <v>309</v>
      </c>
      <c r="D375" s="97">
        <v>2.9922249999999999</v>
      </c>
      <c r="E375" s="136">
        <f t="shared" si="5"/>
        <v>3.7971460261842019E-5</v>
      </c>
      <c r="F375" s="136">
        <v>6.929310697930165E-7</v>
      </c>
    </row>
    <row r="376" spans="3:6" hidden="1">
      <c r="C376" s="138" t="s">
        <v>308</v>
      </c>
      <c r="D376" s="97">
        <v>2.9907430000000002</v>
      </c>
      <c r="E376" s="136">
        <f t="shared" si="5"/>
        <v>3.7952653619925706E-5</v>
      </c>
      <c r="F376" s="136">
        <v>6.9258787239127268E-7</v>
      </c>
    </row>
    <row r="377" spans="3:6" hidden="1">
      <c r="C377" s="138" t="s">
        <v>307</v>
      </c>
      <c r="D377" s="97">
        <v>2.8475030000000001</v>
      </c>
      <c r="E377" s="136">
        <f t="shared" si="5"/>
        <v>3.6134932035517365E-5</v>
      </c>
      <c r="F377" s="136">
        <v>6.5941675509990869E-7</v>
      </c>
    </row>
    <row r="378" spans="3:6" hidden="1">
      <c r="C378" s="138" t="s">
        <v>306</v>
      </c>
      <c r="D378" s="97">
        <v>2.8383370000000001</v>
      </c>
      <c r="E378" s="136">
        <f t="shared" si="5"/>
        <v>3.601861511257205E-5</v>
      </c>
      <c r="F378" s="136">
        <v>6.5729411853824538E-7</v>
      </c>
    </row>
    <row r="379" spans="3:6" hidden="1">
      <c r="C379" s="138" t="s">
        <v>305</v>
      </c>
      <c r="D379" s="97">
        <v>2.779874</v>
      </c>
      <c r="E379" s="136">
        <f t="shared" si="5"/>
        <v>3.5276717200052743E-5</v>
      </c>
      <c r="F379" s="136">
        <v>6.4375542103611595E-7</v>
      </c>
    </row>
    <row r="380" spans="3:6" hidden="1">
      <c r="C380" s="138" t="s">
        <v>304</v>
      </c>
      <c r="D380" s="97">
        <v>2.4953880000000002</v>
      </c>
      <c r="E380" s="136">
        <f t="shared" si="5"/>
        <v>3.1666577974543176E-5</v>
      </c>
      <c r="F380" s="136">
        <v>5.7787495137854145E-7</v>
      </c>
    </row>
    <row r="381" spans="3:6" hidden="1">
      <c r="C381" s="138" t="s">
        <v>303</v>
      </c>
      <c r="D381" s="97">
        <v>2.4846810000000001</v>
      </c>
      <c r="E381" s="136">
        <f t="shared" si="5"/>
        <v>3.153070569721659E-5</v>
      </c>
      <c r="F381" s="136">
        <v>5.7539545436067886E-7</v>
      </c>
    </row>
    <row r="382" spans="3:6" hidden="1">
      <c r="C382" s="138" t="s">
        <v>302</v>
      </c>
      <c r="D382" s="97">
        <v>2.443505</v>
      </c>
      <c r="E382" s="136">
        <f t="shared" si="5"/>
        <v>3.1008180536928972E-5</v>
      </c>
      <c r="F382" s="136">
        <v>5.6586003181397952E-7</v>
      </c>
    </row>
    <row r="383" spans="3:6" hidden="1">
      <c r="C383" s="138" t="s">
        <v>301</v>
      </c>
      <c r="D383" s="97">
        <v>2.0894780000000002</v>
      </c>
      <c r="E383" s="136">
        <f t="shared" si="5"/>
        <v>2.6515563116073542E-5</v>
      </c>
      <c r="F383" s="136">
        <v>4.8387545249738001E-7</v>
      </c>
    </row>
    <row r="384" spans="3:6" hidden="1">
      <c r="C384" s="138" t="s">
        <v>300</v>
      </c>
      <c r="D384" s="97">
        <v>2.0745040000000001</v>
      </c>
      <c r="E384" s="136">
        <f t="shared" si="5"/>
        <v>2.6325542430476427E-5</v>
      </c>
      <c r="F384" s="136">
        <v>4.804078155920401E-7</v>
      </c>
    </row>
    <row r="385" spans="3:8" hidden="1">
      <c r="C385" s="138" t="s">
        <v>299</v>
      </c>
      <c r="D385" s="97">
        <v>1.7285699999999999</v>
      </c>
      <c r="E385" s="136">
        <f t="shared" si="5"/>
        <v>2.1935625517737558E-5</v>
      </c>
      <c r="F385" s="136">
        <v>4.0029739050777085E-7</v>
      </c>
    </row>
    <row r="386" spans="3:8" hidden="1">
      <c r="C386" s="138" t="s">
        <v>298</v>
      </c>
      <c r="D386" s="97">
        <v>1.694806</v>
      </c>
      <c r="E386" s="136">
        <f t="shared" si="5"/>
        <v>2.1507158947115085E-5</v>
      </c>
      <c r="F386" s="136">
        <v>3.9247841812417959E-7</v>
      </c>
    </row>
    <row r="387" spans="3:8" hidden="1">
      <c r="C387" s="138" t="s">
        <v>297</v>
      </c>
      <c r="D387" s="97">
        <v>1.6742889999999999</v>
      </c>
      <c r="E387" s="136">
        <f t="shared" si="5"/>
        <v>2.1246797359937577E-5</v>
      </c>
      <c r="F387" s="136">
        <v>3.8772714883161522E-7</v>
      </c>
    </row>
    <row r="388" spans="3:8" hidden="1">
      <c r="C388" s="138" t="s">
        <v>296</v>
      </c>
      <c r="D388" s="97">
        <v>1.5586880000000001</v>
      </c>
      <c r="E388" s="136">
        <f t="shared" si="5"/>
        <v>1.9779815840256004E-5</v>
      </c>
      <c r="F388" s="136">
        <v>3.6095659360961739E-7</v>
      </c>
    </row>
    <row r="389" spans="3:8" hidden="1">
      <c r="C389" s="138" t="s">
        <v>295</v>
      </c>
      <c r="D389" s="97">
        <v>1.2553589999999999</v>
      </c>
      <c r="E389" s="136">
        <f t="shared" si="5"/>
        <v>1.5930558157506784E-5</v>
      </c>
      <c r="F389" s="136">
        <v>2.9071251488250097E-7</v>
      </c>
    </row>
    <row r="390" spans="3:8" hidden="1">
      <c r="C390" s="138" t="s">
        <v>294</v>
      </c>
      <c r="D390" s="97">
        <v>0.942743</v>
      </c>
      <c r="E390" s="136">
        <f t="shared" si="5"/>
        <v>1.1963448056757007E-5</v>
      </c>
      <c r="F390" s="136">
        <v>2.1831777875322804E-7</v>
      </c>
    </row>
    <row r="391" spans="3:8" hidden="1">
      <c r="C391" s="138" t="s">
        <v>293</v>
      </c>
      <c r="D391" s="97">
        <v>0.84864399999999995</v>
      </c>
      <c r="E391" s="136">
        <f t="shared" si="5"/>
        <v>1.0769327815405144E-5</v>
      </c>
      <c r="F391" s="136">
        <v>1.9652659636004135E-7</v>
      </c>
    </row>
    <row r="392" spans="3:8" hidden="1">
      <c r="C392" s="138" t="s">
        <v>292</v>
      </c>
      <c r="D392" s="97">
        <v>0.70681000000000005</v>
      </c>
      <c r="E392" s="136">
        <f t="shared" si="5"/>
        <v>8.9694484297379244E-6</v>
      </c>
      <c r="F392" s="136">
        <v>1.6368107660366519E-7</v>
      </c>
    </row>
    <row r="393" spans="3:8" hidden="1">
      <c r="C393" s="138" t="s">
        <v>291</v>
      </c>
      <c r="D393" s="97">
        <v>0.70681000000000005</v>
      </c>
      <c r="E393" s="136">
        <f t="shared" si="5"/>
        <v>8.9694484297379244E-6</v>
      </c>
      <c r="F393" s="136">
        <v>1.6368107660366519E-7</v>
      </c>
    </row>
    <row r="394" spans="3:8" hidden="1">
      <c r="C394" s="138" t="s">
        <v>290</v>
      </c>
      <c r="D394" s="97">
        <v>0.67759899999999995</v>
      </c>
      <c r="E394" s="136">
        <f t="shared" si="5"/>
        <v>8.5987596193347388E-6</v>
      </c>
      <c r="F394" s="136">
        <v>1.5691647518508073E-7</v>
      </c>
    </row>
    <row r="395" spans="3:8" hidden="1">
      <c r="C395" s="138" t="s">
        <v>289</v>
      </c>
      <c r="D395" s="97">
        <v>0.67759899999999995</v>
      </c>
      <c r="E395" s="136">
        <f t="shared" ref="E395:E458" si="6">+D395/$D$515</f>
        <v>8.5987596193347388E-6</v>
      </c>
      <c r="F395" s="136">
        <v>1.5691647518508073E-7</v>
      </c>
    </row>
    <row r="396" spans="3:8" hidden="1">
      <c r="C396" s="138" t="s">
        <v>288</v>
      </c>
      <c r="D396" s="97">
        <v>0.67759899999999995</v>
      </c>
      <c r="E396" s="136">
        <f t="shared" si="6"/>
        <v>8.5987596193347388E-6</v>
      </c>
      <c r="F396" s="136">
        <v>1.5691647518508073E-7</v>
      </c>
    </row>
    <row r="397" spans="3:8" hidden="1">
      <c r="C397" s="138" t="s">
        <v>287</v>
      </c>
      <c r="D397" s="97">
        <v>0.67759899999999995</v>
      </c>
      <c r="E397" s="136">
        <f t="shared" si="6"/>
        <v>8.5987596193347388E-6</v>
      </c>
      <c r="F397" s="136">
        <v>1.5691647518508073E-7</v>
      </c>
    </row>
    <row r="398" spans="3:8" hidden="1">
      <c r="C398" s="138" t="s">
        <v>286</v>
      </c>
      <c r="D398" s="97">
        <v>0.55383400000000005</v>
      </c>
      <c r="E398" s="136">
        <f t="shared" si="6"/>
        <v>7.0281765985703004E-6</v>
      </c>
      <c r="F398" s="136">
        <v>1.2825532374996719E-7</v>
      </c>
    </row>
    <row r="399" spans="3:8" hidden="1">
      <c r="C399" s="138" t="s">
        <v>285</v>
      </c>
      <c r="D399" s="97">
        <v>0.53974299999999997</v>
      </c>
      <c r="E399" s="136">
        <f t="shared" si="6"/>
        <v>6.8493612198639466E-6</v>
      </c>
      <c r="F399" s="136">
        <v>1.2499216950706986E-7</v>
      </c>
    </row>
    <row r="400" spans="3:8">
      <c r="C400" s="141" t="s">
        <v>142</v>
      </c>
      <c r="D400" s="140">
        <f>+D401+D402</f>
        <v>513.41087000000005</v>
      </c>
      <c r="E400" s="139">
        <f t="shared" si="6"/>
        <v>6.5152053900367594E-3</v>
      </c>
      <c r="F400" s="139">
        <v>1.1889424872543455E-4</v>
      </c>
      <c r="H400" s="99"/>
    </row>
    <row r="401" spans="3:8">
      <c r="C401" s="138" t="s">
        <v>284</v>
      </c>
      <c r="D401" s="97">
        <v>500</v>
      </c>
      <c r="E401" s="136">
        <f t="shared" si="6"/>
        <v>6.3450208894454832E-3</v>
      </c>
      <c r="F401" s="136">
        <v>1.1578859707960072E-4</v>
      </c>
    </row>
    <row r="402" spans="3:8">
      <c r="C402" s="138" t="s">
        <v>283</v>
      </c>
      <c r="D402" s="97">
        <v>13.410869999999999</v>
      </c>
      <c r="E402" s="136">
        <f t="shared" si="6"/>
        <v>1.701845005912755E-4</v>
      </c>
      <c r="F402" s="136">
        <v>3.1056516458338099E-6</v>
      </c>
    </row>
    <row r="403" spans="3:8">
      <c r="C403" s="141" t="s">
        <v>282</v>
      </c>
      <c r="D403" s="140">
        <f>(+SUM(D404:D414))</f>
        <v>4091.1457875900001</v>
      </c>
      <c r="E403" s="139">
        <f t="shared" si="6"/>
        <v>5.191681096805089E-2</v>
      </c>
      <c r="F403" s="139">
        <v>9.474160623863286E-4</v>
      </c>
      <c r="H403" s="99"/>
    </row>
    <row r="404" spans="3:8">
      <c r="C404" s="138" t="s">
        <v>281</v>
      </c>
      <c r="D404" s="137">
        <v>1317.8468160499999</v>
      </c>
      <c r="E404" s="136">
        <f t="shared" si="6"/>
        <v>1.6723531153852937E-2</v>
      </c>
      <c r="F404" s="136">
        <v>3.0518326799249625E-4</v>
      </c>
    </row>
    <row r="405" spans="3:8">
      <c r="C405" s="138" t="s">
        <v>280</v>
      </c>
      <c r="D405" s="137">
        <v>499.36345047999998</v>
      </c>
      <c r="E405" s="136">
        <f t="shared" si="6"/>
        <v>6.3369430494423498E-3</v>
      </c>
      <c r="F405" s="136">
        <v>1.1564118672781573E-4</v>
      </c>
    </row>
    <row r="406" spans="3:8">
      <c r="C406" s="138" t="s">
        <v>144</v>
      </c>
      <c r="D406" s="137">
        <v>347.243763</v>
      </c>
      <c r="E406" s="136">
        <f t="shared" si="6"/>
        <v>4.406537859929313E-3</v>
      </c>
      <c r="F406" s="136">
        <v>8.0413736324822733E-5</v>
      </c>
    </row>
    <row r="407" spans="3:8">
      <c r="C407" s="138" t="s">
        <v>279</v>
      </c>
      <c r="D407" s="137">
        <v>265.62184053999999</v>
      </c>
      <c r="E407" s="136">
        <f t="shared" si="6"/>
        <v>3.3707522538385143E-3</v>
      </c>
      <c r="F407" s="136">
        <v>6.1511960539656021E-5</v>
      </c>
    </row>
    <row r="408" spans="3:8">
      <c r="C408" s="138" t="s">
        <v>278</v>
      </c>
      <c r="D408" s="137">
        <v>250</v>
      </c>
      <c r="E408" s="136">
        <f t="shared" si="6"/>
        <v>3.1725104447227416E-3</v>
      </c>
      <c r="F408" s="136">
        <v>5.7894298539800362E-5</v>
      </c>
    </row>
    <row r="409" spans="3:8">
      <c r="C409" s="138" t="s">
        <v>277</v>
      </c>
      <c r="D409" s="137">
        <v>182.93238944000001</v>
      </c>
      <c r="E409" s="136">
        <f t="shared" si="6"/>
        <v>2.321419664705953E-3</v>
      </c>
      <c r="F409" s="136">
        <v>4.2362969467353535E-5</v>
      </c>
    </row>
    <row r="410" spans="3:8">
      <c r="C410" s="138" t="s">
        <v>276</v>
      </c>
      <c r="D410" s="137">
        <v>157.750485</v>
      </c>
      <c r="E410" s="136">
        <f t="shared" si="6"/>
        <v>2.0018602452903126E-3</v>
      </c>
      <c r="F410" s="136">
        <v>3.6531414693553198E-5</v>
      </c>
    </row>
    <row r="411" spans="3:8">
      <c r="C411" s="138" t="s">
        <v>275</v>
      </c>
      <c r="D411" s="137">
        <v>133.42092099999999</v>
      </c>
      <c r="E411" s="136">
        <f t="shared" si="6"/>
        <v>1.693117061668111E-3</v>
      </c>
      <c r="F411" s="136">
        <v>3.089724252731648E-5</v>
      </c>
    </row>
    <row r="412" spans="3:8">
      <c r="C412" s="138" t="s">
        <v>274</v>
      </c>
      <c r="D412" s="137">
        <v>123.14927199</v>
      </c>
      <c r="E412" s="136">
        <f t="shared" si="6"/>
        <v>1.5627694065931072E-3</v>
      </c>
      <c r="F412" s="136">
        <v>2.851856287019254E-5</v>
      </c>
    </row>
    <row r="413" spans="3:8">
      <c r="C413" s="138" t="s">
        <v>273</v>
      </c>
      <c r="D413" s="137">
        <v>114.269627</v>
      </c>
      <c r="E413" s="136">
        <f t="shared" si="6"/>
        <v>1.4500863406882872E-3</v>
      </c>
      <c r="F413" s="136">
        <v>2.6462239598278529E-5</v>
      </c>
    </row>
    <row r="414" spans="3:8">
      <c r="C414" s="138" t="s">
        <v>247</v>
      </c>
      <c r="D414" s="137">
        <f>(+SUM(D415:D432))</f>
        <v>699.54722308999999</v>
      </c>
      <c r="E414" s="136">
        <f t="shared" si="6"/>
        <v>8.8772834873192593E-3</v>
      </c>
      <c r="F414" s="136">
        <v>1.6199918310504314E-4</v>
      </c>
    </row>
    <row r="415" spans="3:8" ht="15" hidden="1" customHeight="1">
      <c r="C415" s="138" t="s">
        <v>272</v>
      </c>
      <c r="D415" s="97">
        <v>97.518052490000017</v>
      </c>
      <c r="E415" s="136">
        <f t="shared" si="6"/>
        <v>1.2375081602941825E-3</v>
      </c>
      <c r="F415" s="136">
        <v>2.2582956975503932E-5</v>
      </c>
    </row>
    <row r="416" spans="3:8" ht="15" hidden="1" customHeight="1">
      <c r="C416" s="138" t="s">
        <v>271</v>
      </c>
      <c r="D416" s="97">
        <v>95.171544999999995</v>
      </c>
      <c r="E416" s="136">
        <f t="shared" si="6"/>
        <v>1.2077308822116017E-3</v>
      </c>
      <c r="F416" s="136">
        <v>2.2039559354896176E-5</v>
      </c>
    </row>
    <row r="417" spans="3:6" ht="15" hidden="1" customHeight="1">
      <c r="C417" s="138" t="s">
        <v>270</v>
      </c>
      <c r="D417" s="97">
        <v>91.043092000000001</v>
      </c>
      <c r="E417" s="136">
        <f t="shared" si="6"/>
        <v>1.1553406411594139E-3</v>
      </c>
      <c r="F417" s="136">
        <v>2.1083503792938042E-5</v>
      </c>
    </row>
    <row r="418" spans="3:6" ht="15" hidden="1" customHeight="1">
      <c r="C418" s="138" t="s">
        <v>269</v>
      </c>
      <c r="D418" s="97">
        <v>86.210389290000009</v>
      </c>
      <c r="E418" s="136">
        <f t="shared" si="6"/>
        <v>1.0940134418645545E-3</v>
      </c>
      <c r="F418" s="136">
        <v>1.9964360059150674E-5</v>
      </c>
    </row>
    <row r="419" spans="3:6" ht="15" hidden="1" customHeight="1">
      <c r="C419" s="138" t="s">
        <v>268</v>
      </c>
      <c r="D419" s="97">
        <v>79.188649999999996</v>
      </c>
      <c r="E419" s="136">
        <f t="shared" si="6"/>
        <v>1.0049072769139742E-3</v>
      </c>
      <c r="F419" s="136">
        <v>1.8338285376255046E-5</v>
      </c>
    </row>
    <row r="420" spans="3:6" ht="15" hidden="1" customHeight="1">
      <c r="C420" s="138" t="s">
        <v>267</v>
      </c>
      <c r="D420" s="97">
        <v>62.268521</v>
      </c>
      <c r="E420" s="136">
        <f t="shared" si="6"/>
        <v>7.9019013299974953E-4</v>
      </c>
      <c r="F420" s="136">
        <v>1.4419969377623313E-5</v>
      </c>
    </row>
    <row r="421" spans="3:6" ht="15" hidden="1" customHeight="1">
      <c r="C421" s="138" t="s">
        <v>266</v>
      </c>
      <c r="D421" s="97">
        <v>47.435355999999999</v>
      </c>
      <c r="E421" s="136">
        <f t="shared" si="6"/>
        <v>6.0195664943656633E-4</v>
      </c>
      <c r="F421" s="136">
        <v>1.0984946646422841E-5</v>
      </c>
    </row>
    <row r="422" spans="3:6" ht="15" hidden="1" customHeight="1">
      <c r="C422" s="138" t="s">
        <v>265</v>
      </c>
      <c r="D422" s="97">
        <v>43.592673310000002</v>
      </c>
      <c r="E422" s="136">
        <f t="shared" si="6"/>
        <v>5.5319284555744523E-4</v>
      </c>
      <c r="F422" s="136">
        <v>1.009506897102851E-5</v>
      </c>
    </row>
    <row r="423" spans="3:6" ht="15" hidden="1" customHeight="1">
      <c r="C423" s="138" t="s">
        <v>264</v>
      </c>
      <c r="D423" s="97">
        <v>26.443372</v>
      </c>
      <c r="E423" s="136">
        <f t="shared" si="6"/>
        <v>3.3556749545475556E-4</v>
      </c>
      <c r="F423" s="136">
        <v>6.1236818918679911E-6</v>
      </c>
    </row>
    <row r="424" spans="3:6" ht="15" hidden="1" customHeight="1">
      <c r="C424" s="138" t="s">
        <v>263</v>
      </c>
      <c r="D424" s="97">
        <v>22.782294</v>
      </c>
      <c r="E424" s="136">
        <f t="shared" si="6"/>
        <v>2.8910826267897698E-4</v>
      </c>
      <c r="F424" s="136">
        <v>5.27585972103001E-6</v>
      </c>
    </row>
    <row r="425" spans="3:6" ht="15" hidden="1" customHeight="1">
      <c r="C425" s="138" t="s">
        <v>262</v>
      </c>
      <c r="D425" s="97">
        <v>15.939</v>
      </c>
      <c r="E425" s="136">
        <f t="shared" si="6"/>
        <v>2.0226657591374312E-4</v>
      </c>
      <c r="F425" s="136">
        <v>3.6911088977035118E-6</v>
      </c>
    </row>
    <row r="426" spans="3:6" ht="15" hidden="1" customHeight="1">
      <c r="C426" s="138" t="s">
        <v>261</v>
      </c>
      <c r="D426" s="97">
        <v>10.394757</v>
      </c>
      <c r="E426" s="136">
        <f t="shared" si="6"/>
        <v>1.3190990061141933E-4</v>
      </c>
      <c r="F426" s="136">
        <v>2.4071886600267183E-6</v>
      </c>
    </row>
    <row r="427" spans="3:6" ht="15" hidden="1" customHeight="1">
      <c r="C427" s="138" t="s">
        <v>260</v>
      </c>
      <c r="D427" s="97">
        <v>6.4546010000000003</v>
      </c>
      <c r="E427" s="136">
        <f t="shared" si="6"/>
        <v>8.1909156356071419E-5</v>
      </c>
      <c r="F427" s="136">
        <v>1.4947383889971759E-6</v>
      </c>
    </row>
    <row r="428" spans="3:6" ht="15" hidden="1" customHeight="1">
      <c r="C428" s="138" t="s">
        <v>259</v>
      </c>
      <c r="D428" s="97">
        <v>6.2803469999999999</v>
      </c>
      <c r="E428" s="136">
        <f t="shared" si="6"/>
        <v>7.9697865815932546E-5</v>
      </c>
      <c r="F428" s="136">
        <v>1.4543851366061582E-6</v>
      </c>
    </row>
    <row r="429" spans="3:6" ht="15" hidden="1" customHeight="1">
      <c r="C429" s="138" t="s">
        <v>258</v>
      </c>
      <c r="D429" s="97">
        <v>4.4066169999999998</v>
      </c>
      <c r="E429" s="136">
        <f t="shared" si="6"/>
        <v>5.5920153833571173E-5</v>
      </c>
      <c r="F429" s="136">
        <v>1.0204720005942377E-6</v>
      </c>
    </row>
    <row r="430" spans="3:6" ht="15" hidden="1" customHeight="1">
      <c r="C430" s="138" t="s">
        <v>257</v>
      </c>
      <c r="D430" s="97">
        <v>3</v>
      </c>
      <c r="E430" s="136">
        <f t="shared" si="6"/>
        <v>3.8070125336672898E-5</v>
      </c>
      <c r="F430" s="136">
        <v>6.9473158247760439E-7</v>
      </c>
    </row>
    <row r="431" spans="3:6" ht="15" hidden="1" customHeight="1">
      <c r="C431" s="138" t="s">
        <v>256</v>
      </c>
      <c r="D431" s="97">
        <v>1.3179559999999999</v>
      </c>
      <c r="E431" s="136">
        <f t="shared" si="6"/>
        <v>1.6724916702740021E-5</v>
      </c>
      <c r="F431" s="136">
        <v>3.0520855250528449E-7</v>
      </c>
    </row>
    <row r="432" spans="3:6" ht="15" hidden="1" customHeight="1">
      <c r="C432" s="138" t="s">
        <v>255</v>
      </c>
      <c r="D432" s="97">
        <v>0.1</v>
      </c>
      <c r="E432" s="136">
        <f t="shared" si="6"/>
        <v>1.2690041778890967E-6</v>
      </c>
      <c r="F432" s="136">
        <v>2.3157719415920148E-8</v>
      </c>
    </row>
    <row r="433" spans="3:8">
      <c r="C433" s="141" t="s">
        <v>143</v>
      </c>
      <c r="D433" s="140">
        <f>(+SUM(D434:D441))</f>
        <v>14107.629013000002</v>
      </c>
      <c r="E433" s="139">
        <f t="shared" si="6"/>
        <v>0.17902640157606436</v>
      </c>
      <c r="F433" s="139">
        <v>3.267005143069485E-3</v>
      </c>
      <c r="H433" s="99"/>
    </row>
    <row r="434" spans="3:8">
      <c r="C434" s="138" t="s">
        <v>254</v>
      </c>
      <c r="D434" s="137">
        <v>2695.8853349999999</v>
      </c>
      <c r="E434" s="136">
        <f t="shared" si="6"/>
        <v>3.4210897532249471E-2</v>
      </c>
      <c r="F434" s="136">
        <v>6.2430556165423887E-4</v>
      </c>
    </row>
    <row r="435" spans="3:8">
      <c r="C435" s="138" t="s">
        <v>253</v>
      </c>
      <c r="D435" s="137">
        <v>2454.472409</v>
      </c>
      <c r="E435" s="136">
        <f t="shared" si="6"/>
        <v>3.1147357415345155E-2</v>
      </c>
      <c r="F435" s="136">
        <v>5.6839983361739595E-4</v>
      </c>
    </row>
    <row r="436" spans="3:8">
      <c r="C436" s="138" t="s">
        <v>252</v>
      </c>
      <c r="D436" s="137">
        <v>1299.789614</v>
      </c>
      <c r="E436" s="136">
        <f t="shared" si="6"/>
        <v>1.6494384505428564E-2</v>
      </c>
      <c r="F436" s="136">
        <v>3.0100163180739152E-4</v>
      </c>
    </row>
    <row r="437" spans="3:8">
      <c r="C437" s="138" t="s">
        <v>251</v>
      </c>
      <c r="D437" s="137">
        <v>1162.714684</v>
      </c>
      <c r="E437" s="136">
        <f t="shared" si="6"/>
        <v>1.4754897916890008E-2</v>
      </c>
      <c r="F437" s="136">
        <v>2.6925820412842258E-4</v>
      </c>
    </row>
    <row r="438" spans="3:8">
      <c r="C438" s="138" t="s">
        <v>250</v>
      </c>
      <c r="D438" s="137">
        <v>540.46224800000005</v>
      </c>
      <c r="E438" s="136">
        <f t="shared" si="6"/>
        <v>6.8584885070333314E-3</v>
      </c>
      <c r="F438" s="136">
        <v>1.2515873094081449E-4</v>
      </c>
    </row>
    <row r="439" spans="3:8">
      <c r="C439" s="138" t="s">
        <v>249</v>
      </c>
      <c r="D439" s="137">
        <v>518.04</v>
      </c>
      <c r="E439" s="136">
        <f t="shared" si="6"/>
        <v>6.5739492431366757E-3</v>
      </c>
      <c r="F439" s="136">
        <v>1.1996624966223271E-4</v>
      </c>
    </row>
    <row r="440" spans="3:8">
      <c r="C440" s="138" t="s">
        <v>248</v>
      </c>
      <c r="D440" s="137">
        <v>518</v>
      </c>
      <c r="E440" s="136">
        <f t="shared" si="6"/>
        <v>6.5734416414655206E-3</v>
      </c>
      <c r="F440" s="136">
        <v>1.1995698657446636E-4</v>
      </c>
    </row>
    <row r="441" spans="3:8">
      <c r="C441" s="138" t="s">
        <v>247</v>
      </c>
      <c r="D441" s="137">
        <f>+SUM(D442:D514)</f>
        <v>4918.2647229999993</v>
      </c>
      <c r="E441" s="136">
        <f t="shared" si="6"/>
        <v>6.2412984814515599E-2</v>
      </c>
      <c r="F441" s="136">
        <v>1.1389579446845219E-3</v>
      </c>
    </row>
    <row r="442" spans="3:8" hidden="1">
      <c r="C442" s="26" t="s">
        <v>246</v>
      </c>
      <c r="D442" s="137">
        <v>480.96</v>
      </c>
      <c r="E442" s="136">
        <f t="shared" si="6"/>
        <v>6.1034024939753987E-3</v>
      </c>
      <c r="F442" s="136">
        <v>1.1137936730280952E-4</v>
      </c>
    </row>
    <row r="443" spans="3:8" hidden="1">
      <c r="C443" s="26" t="s">
        <v>245</v>
      </c>
      <c r="D443" s="137">
        <v>379.84424000000001</v>
      </c>
      <c r="E443" s="136">
        <f t="shared" si="6"/>
        <v>4.820239275071087E-3</v>
      </c>
      <c r="F443" s="136">
        <v>8.7963263316734314E-5</v>
      </c>
    </row>
    <row r="444" spans="3:8" hidden="1">
      <c r="C444" s="26" t="s">
        <v>244</v>
      </c>
      <c r="D444" s="137">
        <v>299.43963500000001</v>
      </c>
      <c r="E444" s="136">
        <f t="shared" si="6"/>
        <v>3.7999014784058619E-3</v>
      </c>
      <c r="F444" s="136">
        <v>6.9343390493355414E-5</v>
      </c>
    </row>
    <row r="445" spans="3:8" hidden="1">
      <c r="C445" s="26" t="s">
        <v>243</v>
      </c>
      <c r="D445" s="137">
        <v>286.00750099999999</v>
      </c>
      <c r="E445" s="136">
        <f t="shared" si="6"/>
        <v>3.6294471367662E-3</v>
      </c>
      <c r="F445" s="136">
        <v>6.6232814590064997E-5</v>
      </c>
    </row>
    <row r="446" spans="3:8" hidden="1">
      <c r="C446" s="26" t="s">
        <v>242</v>
      </c>
      <c r="D446" s="137">
        <v>275.96356400000002</v>
      </c>
      <c r="E446" s="136">
        <f t="shared" si="6"/>
        <v>3.5019891566116512E-3</v>
      </c>
      <c r="F446" s="136">
        <v>6.3906867841293221E-5</v>
      </c>
    </row>
    <row r="447" spans="3:8" hidden="1">
      <c r="C447" s="26" t="s">
        <v>241</v>
      </c>
      <c r="D447" s="137">
        <v>212.38</v>
      </c>
      <c r="E447" s="136">
        <f t="shared" si="6"/>
        <v>2.6951110730008636E-3</v>
      </c>
      <c r="F447" s="136">
        <v>4.9182364495531201E-5</v>
      </c>
    </row>
    <row r="448" spans="3:8" hidden="1">
      <c r="C448" s="26" t="s">
        <v>240</v>
      </c>
      <c r="D448" s="137">
        <v>200</v>
      </c>
      <c r="E448" s="136">
        <f t="shared" si="6"/>
        <v>2.5380083557781934E-3</v>
      </c>
      <c r="F448" s="136">
        <v>4.6315438831840291E-5</v>
      </c>
    </row>
    <row r="449" spans="3:6" hidden="1">
      <c r="C449" s="26" t="s">
        <v>239</v>
      </c>
      <c r="D449" s="137">
        <v>200</v>
      </c>
      <c r="E449" s="136">
        <f t="shared" si="6"/>
        <v>2.5380083557781934E-3</v>
      </c>
      <c r="F449" s="136">
        <v>4.6315438831840291E-5</v>
      </c>
    </row>
    <row r="450" spans="3:6" hidden="1">
      <c r="C450" s="26" t="s">
        <v>238</v>
      </c>
      <c r="D450" s="137">
        <v>120.77769000000001</v>
      </c>
      <c r="E450" s="136">
        <f t="shared" si="6"/>
        <v>1.5326739320579417E-3</v>
      </c>
      <c r="F450" s="136">
        <v>2.7969358567229845E-5</v>
      </c>
    </row>
    <row r="451" spans="3:6" hidden="1">
      <c r="C451" s="26" t="s">
        <v>237</v>
      </c>
      <c r="D451" s="137">
        <v>107.180055</v>
      </c>
      <c r="E451" s="136">
        <f t="shared" si="6"/>
        <v>1.3601193758138316E-3</v>
      </c>
      <c r="F451" s="136">
        <v>2.4820456406728891E-5</v>
      </c>
    </row>
    <row r="452" spans="3:6" hidden="1">
      <c r="C452" s="26" t="s">
        <v>236</v>
      </c>
      <c r="D452" s="137">
        <v>100</v>
      </c>
      <c r="E452" s="136">
        <f t="shared" si="6"/>
        <v>1.2690041778890967E-3</v>
      </c>
      <c r="F452" s="136">
        <v>2.3157719415920145E-5</v>
      </c>
    </row>
    <row r="453" spans="3:6" hidden="1">
      <c r="C453" s="26" t="s">
        <v>235</v>
      </c>
      <c r="D453" s="137">
        <v>97.278529000000006</v>
      </c>
      <c r="E453" s="136">
        <f t="shared" si="6"/>
        <v>1.2344685971990565E-3</v>
      </c>
      <c r="F453" s="136">
        <v>2.252748879775451E-5</v>
      </c>
    </row>
    <row r="454" spans="3:6" hidden="1">
      <c r="C454" s="26" t="s">
        <v>234</v>
      </c>
      <c r="D454" s="137">
        <v>97.020842000000002</v>
      </c>
      <c r="E454" s="136">
        <f t="shared" si="6"/>
        <v>1.2311985384031794E-3</v>
      </c>
      <c r="F454" s="136">
        <v>2.2467814365323206E-5</v>
      </c>
    </row>
    <row r="455" spans="3:6" hidden="1">
      <c r="C455" s="26" t="s">
        <v>233</v>
      </c>
      <c r="D455" s="137">
        <v>95.262317999999993</v>
      </c>
      <c r="E455" s="136">
        <f t="shared" si="6"/>
        <v>1.2088827953739968E-3</v>
      </c>
      <c r="F455" s="136">
        <v>2.206058031154159E-5</v>
      </c>
    </row>
    <row r="456" spans="3:6" hidden="1">
      <c r="C456" s="26" t="s">
        <v>232</v>
      </c>
      <c r="D456" s="137">
        <v>90.345399</v>
      </c>
      <c r="E456" s="136">
        <f t="shared" si="6"/>
        <v>1.1464868878405742E-3</v>
      </c>
      <c r="F456" s="136">
        <v>2.0921934005613525E-5</v>
      </c>
    </row>
    <row r="457" spans="3:6" hidden="1">
      <c r="C457" s="26" t="s">
        <v>231</v>
      </c>
      <c r="D457" s="137">
        <v>88.759823999999995</v>
      </c>
      <c r="E457" s="136">
        <f t="shared" si="6"/>
        <v>1.1263658748470091E-3</v>
      </c>
      <c r="F457" s="136">
        <v>2.0554750995984547E-5</v>
      </c>
    </row>
    <row r="458" spans="3:6" hidden="1">
      <c r="C458" s="26" t="s">
        <v>230</v>
      </c>
      <c r="D458" s="137">
        <v>78.715726000000004</v>
      </c>
      <c r="E458" s="136">
        <f t="shared" si="6"/>
        <v>9.9890585159573405E-4</v>
      </c>
      <c r="F458" s="136">
        <v>1.8228766963284504E-5</v>
      </c>
    </row>
    <row r="459" spans="3:6" hidden="1">
      <c r="C459" s="26" t="s">
        <v>229</v>
      </c>
      <c r="D459" s="137">
        <v>78.446209999999994</v>
      </c>
      <c r="E459" s="136">
        <f t="shared" ref="E459:E515" si="7">+D459/$D$515</f>
        <v>9.9548568229565417E-4</v>
      </c>
      <c r="F459" s="136">
        <v>1.816635320422349E-5</v>
      </c>
    </row>
    <row r="460" spans="3:6" hidden="1">
      <c r="C460" s="26" t="s">
        <v>228</v>
      </c>
      <c r="D460" s="137">
        <v>76.105117000000007</v>
      </c>
      <c r="E460" s="136">
        <f t="shared" si="7"/>
        <v>9.6577711431738522E-4</v>
      </c>
      <c r="F460" s="136">
        <v>1.7624209456017746E-5</v>
      </c>
    </row>
    <row r="461" spans="3:6" hidden="1">
      <c r="C461" s="26" t="s">
        <v>227</v>
      </c>
      <c r="D461" s="137">
        <v>70</v>
      </c>
      <c r="E461" s="136">
        <f t="shared" si="7"/>
        <v>8.8830292452236762E-4</v>
      </c>
      <c r="F461" s="136">
        <v>1.6210403591144102E-5</v>
      </c>
    </row>
    <row r="462" spans="3:6" hidden="1">
      <c r="C462" s="26" t="s">
        <v>226</v>
      </c>
      <c r="D462" s="137">
        <v>62.525747000000003</v>
      </c>
      <c r="E462" s="136">
        <f t="shared" si="7"/>
        <v>7.9345434168636656E-4</v>
      </c>
      <c r="F462" s="136">
        <v>1.4479537052968108E-5</v>
      </c>
    </row>
    <row r="463" spans="3:6" hidden="1">
      <c r="C463" s="26" t="s">
        <v>225</v>
      </c>
      <c r="D463" s="137">
        <v>58.653143999999998</v>
      </c>
      <c r="E463" s="136">
        <f t="shared" si="7"/>
        <v>7.4431084782330796E-4</v>
      </c>
      <c r="F463" s="136">
        <v>1.3582730516135601E-5</v>
      </c>
    </row>
    <row r="464" spans="3:6" hidden="1">
      <c r="C464" s="26" t="s">
        <v>224</v>
      </c>
      <c r="D464" s="137">
        <v>54.890337000000002</v>
      </c>
      <c r="E464" s="136">
        <f t="shared" si="7"/>
        <v>6.9656066978740472E-4</v>
      </c>
      <c r="F464" s="136">
        <v>1.2711350228913E-5</v>
      </c>
    </row>
    <row r="465" spans="3:6" hidden="1">
      <c r="C465" s="26" t="s">
        <v>223</v>
      </c>
      <c r="D465" s="137">
        <v>54.595422999999997</v>
      </c>
      <c r="E465" s="136">
        <f t="shared" si="7"/>
        <v>6.9281819880622473E-4</v>
      </c>
      <c r="F465" s="136">
        <v>1.2643054872274732E-5</v>
      </c>
    </row>
    <row r="466" spans="3:6" hidden="1">
      <c r="C466" s="26" t="s">
        <v>222</v>
      </c>
      <c r="D466" s="137">
        <v>50.707425000000001</v>
      </c>
      <c r="E466" s="136">
        <f t="shared" si="7"/>
        <v>6.4347934174998028E-4</v>
      </c>
      <c r="F466" s="136">
        <v>1.1742683204538145E-5</v>
      </c>
    </row>
    <row r="467" spans="3:6" hidden="1">
      <c r="C467" s="26" t="s">
        <v>221</v>
      </c>
      <c r="D467" s="137">
        <v>50.707425000000001</v>
      </c>
      <c r="E467" s="136">
        <f t="shared" si="7"/>
        <v>6.4347934174998028E-4</v>
      </c>
      <c r="F467" s="136">
        <v>1.1742683204538145E-5</v>
      </c>
    </row>
    <row r="468" spans="3:6" hidden="1">
      <c r="C468" s="26" t="s">
        <v>220</v>
      </c>
      <c r="D468" s="137">
        <v>50</v>
      </c>
      <c r="E468" s="136">
        <f t="shared" si="7"/>
        <v>6.3450208894454835E-4</v>
      </c>
      <c r="F468" s="136">
        <v>1.1578859707960073E-5</v>
      </c>
    </row>
    <row r="469" spans="3:6" hidden="1">
      <c r="C469" s="26" t="s">
        <v>219</v>
      </c>
      <c r="D469" s="137">
        <v>50</v>
      </c>
      <c r="E469" s="136">
        <f t="shared" si="7"/>
        <v>6.3450208894454835E-4</v>
      </c>
      <c r="F469" s="136">
        <v>1.1578859707960073E-5</v>
      </c>
    </row>
    <row r="470" spans="3:6" hidden="1">
      <c r="C470" s="26" t="s">
        <v>218</v>
      </c>
      <c r="D470" s="137">
        <v>45.416206000000003</v>
      </c>
      <c r="E470" s="136">
        <f t="shared" si="7"/>
        <v>5.7633355157871863E-4</v>
      </c>
      <c r="F470" s="136">
        <v>1.051735755483629E-5</v>
      </c>
    </row>
    <row r="471" spans="3:6" hidden="1">
      <c r="C471" s="26" t="s">
        <v>217</v>
      </c>
      <c r="D471" s="137">
        <v>42.256532</v>
      </c>
      <c r="E471" s="136">
        <f t="shared" si="7"/>
        <v>5.3623715651104301E-4</v>
      </c>
      <c r="F471" s="136">
        <v>9.7856491154585094E-6</v>
      </c>
    </row>
    <row r="472" spans="3:6" hidden="1">
      <c r="C472" s="26" t="s">
        <v>216</v>
      </c>
      <c r="D472" s="137">
        <v>40</v>
      </c>
      <c r="E472" s="136">
        <f t="shared" si="7"/>
        <v>5.0760167115563865E-4</v>
      </c>
      <c r="F472" s="136">
        <v>9.2630877663680589E-6</v>
      </c>
    </row>
    <row r="473" spans="3:6" hidden="1">
      <c r="C473" s="26" t="s">
        <v>215</v>
      </c>
      <c r="D473" s="137">
        <v>39.606000000000002</v>
      </c>
      <c r="E473" s="136">
        <f t="shared" si="7"/>
        <v>5.0260179469475562E-4</v>
      </c>
      <c r="F473" s="136">
        <v>9.1718463518693329E-6</v>
      </c>
    </row>
    <row r="474" spans="3:6" hidden="1">
      <c r="C474" s="26" t="s">
        <v>214</v>
      </c>
      <c r="D474" s="137">
        <v>39.515791</v>
      </c>
      <c r="E474" s="136">
        <f t="shared" si="7"/>
        <v>5.0145703871592366E-4</v>
      </c>
      <c r="F474" s="136">
        <v>9.1509560047614252E-6</v>
      </c>
    </row>
    <row r="475" spans="3:6" hidden="1">
      <c r="C475" s="26" t="s">
        <v>213</v>
      </c>
      <c r="D475" s="137">
        <v>38.963684000000001</v>
      </c>
      <c r="E475" s="136">
        <f t="shared" si="7"/>
        <v>4.9445077781950554E-4</v>
      </c>
      <c r="F475" s="136">
        <v>9.0231006148257715E-6</v>
      </c>
    </row>
    <row r="476" spans="3:6" hidden="1">
      <c r="C476" s="26" t="s">
        <v>212</v>
      </c>
      <c r="D476" s="137">
        <v>37.554136999999997</v>
      </c>
      <c r="E476" s="136">
        <f t="shared" si="7"/>
        <v>4.7656356750019505E-4</v>
      </c>
      <c r="F476" s="136">
        <v>8.69668167553025E-6</v>
      </c>
    </row>
    <row r="477" spans="3:6" hidden="1">
      <c r="C477" s="26" t="s">
        <v>211</v>
      </c>
      <c r="D477" s="137">
        <v>36.471156000000001</v>
      </c>
      <c r="E477" s="136">
        <f t="shared" si="7"/>
        <v>4.6282049336444995E-4</v>
      </c>
      <c r="F477" s="136">
        <v>8.4458879742225246E-6</v>
      </c>
    </row>
    <row r="478" spans="3:6" hidden="1">
      <c r="C478" s="26" t="s">
        <v>210</v>
      </c>
      <c r="D478" s="137">
        <v>36.007426000000002</v>
      </c>
      <c r="E478" s="136">
        <f t="shared" si="7"/>
        <v>4.5693574029032487E-4</v>
      </c>
      <c r="F478" s="136">
        <v>8.3384986819750786E-6</v>
      </c>
    </row>
    <row r="479" spans="3:6" hidden="1">
      <c r="C479" s="26" t="s">
        <v>209</v>
      </c>
      <c r="D479" s="137">
        <v>36.007426000000002</v>
      </c>
      <c r="E479" s="136">
        <f t="shared" si="7"/>
        <v>4.5693574029032487E-4</v>
      </c>
      <c r="F479" s="136">
        <v>8.3384986819750786E-6</v>
      </c>
    </row>
    <row r="480" spans="3:6" hidden="1">
      <c r="C480" s="26" t="s">
        <v>208</v>
      </c>
      <c r="D480" s="137">
        <v>36.007426000000002</v>
      </c>
      <c r="E480" s="136">
        <f t="shared" si="7"/>
        <v>4.5693574029032487E-4</v>
      </c>
      <c r="F480" s="136">
        <v>8.3384986819750786E-6</v>
      </c>
    </row>
    <row r="481" spans="3:6" hidden="1">
      <c r="C481" s="26" t="s">
        <v>207</v>
      </c>
      <c r="D481" s="137">
        <v>36.007424999999998</v>
      </c>
      <c r="E481" s="136">
        <f t="shared" si="7"/>
        <v>4.5693572760028303E-4</v>
      </c>
      <c r="F481" s="136">
        <v>8.3384984503978835E-6</v>
      </c>
    </row>
    <row r="482" spans="3:6" hidden="1">
      <c r="C482" s="26" t="s">
        <v>206</v>
      </c>
      <c r="D482" s="137">
        <v>36.007424999999998</v>
      </c>
      <c r="E482" s="136">
        <f t="shared" si="7"/>
        <v>4.5693572760028303E-4</v>
      </c>
      <c r="F482" s="136">
        <v>8.3384984503978835E-6</v>
      </c>
    </row>
    <row r="483" spans="3:6" hidden="1">
      <c r="C483" s="26" t="s">
        <v>205</v>
      </c>
      <c r="D483" s="137">
        <v>36.007424999999998</v>
      </c>
      <c r="E483" s="136">
        <f t="shared" si="7"/>
        <v>4.5693572760028303E-4</v>
      </c>
      <c r="F483" s="136">
        <v>8.3384984503978835E-6</v>
      </c>
    </row>
    <row r="484" spans="3:6" hidden="1">
      <c r="C484" s="26" t="s">
        <v>204</v>
      </c>
      <c r="D484" s="137">
        <v>35.039631999999997</v>
      </c>
      <c r="E484" s="136">
        <f t="shared" si="7"/>
        <v>4.4465439399696483E-4</v>
      </c>
      <c r="F484" s="136">
        <v>8.114379662930967E-6</v>
      </c>
    </row>
    <row r="485" spans="3:6" hidden="1">
      <c r="C485" s="26" t="s">
        <v>203</v>
      </c>
      <c r="D485" s="137">
        <v>35.007424999999998</v>
      </c>
      <c r="E485" s="136">
        <f t="shared" si="7"/>
        <v>4.4424568582139209E-4</v>
      </c>
      <c r="F485" s="136">
        <v>8.1069212562386823E-6</v>
      </c>
    </row>
    <row r="486" spans="3:6" hidden="1">
      <c r="C486" s="26" t="s">
        <v>202</v>
      </c>
      <c r="D486" s="137">
        <v>35.007424999999998</v>
      </c>
      <c r="E486" s="136">
        <f t="shared" si="7"/>
        <v>4.4424568582139209E-4</v>
      </c>
      <c r="F486" s="136">
        <v>8.1069212562386823E-6</v>
      </c>
    </row>
    <row r="487" spans="3:6" hidden="1">
      <c r="C487" s="26" t="s">
        <v>201</v>
      </c>
      <c r="D487" s="137">
        <v>34.05424</v>
      </c>
      <c r="E487" s="136">
        <f t="shared" si="7"/>
        <v>4.3214972834837993E-4</v>
      </c>
      <c r="F487" s="136">
        <v>7.8861853484240448E-6</v>
      </c>
    </row>
    <row r="488" spans="3:6" hidden="1">
      <c r="C488" s="26" t="s">
        <v>200</v>
      </c>
      <c r="D488" s="137">
        <v>32.651331999999996</v>
      </c>
      <c r="E488" s="136">
        <f t="shared" si="7"/>
        <v>4.1434676721643947E-4</v>
      </c>
      <c r="F488" s="136">
        <v>7.5613038501205465E-6</v>
      </c>
    </row>
    <row r="489" spans="3:6" hidden="1">
      <c r="C489" s="26" t="s">
        <v>199</v>
      </c>
      <c r="D489" s="137">
        <v>32.130034999999999</v>
      </c>
      <c r="E489" s="136">
        <f t="shared" si="7"/>
        <v>4.0773148650722902E-4</v>
      </c>
      <c r="F489" s="136">
        <v>7.440583353536938E-6</v>
      </c>
    </row>
    <row r="490" spans="3:6" hidden="1">
      <c r="C490" s="26" t="s">
        <v>198</v>
      </c>
      <c r="D490" s="137">
        <v>30</v>
      </c>
      <c r="E490" s="136">
        <f t="shared" si="7"/>
        <v>3.8070125336672902E-4</v>
      </c>
      <c r="F490" s="136">
        <v>6.9473158247760433E-6</v>
      </c>
    </row>
    <row r="491" spans="3:6" hidden="1">
      <c r="C491" s="26" t="s">
        <v>197</v>
      </c>
      <c r="D491" s="137">
        <v>28.96</v>
      </c>
      <c r="E491" s="136">
        <f t="shared" si="7"/>
        <v>3.6750360991668241E-4</v>
      </c>
      <c r="F491" s="136">
        <v>6.7064755428504741E-6</v>
      </c>
    </row>
    <row r="492" spans="3:6" hidden="1">
      <c r="C492" s="26" t="s">
        <v>196</v>
      </c>
      <c r="D492" s="137">
        <v>26.086701000000001</v>
      </c>
      <c r="E492" s="136">
        <f t="shared" si="7"/>
        <v>3.310413255634368E-4</v>
      </c>
      <c r="F492" s="136">
        <v>6.0410850224500351E-6</v>
      </c>
    </row>
    <row r="493" spans="3:6" hidden="1">
      <c r="C493" s="26" t="s">
        <v>195</v>
      </c>
      <c r="D493" s="137">
        <v>25</v>
      </c>
      <c r="E493" s="136">
        <f t="shared" si="7"/>
        <v>3.1725104447227417E-4</v>
      </c>
      <c r="F493" s="136">
        <v>5.7894298539800364E-6</v>
      </c>
    </row>
    <row r="494" spans="3:6" hidden="1">
      <c r="C494" s="26" t="s">
        <v>194</v>
      </c>
      <c r="D494" s="137">
        <v>20</v>
      </c>
      <c r="E494" s="136">
        <f t="shared" si="7"/>
        <v>2.5380083557781933E-4</v>
      </c>
      <c r="F494" s="136">
        <v>4.6315438831840294E-6</v>
      </c>
    </row>
    <row r="495" spans="3:6" hidden="1">
      <c r="C495" s="26" t="s">
        <v>193</v>
      </c>
      <c r="D495" s="137">
        <v>20</v>
      </c>
      <c r="E495" s="136">
        <f t="shared" si="7"/>
        <v>2.5380083557781933E-4</v>
      </c>
      <c r="F495" s="136">
        <v>4.6315438831840294E-6</v>
      </c>
    </row>
    <row r="496" spans="3:6" hidden="1">
      <c r="C496" s="26" t="s">
        <v>192</v>
      </c>
      <c r="D496" s="137">
        <v>17.239986999999999</v>
      </c>
      <c r="E496" s="136">
        <f t="shared" si="7"/>
        <v>2.1877615529753713E-4</v>
      </c>
      <c r="F496" s="136">
        <v>3.9923878168011085E-6</v>
      </c>
    </row>
    <row r="497" spans="3:6" hidden="1">
      <c r="C497" s="26" t="s">
        <v>191</v>
      </c>
      <c r="D497" s="137">
        <v>16.636583000000002</v>
      </c>
      <c r="E497" s="136">
        <f t="shared" si="7"/>
        <v>2.1111893332798724E-4</v>
      </c>
      <c r="F497" s="136">
        <v>3.8526532115366709E-6</v>
      </c>
    </row>
    <row r="498" spans="3:6" hidden="1">
      <c r="C498" s="26" t="s">
        <v>190</v>
      </c>
      <c r="D498" s="137">
        <v>14.364208</v>
      </c>
      <c r="E498" s="136">
        <f t="shared" si="7"/>
        <v>1.8228239964067984E-4</v>
      </c>
      <c r="F498" s="136">
        <v>3.3264229849591547E-6</v>
      </c>
    </row>
    <row r="499" spans="3:6" hidden="1">
      <c r="C499" s="26" t="s">
        <v>189</v>
      </c>
      <c r="D499" s="137">
        <v>13.898704</v>
      </c>
      <c r="E499" s="136">
        <f t="shared" si="7"/>
        <v>1.7637513443243899E-4</v>
      </c>
      <c r="F499" s="136">
        <v>3.21862287476927E-6</v>
      </c>
    </row>
    <row r="500" spans="3:6" hidden="1">
      <c r="C500" s="26" t="s">
        <v>188</v>
      </c>
      <c r="D500" s="137">
        <v>12.663943</v>
      </c>
      <c r="E500" s="136">
        <f t="shared" si="7"/>
        <v>1.6070596575549381E-4</v>
      </c>
      <c r="F500" s="136">
        <v>2.9326803869320599E-6</v>
      </c>
    </row>
    <row r="501" spans="3:6" hidden="1">
      <c r="C501" s="26" t="s">
        <v>187</v>
      </c>
      <c r="D501" s="137">
        <v>12.663943</v>
      </c>
      <c r="E501" s="136">
        <f t="shared" si="7"/>
        <v>1.6070596575549381E-4</v>
      </c>
      <c r="F501" s="136">
        <v>2.9326803869320599E-6</v>
      </c>
    </row>
    <row r="502" spans="3:6" hidden="1">
      <c r="C502" s="26" t="s">
        <v>186</v>
      </c>
      <c r="D502" s="137">
        <v>12.663943</v>
      </c>
      <c r="E502" s="136">
        <f t="shared" si="7"/>
        <v>1.6070596575549381E-4</v>
      </c>
      <c r="F502" s="136">
        <v>2.9326803869320599E-6</v>
      </c>
    </row>
    <row r="503" spans="3:6" hidden="1">
      <c r="C503" s="26" t="s">
        <v>185</v>
      </c>
      <c r="D503" s="137">
        <v>10</v>
      </c>
      <c r="E503" s="136">
        <f t="shared" si="7"/>
        <v>1.2690041778890966E-4</v>
      </c>
      <c r="F503" s="136">
        <v>2.3157719415920147E-6</v>
      </c>
    </row>
    <row r="504" spans="3:6" hidden="1">
      <c r="C504" s="26" t="s">
        <v>184</v>
      </c>
      <c r="D504" s="137">
        <v>10</v>
      </c>
      <c r="E504" s="136">
        <f t="shared" si="7"/>
        <v>1.2690041778890966E-4</v>
      </c>
      <c r="F504" s="136">
        <v>2.3157719415920147E-6</v>
      </c>
    </row>
    <row r="505" spans="3:6" hidden="1">
      <c r="C505" s="26" t="s">
        <v>183</v>
      </c>
      <c r="D505" s="137">
        <v>10</v>
      </c>
      <c r="E505" s="136">
        <f t="shared" si="7"/>
        <v>1.2690041778890966E-4</v>
      </c>
      <c r="F505" s="136">
        <v>2.3157719415920147E-6</v>
      </c>
    </row>
    <row r="506" spans="3:6" hidden="1">
      <c r="C506" s="26" t="s">
        <v>182</v>
      </c>
      <c r="D506" s="137">
        <v>10</v>
      </c>
      <c r="E506" s="136">
        <f t="shared" si="7"/>
        <v>1.2690041778890966E-4</v>
      </c>
      <c r="F506" s="136">
        <v>2.3157719415920147E-6</v>
      </c>
    </row>
    <row r="507" spans="3:6" hidden="1">
      <c r="C507" s="26" t="s">
        <v>181</v>
      </c>
      <c r="D507" s="137">
        <v>8.7882750000000005</v>
      </c>
      <c r="E507" s="136">
        <f t="shared" si="7"/>
        <v>1.1152357691438302E-4</v>
      </c>
      <c r="F507" s="136">
        <v>2.0351640659994561E-6</v>
      </c>
    </row>
    <row r="508" spans="3:6" hidden="1">
      <c r="C508" s="26" t="s">
        <v>180</v>
      </c>
      <c r="D508" s="137">
        <v>5.4939999999999998</v>
      </c>
      <c r="E508" s="136">
        <f t="shared" si="7"/>
        <v>6.9719089533226971E-5</v>
      </c>
      <c r="F508" s="136">
        <v>1.2722851047106526E-6</v>
      </c>
    </row>
    <row r="509" spans="3:6" hidden="1">
      <c r="C509" s="26" t="s">
        <v>179</v>
      </c>
      <c r="D509" s="137">
        <v>5</v>
      </c>
      <c r="E509" s="136">
        <f t="shared" si="7"/>
        <v>6.3450208894454832E-5</v>
      </c>
      <c r="F509" s="136">
        <v>1.1578859707960074E-6</v>
      </c>
    </row>
    <row r="510" spans="3:6" hidden="1">
      <c r="C510" s="26" t="s">
        <v>178</v>
      </c>
      <c r="D510" s="137">
        <v>2.0081709999999999</v>
      </c>
      <c r="E510" s="136">
        <f t="shared" si="7"/>
        <v>2.5483773889157252E-5</v>
      </c>
      <c r="F510" s="136">
        <v>4.650466055718777E-7</v>
      </c>
    </row>
    <row r="511" spans="3:6" hidden="1">
      <c r="C511" s="26" t="s">
        <v>177</v>
      </c>
      <c r="D511" s="137">
        <v>0.13580600000000001</v>
      </c>
      <c r="E511" s="136">
        <f t="shared" si="7"/>
        <v>1.7233838138240668E-6</v>
      </c>
      <c r="F511" s="136">
        <v>3.1449572429984513E-8</v>
      </c>
    </row>
    <row r="512" spans="3:6" hidden="1">
      <c r="C512" s="26" t="s">
        <v>176</v>
      </c>
      <c r="D512" s="137">
        <v>0.13580500000000001</v>
      </c>
      <c r="E512" s="136">
        <f t="shared" si="7"/>
        <v>1.7233711237822879E-6</v>
      </c>
      <c r="F512" s="136">
        <v>3.1449340852790358E-8</v>
      </c>
    </row>
    <row r="513" spans="3:10" hidden="1">
      <c r="C513" s="26" t="s">
        <v>175</v>
      </c>
      <c r="D513" s="137">
        <v>0.13580500000000001</v>
      </c>
      <c r="E513" s="136">
        <f t="shared" si="7"/>
        <v>1.7233711237822879E-6</v>
      </c>
      <c r="F513" s="136">
        <v>3.1449340852790358E-8</v>
      </c>
    </row>
    <row r="514" spans="3:10" hidden="1">
      <c r="C514" s="26" t="s">
        <v>174</v>
      </c>
      <c r="D514" s="137">
        <v>0.10455</v>
      </c>
      <c r="E514" s="136">
        <f t="shared" si="7"/>
        <v>1.3267438679830507E-6</v>
      </c>
      <c r="F514" s="136">
        <v>2.4211395649344514E-8</v>
      </c>
    </row>
    <row r="515" spans="3:10">
      <c r="C515" s="135" t="s">
        <v>30</v>
      </c>
      <c r="D515" s="134">
        <f>(+D433+D403+D400+D11)</f>
        <v>78801.947024590016</v>
      </c>
      <c r="E515" s="133">
        <f t="shared" si="7"/>
        <v>1</v>
      </c>
      <c r="F515" s="133">
        <v>1.8248733786236589E-2</v>
      </c>
    </row>
    <row r="516" spans="3:10" ht="15" customHeight="1">
      <c r="C516" s="227" t="s">
        <v>695</v>
      </c>
      <c r="D516" s="227"/>
      <c r="E516" s="227"/>
      <c r="F516" s="227"/>
      <c r="G516" s="166"/>
      <c r="H516" s="166"/>
      <c r="I516" s="166"/>
      <c r="J516" s="166"/>
    </row>
  </sheetData>
  <mergeCells count="8">
    <mergeCell ref="A7:F7"/>
    <mergeCell ref="A8:F8"/>
    <mergeCell ref="C516:F516"/>
    <mergeCell ref="A1:F1"/>
    <mergeCell ref="A2:F2"/>
    <mergeCell ref="A3:F3"/>
    <mergeCell ref="A5:F5"/>
    <mergeCell ref="A6:F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3" width="11.42578125" customWidth="1"/>
    <col min="4" max="4" width="22.42578125" customWidth="1"/>
    <col min="5" max="5" width="52" customWidth="1"/>
    <col min="6" max="6" width="15.42578125" customWidth="1"/>
    <col min="7" max="7" width="18.5703125" customWidth="1"/>
    <col min="8" max="8" width="30.42578125" customWidth="1"/>
  </cols>
  <sheetData>
    <row r="1" spans="1:13" ht="28.5" customHeight="1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37"/>
      <c r="M1" s="38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39"/>
      <c r="M2" s="40"/>
    </row>
    <row r="3" spans="1:13" ht="15.75" customHeight="1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41"/>
      <c r="M3" s="42"/>
    </row>
    <row r="5" spans="1:13" ht="19.5" thickBot="1">
      <c r="A5" s="224" t="s">
        <v>139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43"/>
      <c r="M5" s="12"/>
    </row>
    <row r="6" spans="1:13" ht="17.25" customHeight="1">
      <c r="D6" s="252" t="s">
        <v>10</v>
      </c>
      <c r="E6" s="252" t="s">
        <v>11</v>
      </c>
      <c r="F6" s="252" t="s">
        <v>166</v>
      </c>
      <c r="G6" s="252" t="s">
        <v>12</v>
      </c>
      <c r="H6" s="252" t="s">
        <v>13</v>
      </c>
    </row>
    <row r="7" spans="1:13" ht="32.25" customHeight="1" thickBot="1">
      <c r="D7" s="253"/>
      <c r="E7" s="253"/>
      <c r="F7" s="253"/>
      <c r="G7" s="253"/>
      <c r="H7" s="253"/>
    </row>
    <row r="8" spans="1:13">
      <c r="D8" s="194"/>
      <c r="E8" s="254" t="s">
        <v>167</v>
      </c>
      <c r="F8" s="195"/>
      <c r="G8" s="195"/>
      <c r="H8" s="254" t="s">
        <v>168</v>
      </c>
    </row>
    <row r="9" spans="1:13" ht="27" customHeight="1" thickBot="1">
      <c r="D9" s="196" t="s">
        <v>14</v>
      </c>
      <c r="E9" s="255"/>
      <c r="F9" s="197" t="s">
        <v>15</v>
      </c>
      <c r="G9" s="197" t="s">
        <v>15</v>
      </c>
      <c r="H9" s="255"/>
    </row>
    <row r="10" spans="1:13">
      <c r="D10" s="194"/>
      <c r="E10" s="254" t="s">
        <v>1041</v>
      </c>
      <c r="F10" s="195"/>
      <c r="G10" s="195"/>
      <c r="H10" s="257"/>
    </row>
    <row r="11" spans="1:13">
      <c r="D11" s="194"/>
      <c r="E11" s="256"/>
      <c r="F11" s="195"/>
      <c r="G11" s="195"/>
      <c r="H11" s="258"/>
    </row>
    <row r="12" spans="1:13" ht="33" customHeight="1" thickBot="1">
      <c r="D12" s="196" t="s">
        <v>16</v>
      </c>
      <c r="E12" s="255"/>
      <c r="F12" s="197" t="s">
        <v>15</v>
      </c>
      <c r="G12" s="197" t="s">
        <v>15</v>
      </c>
      <c r="H12" s="259"/>
    </row>
    <row r="13" spans="1:13">
      <c r="D13" s="194"/>
      <c r="E13" s="260" t="s">
        <v>169</v>
      </c>
      <c r="F13" s="195"/>
      <c r="G13" s="195"/>
      <c r="H13" s="254" t="s">
        <v>170</v>
      </c>
    </row>
    <row r="14" spans="1:13" ht="23.25" thickBot="1">
      <c r="D14" s="196" t="s">
        <v>17</v>
      </c>
      <c r="E14" s="261"/>
      <c r="F14" s="197" t="s">
        <v>15</v>
      </c>
      <c r="G14" s="197" t="s">
        <v>18</v>
      </c>
      <c r="H14" s="255"/>
    </row>
    <row r="15" spans="1:13">
      <c r="D15" s="194"/>
      <c r="E15" s="254" t="s">
        <v>20</v>
      </c>
      <c r="F15" s="195"/>
      <c r="G15" s="195"/>
      <c r="H15" s="257"/>
    </row>
    <row r="16" spans="1:13" ht="23.25" thickBot="1">
      <c r="D16" s="196" t="s">
        <v>19</v>
      </c>
      <c r="E16" s="255"/>
      <c r="F16" s="197" t="s">
        <v>15</v>
      </c>
      <c r="G16" s="197" t="s">
        <v>15</v>
      </c>
      <c r="H16" s="259"/>
    </row>
    <row r="17" spans="4:8" ht="15" customHeight="1">
      <c r="D17" s="227" t="s">
        <v>21</v>
      </c>
      <c r="E17" s="227"/>
      <c r="F17" s="227"/>
      <c r="G17" s="227"/>
      <c r="H17" s="227"/>
    </row>
  </sheetData>
  <mergeCells count="18">
    <mergeCell ref="G6:G7"/>
    <mergeCell ref="H6:H7"/>
    <mergeCell ref="E6:E7"/>
    <mergeCell ref="D6:D7"/>
    <mergeCell ref="D17:H17"/>
    <mergeCell ref="A1:K1"/>
    <mergeCell ref="A2:K2"/>
    <mergeCell ref="A3:K3"/>
    <mergeCell ref="A5:K5"/>
    <mergeCell ref="F6:F7"/>
    <mergeCell ref="E8:E9"/>
    <mergeCell ref="H8:H9"/>
    <mergeCell ref="E10:E12"/>
    <mergeCell ref="H10:H12"/>
    <mergeCell ref="E13:E14"/>
    <mergeCell ref="H13:H14"/>
    <mergeCell ref="E15:E16"/>
    <mergeCell ref="H15:H1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2"/>
  <sheetViews>
    <sheetView showGridLines="0" workbookViewId="0">
      <selection activeCell="M32" sqref="M32"/>
    </sheetView>
  </sheetViews>
  <sheetFormatPr baseColWidth="10" defaultColWidth="11.42578125" defaultRowHeight="15"/>
  <cols>
    <col min="1" max="1" width="22.7109375" style="26" customWidth="1"/>
    <col min="2" max="2" width="87.28515625" style="26" bestFit="1" customWidth="1"/>
    <col min="3" max="16384" width="11.42578125" style="26"/>
  </cols>
  <sheetData>
    <row r="1" spans="1:4" ht="28.5" customHeight="1">
      <c r="A1" s="262" t="s">
        <v>0</v>
      </c>
      <c r="B1" s="262"/>
      <c r="C1" s="262"/>
      <c r="D1" s="263"/>
    </row>
    <row r="2" spans="1:4" ht="21">
      <c r="A2" s="201" t="s">
        <v>1</v>
      </c>
      <c r="B2" s="201"/>
      <c r="C2" s="201"/>
      <c r="D2" s="40"/>
    </row>
    <row r="3" spans="1:4" ht="15.75" customHeight="1">
      <c r="A3" s="264" t="s">
        <v>22</v>
      </c>
      <c r="B3" s="264"/>
      <c r="C3" s="264"/>
      <c r="D3" s="42"/>
    </row>
    <row r="5" spans="1:4" ht="22.5" customHeight="1">
      <c r="A5" s="265" t="s">
        <v>809</v>
      </c>
      <c r="B5" s="265"/>
      <c r="C5" s="265"/>
      <c r="D5" s="265"/>
    </row>
    <row r="6" spans="1:4" ht="22.5" customHeight="1">
      <c r="B6" s="167"/>
      <c r="C6" s="43"/>
      <c r="D6" s="43"/>
    </row>
    <row r="7" spans="1:4">
      <c r="B7" s="176" t="s">
        <v>808</v>
      </c>
    </row>
    <row r="8" spans="1:4" s="86" customFormat="1">
      <c r="B8" s="175" t="s">
        <v>807</v>
      </c>
    </row>
    <row r="9" spans="1:4" s="86" customFormat="1">
      <c r="B9" s="174" t="s">
        <v>806</v>
      </c>
    </row>
    <row r="10" spans="1:4" s="86" customFormat="1">
      <c r="B10" s="174" t="s">
        <v>805</v>
      </c>
    </row>
    <row r="11" spans="1:4" s="86" customFormat="1">
      <c r="B11" s="174" t="s">
        <v>804</v>
      </c>
    </row>
    <row r="12" spans="1:4" s="86" customFormat="1">
      <c r="B12" s="174" t="s">
        <v>803</v>
      </c>
    </row>
    <row r="13" spans="1:4" s="86" customFormat="1">
      <c r="B13" s="174" t="s">
        <v>802</v>
      </c>
    </row>
    <row r="14" spans="1:4" s="86" customFormat="1">
      <c r="B14" s="174" t="s">
        <v>801</v>
      </c>
    </row>
    <row r="15" spans="1:4" s="86" customFormat="1">
      <c r="B15" s="174" t="s">
        <v>800</v>
      </c>
    </row>
    <row r="16" spans="1:4" s="86" customFormat="1">
      <c r="B16" s="174" t="s">
        <v>799</v>
      </c>
    </row>
    <row r="17" spans="2:2" s="86" customFormat="1">
      <c r="B17" s="174" t="s">
        <v>798</v>
      </c>
    </row>
    <row r="18" spans="2:2" s="86" customFormat="1">
      <c r="B18" s="174" t="s">
        <v>811</v>
      </c>
    </row>
    <row r="19" spans="2:2" s="86" customFormat="1">
      <c r="B19" s="174" t="s">
        <v>797</v>
      </c>
    </row>
    <row r="20" spans="2:2" s="86" customFormat="1">
      <c r="B20" s="174" t="s">
        <v>796</v>
      </c>
    </row>
    <row r="21" spans="2:2" s="86" customFormat="1">
      <c r="B21" s="174" t="s">
        <v>795</v>
      </c>
    </row>
    <row r="22" spans="2:2" s="86" customFormat="1">
      <c r="B22" s="174" t="s">
        <v>794</v>
      </c>
    </row>
    <row r="23" spans="2:2" s="86" customFormat="1">
      <c r="B23" s="174" t="s">
        <v>793</v>
      </c>
    </row>
    <row r="24" spans="2:2" s="86" customFormat="1">
      <c r="B24" s="174" t="s">
        <v>792</v>
      </c>
    </row>
    <row r="25" spans="2:2" s="86" customFormat="1">
      <c r="B25" s="174" t="s">
        <v>791</v>
      </c>
    </row>
    <row r="26" spans="2:2" s="86" customFormat="1">
      <c r="B26" s="174" t="s">
        <v>790</v>
      </c>
    </row>
    <row r="27" spans="2:2" s="86" customFormat="1">
      <c r="B27" s="174" t="s">
        <v>789</v>
      </c>
    </row>
    <row r="28" spans="2:2" s="86" customFormat="1">
      <c r="B28" s="174" t="s">
        <v>788</v>
      </c>
    </row>
    <row r="29" spans="2:2" s="86" customFormat="1">
      <c r="B29" s="174" t="s">
        <v>812</v>
      </c>
    </row>
    <row r="30" spans="2:2" s="86" customFormat="1">
      <c r="B30" s="174" t="s">
        <v>787</v>
      </c>
    </row>
    <row r="31" spans="2:2" s="86" customFormat="1">
      <c r="B31" s="174" t="s">
        <v>786</v>
      </c>
    </row>
    <row r="32" spans="2:2" s="86" customFormat="1">
      <c r="B32" s="174" t="s">
        <v>785</v>
      </c>
    </row>
    <row r="33" spans="2:2" s="86" customFormat="1">
      <c r="B33" s="174" t="s">
        <v>784</v>
      </c>
    </row>
    <row r="34" spans="2:2" s="86" customFormat="1">
      <c r="B34" s="174" t="s">
        <v>783</v>
      </c>
    </row>
    <row r="35" spans="2:2" s="86" customFormat="1">
      <c r="B35" s="174" t="s">
        <v>782</v>
      </c>
    </row>
    <row r="36" spans="2:2" s="86" customFormat="1">
      <c r="B36" s="174" t="s">
        <v>781</v>
      </c>
    </row>
    <row r="37" spans="2:2" s="86" customFormat="1">
      <c r="B37" s="174" t="s">
        <v>780</v>
      </c>
    </row>
    <row r="38" spans="2:2" s="86" customFormat="1">
      <c r="B38" s="174" t="s">
        <v>779</v>
      </c>
    </row>
    <row r="39" spans="2:2" s="86" customFormat="1">
      <c r="B39" s="174" t="s">
        <v>778</v>
      </c>
    </row>
    <row r="40" spans="2:2" s="86" customFormat="1">
      <c r="B40" s="174" t="s">
        <v>777</v>
      </c>
    </row>
    <row r="41" spans="2:2" s="86" customFormat="1">
      <c r="B41" s="175" t="s">
        <v>142</v>
      </c>
    </row>
    <row r="42" spans="2:2" s="86" customFormat="1">
      <c r="B42" s="174" t="s">
        <v>776</v>
      </c>
    </row>
    <row r="43" spans="2:2" s="86" customFormat="1">
      <c r="B43" s="174" t="s">
        <v>775</v>
      </c>
    </row>
    <row r="44" spans="2:2" s="86" customFormat="1">
      <c r="B44" s="174" t="s">
        <v>813</v>
      </c>
    </row>
    <row r="45" spans="2:2" s="86" customFormat="1">
      <c r="B45" s="174" t="s">
        <v>774</v>
      </c>
    </row>
    <row r="46" spans="2:2" s="86" customFormat="1">
      <c r="B46" s="174" t="s">
        <v>773</v>
      </c>
    </row>
    <row r="47" spans="2:2" s="86" customFormat="1">
      <c r="B47" s="174" t="s">
        <v>772</v>
      </c>
    </row>
    <row r="48" spans="2:2" s="86" customFormat="1">
      <c r="B48" s="174" t="s">
        <v>771</v>
      </c>
    </row>
    <row r="49" spans="2:2" s="86" customFormat="1">
      <c r="B49" s="174" t="s">
        <v>770</v>
      </c>
    </row>
    <row r="50" spans="2:2" s="86" customFormat="1">
      <c r="B50" s="174" t="s">
        <v>769</v>
      </c>
    </row>
    <row r="51" spans="2:2" s="86" customFormat="1">
      <c r="B51" s="174" t="s">
        <v>768</v>
      </c>
    </row>
    <row r="52" spans="2:2" s="86" customFormat="1">
      <c r="B52" s="174" t="s">
        <v>767</v>
      </c>
    </row>
    <row r="53" spans="2:2" s="86" customFormat="1">
      <c r="B53" s="174" t="s">
        <v>766</v>
      </c>
    </row>
    <row r="54" spans="2:2" s="86" customFormat="1">
      <c r="B54" s="174" t="s">
        <v>765</v>
      </c>
    </row>
    <row r="55" spans="2:2" s="86" customFormat="1">
      <c r="B55" s="174" t="s">
        <v>764</v>
      </c>
    </row>
    <row r="56" spans="2:2" s="86" customFormat="1">
      <c r="B56" s="174" t="s">
        <v>763</v>
      </c>
    </row>
    <row r="57" spans="2:2" s="86" customFormat="1">
      <c r="B57" s="174" t="s">
        <v>762</v>
      </c>
    </row>
    <row r="58" spans="2:2" s="86" customFormat="1">
      <c r="B58" s="174" t="s">
        <v>761</v>
      </c>
    </row>
    <row r="59" spans="2:2" s="86" customFormat="1">
      <c r="B59" s="174" t="s">
        <v>760</v>
      </c>
    </row>
    <row r="60" spans="2:2" s="86" customFormat="1">
      <c r="B60" s="174" t="s">
        <v>759</v>
      </c>
    </row>
    <row r="61" spans="2:2" s="86" customFormat="1">
      <c r="B61" s="174" t="s">
        <v>758</v>
      </c>
    </row>
    <row r="62" spans="2:2" s="86" customFormat="1">
      <c r="B62" s="174" t="s">
        <v>814</v>
      </c>
    </row>
    <row r="63" spans="2:2" s="86" customFormat="1">
      <c r="B63" s="174" t="s">
        <v>757</v>
      </c>
    </row>
    <row r="64" spans="2:2" s="86" customFormat="1">
      <c r="B64" s="174" t="s">
        <v>756</v>
      </c>
    </row>
    <row r="65" spans="2:2" s="86" customFormat="1">
      <c r="B65" s="174" t="s">
        <v>755</v>
      </c>
    </row>
    <row r="66" spans="2:2" s="86" customFormat="1">
      <c r="B66" s="174" t="s">
        <v>815</v>
      </c>
    </row>
    <row r="67" spans="2:2" s="86" customFormat="1">
      <c r="B67" s="174" t="s">
        <v>754</v>
      </c>
    </row>
    <row r="68" spans="2:2" s="86" customFormat="1">
      <c r="B68" s="174" t="s">
        <v>753</v>
      </c>
    </row>
    <row r="69" spans="2:2" s="86" customFormat="1">
      <c r="B69" s="174" t="s">
        <v>752</v>
      </c>
    </row>
    <row r="70" spans="2:2" s="86" customFormat="1">
      <c r="B70" s="174" t="s">
        <v>751</v>
      </c>
    </row>
    <row r="71" spans="2:2" s="86" customFormat="1">
      <c r="B71" s="174" t="s">
        <v>750</v>
      </c>
    </row>
    <row r="72" spans="2:2" s="86" customFormat="1">
      <c r="B72" s="174" t="s">
        <v>749</v>
      </c>
    </row>
    <row r="73" spans="2:2" s="86" customFormat="1">
      <c r="B73" s="174" t="s">
        <v>748</v>
      </c>
    </row>
    <row r="74" spans="2:2" s="86" customFormat="1">
      <c r="B74" s="174" t="s">
        <v>747</v>
      </c>
    </row>
    <row r="75" spans="2:2" s="86" customFormat="1">
      <c r="B75" s="174" t="s">
        <v>816</v>
      </c>
    </row>
    <row r="76" spans="2:2" s="86" customFormat="1">
      <c r="B76" s="174" t="s">
        <v>746</v>
      </c>
    </row>
    <row r="77" spans="2:2" s="86" customFormat="1">
      <c r="B77" s="174" t="s">
        <v>745</v>
      </c>
    </row>
    <row r="78" spans="2:2" s="86" customFormat="1">
      <c r="B78" s="174" t="s">
        <v>744</v>
      </c>
    </row>
    <row r="79" spans="2:2" s="86" customFormat="1">
      <c r="B79" s="174" t="s">
        <v>743</v>
      </c>
    </row>
    <row r="80" spans="2:2" s="86" customFormat="1">
      <c r="B80" s="174" t="s">
        <v>742</v>
      </c>
    </row>
    <row r="81" spans="2:2" s="86" customFormat="1">
      <c r="B81" s="174" t="s">
        <v>741</v>
      </c>
    </row>
    <row r="82" spans="2:2" s="86" customFormat="1">
      <c r="B82" s="174" t="s">
        <v>740</v>
      </c>
    </row>
    <row r="83" spans="2:2" s="86" customFormat="1">
      <c r="B83" s="174" t="s">
        <v>739</v>
      </c>
    </row>
    <row r="84" spans="2:2" s="86" customFormat="1">
      <c r="B84" s="174" t="s">
        <v>738</v>
      </c>
    </row>
    <row r="85" spans="2:2" s="86" customFormat="1">
      <c r="B85" s="174" t="s">
        <v>737</v>
      </c>
    </row>
    <row r="86" spans="2:2" s="86" customFormat="1">
      <c r="B86" s="174" t="s">
        <v>817</v>
      </c>
    </row>
    <row r="87" spans="2:2" s="86" customFormat="1">
      <c r="B87" s="174" t="s">
        <v>818</v>
      </c>
    </row>
    <row r="88" spans="2:2" s="86" customFormat="1">
      <c r="B88" s="174" t="s">
        <v>736</v>
      </c>
    </row>
    <row r="89" spans="2:2" s="86" customFormat="1">
      <c r="B89" s="174" t="s">
        <v>735</v>
      </c>
    </row>
    <row r="90" spans="2:2" s="86" customFormat="1">
      <c r="B90" s="174" t="s">
        <v>734</v>
      </c>
    </row>
    <row r="91" spans="2:2" s="86" customFormat="1">
      <c r="B91" s="174" t="s">
        <v>733</v>
      </c>
    </row>
    <row r="92" spans="2:2" s="86" customFormat="1">
      <c r="B92" s="174" t="s">
        <v>732</v>
      </c>
    </row>
    <row r="93" spans="2:2" s="86" customFormat="1">
      <c r="B93" s="174" t="s">
        <v>731</v>
      </c>
    </row>
    <row r="94" spans="2:2" s="86" customFormat="1">
      <c r="B94" s="174" t="s">
        <v>730</v>
      </c>
    </row>
    <row r="95" spans="2:2" s="86" customFormat="1">
      <c r="B95" s="174" t="s">
        <v>729</v>
      </c>
    </row>
    <row r="96" spans="2:2" s="86" customFormat="1">
      <c r="B96" s="174" t="s">
        <v>728</v>
      </c>
    </row>
    <row r="97" spans="2:2" s="86" customFormat="1">
      <c r="B97" s="174" t="s">
        <v>727</v>
      </c>
    </row>
    <row r="98" spans="2:2" s="86" customFormat="1">
      <c r="B98" s="174" t="s">
        <v>726</v>
      </c>
    </row>
    <row r="99" spans="2:2" s="86" customFormat="1">
      <c r="B99" s="174" t="s">
        <v>725</v>
      </c>
    </row>
    <row r="100" spans="2:2" s="86" customFormat="1">
      <c r="B100" s="175" t="s">
        <v>724</v>
      </c>
    </row>
    <row r="101" spans="2:2" s="86" customFormat="1">
      <c r="B101" s="174" t="s">
        <v>723</v>
      </c>
    </row>
    <row r="102" spans="2:2" s="86" customFormat="1">
      <c r="B102" s="174" t="s">
        <v>722</v>
      </c>
    </row>
    <row r="103" spans="2:2" s="86" customFormat="1">
      <c r="B103" s="174" t="s">
        <v>721</v>
      </c>
    </row>
    <row r="104" spans="2:2" s="86" customFormat="1">
      <c r="B104" s="174" t="s">
        <v>720</v>
      </c>
    </row>
    <row r="105" spans="2:2" s="86" customFormat="1">
      <c r="B105" s="174" t="s">
        <v>719</v>
      </c>
    </row>
    <row r="106" spans="2:2" s="86" customFormat="1">
      <c r="B106" s="174" t="s">
        <v>718</v>
      </c>
    </row>
    <row r="107" spans="2:2">
      <c r="B107" s="175" t="s">
        <v>810</v>
      </c>
    </row>
    <row r="108" spans="2:2">
      <c r="B108" s="174" t="s">
        <v>819</v>
      </c>
    </row>
    <row r="109" spans="2:2">
      <c r="B109" s="174" t="s">
        <v>820</v>
      </c>
    </row>
    <row r="110" spans="2:2">
      <c r="B110" s="174" t="s">
        <v>821</v>
      </c>
    </row>
    <row r="111" spans="2:2">
      <c r="B111" s="174" t="s">
        <v>822</v>
      </c>
    </row>
    <row r="112" spans="2:2">
      <c r="B112" s="174" t="s">
        <v>823</v>
      </c>
    </row>
    <row r="113" spans="2:2">
      <c r="B113" s="174" t="s">
        <v>824</v>
      </c>
    </row>
    <row r="114" spans="2:2">
      <c r="B114" s="174" t="s">
        <v>825</v>
      </c>
    </row>
    <row r="115" spans="2:2">
      <c r="B115" s="174" t="s">
        <v>826</v>
      </c>
    </row>
    <row r="116" spans="2:2">
      <c r="B116" s="174" t="s">
        <v>827</v>
      </c>
    </row>
    <row r="117" spans="2:2">
      <c r="B117" s="174" t="s">
        <v>828</v>
      </c>
    </row>
    <row r="118" spans="2:2">
      <c r="B118" s="174" t="s">
        <v>829</v>
      </c>
    </row>
    <row r="119" spans="2:2">
      <c r="B119" s="174" t="s">
        <v>830</v>
      </c>
    </row>
    <row r="120" spans="2:2">
      <c r="B120" s="174" t="s">
        <v>831</v>
      </c>
    </row>
    <row r="121" spans="2:2">
      <c r="B121" s="174" t="s">
        <v>832</v>
      </c>
    </row>
    <row r="122" spans="2:2">
      <c r="B122" s="174" t="s">
        <v>833</v>
      </c>
    </row>
    <row r="123" spans="2:2">
      <c r="B123" s="174" t="s">
        <v>834</v>
      </c>
    </row>
    <row r="124" spans="2:2">
      <c r="B124" s="174" t="s">
        <v>835</v>
      </c>
    </row>
    <row r="125" spans="2:2">
      <c r="B125" s="174" t="s">
        <v>836</v>
      </c>
    </row>
    <row r="126" spans="2:2">
      <c r="B126" s="174" t="s">
        <v>837</v>
      </c>
    </row>
    <row r="127" spans="2:2">
      <c r="B127" s="174" t="s">
        <v>838</v>
      </c>
    </row>
    <row r="128" spans="2:2">
      <c r="B128" s="174" t="s">
        <v>839</v>
      </c>
    </row>
    <row r="129" spans="2:2">
      <c r="B129" s="174" t="s">
        <v>840</v>
      </c>
    </row>
    <row r="130" spans="2:2">
      <c r="B130" s="174" t="s">
        <v>841</v>
      </c>
    </row>
    <row r="131" spans="2:2">
      <c r="B131" s="174" t="s">
        <v>842</v>
      </c>
    </row>
    <row r="132" spans="2:2">
      <c r="B132" s="174" t="s">
        <v>843</v>
      </c>
    </row>
    <row r="133" spans="2:2">
      <c r="B133" s="174" t="s">
        <v>844</v>
      </c>
    </row>
    <row r="134" spans="2:2">
      <c r="B134" s="174" t="s">
        <v>845</v>
      </c>
    </row>
    <row r="135" spans="2:2">
      <c r="B135" s="174" t="s">
        <v>846</v>
      </c>
    </row>
    <row r="136" spans="2:2">
      <c r="B136" s="174" t="s">
        <v>847</v>
      </c>
    </row>
    <row r="137" spans="2:2">
      <c r="B137" s="174" t="s">
        <v>848</v>
      </c>
    </row>
    <row r="138" spans="2:2">
      <c r="B138" s="174" t="s">
        <v>849</v>
      </c>
    </row>
    <row r="139" spans="2:2">
      <c r="B139" s="174" t="s">
        <v>850</v>
      </c>
    </row>
    <row r="140" spans="2:2">
      <c r="B140" s="174" t="s">
        <v>851</v>
      </c>
    </row>
    <row r="141" spans="2:2">
      <c r="B141" s="174" t="s">
        <v>852</v>
      </c>
    </row>
    <row r="142" spans="2:2">
      <c r="B142" s="174" t="s">
        <v>853</v>
      </c>
    </row>
    <row r="143" spans="2:2">
      <c r="B143" s="174" t="s">
        <v>854</v>
      </c>
    </row>
    <row r="144" spans="2:2">
      <c r="B144" s="174" t="s">
        <v>855</v>
      </c>
    </row>
    <row r="145" spans="2:2">
      <c r="B145" s="174" t="s">
        <v>856</v>
      </c>
    </row>
    <row r="146" spans="2:2">
      <c r="B146" s="174" t="s">
        <v>857</v>
      </c>
    </row>
    <row r="147" spans="2:2">
      <c r="B147" s="174" t="s">
        <v>858</v>
      </c>
    </row>
    <row r="148" spans="2:2">
      <c r="B148" s="174" t="s">
        <v>859</v>
      </c>
    </row>
    <row r="149" spans="2:2">
      <c r="B149" s="174" t="s">
        <v>860</v>
      </c>
    </row>
    <row r="150" spans="2:2">
      <c r="B150" s="174" t="s">
        <v>861</v>
      </c>
    </row>
    <row r="151" spans="2:2">
      <c r="B151" s="174" t="s">
        <v>862</v>
      </c>
    </row>
    <row r="152" spans="2:2">
      <c r="B152" s="174" t="s">
        <v>863</v>
      </c>
    </row>
    <row r="153" spans="2:2">
      <c r="B153" s="174" t="s">
        <v>864</v>
      </c>
    </row>
    <row r="154" spans="2:2">
      <c r="B154" s="174" t="s">
        <v>865</v>
      </c>
    </row>
    <row r="155" spans="2:2">
      <c r="B155" s="174" t="s">
        <v>866</v>
      </c>
    </row>
    <row r="156" spans="2:2">
      <c r="B156" s="174" t="s">
        <v>867</v>
      </c>
    </row>
    <row r="157" spans="2:2">
      <c r="B157" s="174" t="s">
        <v>868</v>
      </c>
    </row>
    <row r="158" spans="2:2">
      <c r="B158" s="174" t="s">
        <v>869</v>
      </c>
    </row>
    <row r="159" spans="2:2">
      <c r="B159" s="174" t="s">
        <v>870</v>
      </c>
    </row>
    <row r="160" spans="2:2">
      <c r="B160" s="174" t="s">
        <v>871</v>
      </c>
    </row>
    <row r="161" spans="2:2">
      <c r="B161" s="174" t="s">
        <v>872</v>
      </c>
    </row>
    <row r="162" spans="2:2">
      <c r="B162" s="174" t="s">
        <v>873</v>
      </c>
    </row>
    <row r="163" spans="2:2">
      <c r="B163" s="174" t="s">
        <v>874</v>
      </c>
    </row>
    <row r="164" spans="2:2">
      <c r="B164" s="174" t="s">
        <v>875</v>
      </c>
    </row>
    <row r="165" spans="2:2">
      <c r="B165" s="174" t="s">
        <v>876</v>
      </c>
    </row>
    <row r="166" spans="2:2">
      <c r="B166" s="174" t="s">
        <v>877</v>
      </c>
    </row>
    <row r="167" spans="2:2">
      <c r="B167" s="174" t="s">
        <v>878</v>
      </c>
    </row>
    <row r="168" spans="2:2">
      <c r="B168" s="174" t="s">
        <v>879</v>
      </c>
    </row>
    <row r="169" spans="2:2">
      <c r="B169" s="174" t="s">
        <v>880</v>
      </c>
    </row>
    <row r="170" spans="2:2">
      <c r="B170" s="174" t="s">
        <v>881</v>
      </c>
    </row>
    <row r="171" spans="2:2">
      <c r="B171" s="174" t="s">
        <v>882</v>
      </c>
    </row>
    <row r="172" spans="2:2">
      <c r="B172" s="174" t="s">
        <v>883</v>
      </c>
    </row>
    <row r="173" spans="2:2">
      <c r="B173" s="174" t="s">
        <v>884</v>
      </c>
    </row>
    <row r="174" spans="2:2">
      <c r="B174" s="174" t="s">
        <v>885</v>
      </c>
    </row>
    <row r="175" spans="2:2">
      <c r="B175" s="174" t="s">
        <v>886</v>
      </c>
    </row>
    <row r="176" spans="2:2">
      <c r="B176" s="174" t="s">
        <v>887</v>
      </c>
    </row>
    <row r="177" spans="2:2">
      <c r="B177" s="174" t="s">
        <v>888</v>
      </c>
    </row>
    <row r="178" spans="2:2">
      <c r="B178" s="174" t="s">
        <v>889</v>
      </c>
    </row>
    <row r="179" spans="2:2">
      <c r="B179" s="174" t="s">
        <v>890</v>
      </c>
    </row>
    <row r="180" spans="2:2">
      <c r="B180" s="174" t="s">
        <v>891</v>
      </c>
    </row>
    <row r="181" spans="2:2">
      <c r="B181" s="174" t="s">
        <v>892</v>
      </c>
    </row>
    <row r="182" spans="2:2">
      <c r="B182" s="174" t="s">
        <v>893</v>
      </c>
    </row>
    <row r="183" spans="2:2">
      <c r="B183" s="174" t="s">
        <v>894</v>
      </c>
    </row>
    <row r="184" spans="2:2">
      <c r="B184" s="174" t="s">
        <v>895</v>
      </c>
    </row>
    <row r="185" spans="2:2">
      <c r="B185" s="174" t="s">
        <v>896</v>
      </c>
    </row>
    <row r="186" spans="2:2">
      <c r="B186" s="174" t="s">
        <v>897</v>
      </c>
    </row>
    <row r="187" spans="2:2">
      <c r="B187" s="174" t="s">
        <v>898</v>
      </c>
    </row>
    <row r="188" spans="2:2">
      <c r="B188" s="174" t="s">
        <v>899</v>
      </c>
    </row>
    <row r="189" spans="2:2">
      <c r="B189" s="174" t="s">
        <v>900</v>
      </c>
    </row>
    <row r="190" spans="2:2">
      <c r="B190" s="174" t="s">
        <v>901</v>
      </c>
    </row>
    <row r="191" spans="2:2">
      <c r="B191" s="174" t="s">
        <v>902</v>
      </c>
    </row>
    <row r="192" spans="2:2">
      <c r="B192" s="174" t="s">
        <v>903</v>
      </c>
    </row>
    <row r="193" spans="2:2">
      <c r="B193" s="174" t="s">
        <v>904</v>
      </c>
    </row>
    <row r="194" spans="2:2">
      <c r="B194" s="174" t="s">
        <v>905</v>
      </c>
    </row>
    <row r="195" spans="2:2">
      <c r="B195" s="174" t="s">
        <v>906</v>
      </c>
    </row>
    <row r="196" spans="2:2">
      <c r="B196" s="174" t="s">
        <v>907</v>
      </c>
    </row>
    <row r="197" spans="2:2">
      <c r="B197" s="174" t="s">
        <v>908</v>
      </c>
    </row>
    <row r="198" spans="2:2">
      <c r="B198" s="174" t="s">
        <v>909</v>
      </c>
    </row>
    <row r="199" spans="2:2">
      <c r="B199" s="174" t="s">
        <v>910</v>
      </c>
    </row>
    <row r="200" spans="2:2">
      <c r="B200" s="174" t="s">
        <v>911</v>
      </c>
    </row>
    <row r="201" spans="2:2">
      <c r="B201" s="174" t="s">
        <v>912</v>
      </c>
    </row>
    <row r="202" spans="2:2">
      <c r="B202" s="174" t="s">
        <v>913</v>
      </c>
    </row>
    <row r="203" spans="2:2">
      <c r="B203" s="174" t="s">
        <v>914</v>
      </c>
    </row>
    <row r="204" spans="2:2">
      <c r="B204" s="174" t="s">
        <v>915</v>
      </c>
    </row>
    <row r="205" spans="2:2">
      <c r="B205" s="174" t="s">
        <v>916</v>
      </c>
    </row>
    <row r="206" spans="2:2">
      <c r="B206" s="174" t="s">
        <v>917</v>
      </c>
    </row>
    <row r="207" spans="2:2">
      <c r="B207" s="174" t="s">
        <v>918</v>
      </c>
    </row>
    <row r="208" spans="2:2">
      <c r="B208" s="174" t="s">
        <v>919</v>
      </c>
    </row>
    <row r="209" spans="2:2">
      <c r="B209" s="174" t="s">
        <v>920</v>
      </c>
    </row>
    <row r="210" spans="2:2">
      <c r="B210" s="174" t="s">
        <v>921</v>
      </c>
    </row>
    <row r="211" spans="2:2">
      <c r="B211" s="174" t="s">
        <v>922</v>
      </c>
    </row>
    <row r="212" spans="2:2">
      <c r="B212" s="174" t="s">
        <v>923</v>
      </c>
    </row>
    <row r="213" spans="2:2">
      <c r="B213" s="174" t="s">
        <v>924</v>
      </c>
    </row>
    <row r="214" spans="2:2">
      <c r="B214" s="174" t="s">
        <v>925</v>
      </c>
    </row>
    <row r="215" spans="2:2">
      <c r="B215" s="174" t="s">
        <v>926</v>
      </c>
    </row>
    <row r="216" spans="2:2">
      <c r="B216" s="174" t="s">
        <v>927</v>
      </c>
    </row>
    <row r="217" spans="2:2">
      <c r="B217" s="174" t="s">
        <v>928</v>
      </c>
    </row>
    <row r="218" spans="2:2">
      <c r="B218" s="174" t="s">
        <v>929</v>
      </c>
    </row>
    <row r="219" spans="2:2">
      <c r="B219" s="174" t="s">
        <v>930</v>
      </c>
    </row>
    <row r="220" spans="2:2">
      <c r="B220" s="174" t="s">
        <v>931</v>
      </c>
    </row>
    <row r="221" spans="2:2">
      <c r="B221" s="174" t="s">
        <v>932</v>
      </c>
    </row>
    <row r="222" spans="2:2">
      <c r="B222" s="174" t="s">
        <v>933</v>
      </c>
    </row>
    <row r="223" spans="2:2">
      <c r="B223" s="174" t="s">
        <v>934</v>
      </c>
    </row>
    <row r="224" spans="2:2">
      <c r="B224" s="174" t="s">
        <v>935</v>
      </c>
    </row>
    <row r="225" spans="2:2">
      <c r="B225" s="174" t="s">
        <v>936</v>
      </c>
    </row>
    <row r="226" spans="2:2">
      <c r="B226" s="174" t="s">
        <v>937</v>
      </c>
    </row>
    <row r="227" spans="2:2">
      <c r="B227" s="174" t="s">
        <v>938</v>
      </c>
    </row>
    <row r="228" spans="2:2">
      <c r="B228" s="174" t="s">
        <v>939</v>
      </c>
    </row>
    <row r="229" spans="2:2">
      <c r="B229" s="174" t="s">
        <v>940</v>
      </c>
    </row>
    <row r="230" spans="2:2">
      <c r="B230" s="174" t="s">
        <v>941</v>
      </c>
    </row>
    <row r="231" spans="2:2">
      <c r="B231" s="174" t="s">
        <v>942</v>
      </c>
    </row>
    <row r="232" spans="2:2">
      <c r="B232" s="174" t="s">
        <v>943</v>
      </c>
    </row>
    <row r="233" spans="2:2">
      <c r="B233" s="174" t="s">
        <v>944</v>
      </c>
    </row>
    <row r="234" spans="2:2">
      <c r="B234" s="174" t="s">
        <v>945</v>
      </c>
    </row>
    <row r="235" spans="2:2">
      <c r="B235" s="174" t="s">
        <v>946</v>
      </c>
    </row>
    <row r="236" spans="2:2">
      <c r="B236" s="174" t="s">
        <v>947</v>
      </c>
    </row>
    <row r="237" spans="2:2">
      <c r="B237" s="174" t="s">
        <v>948</v>
      </c>
    </row>
    <row r="238" spans="2:2">
      <c r="B238" s="174" t="s">
        <v>949</v>
      </c>
    </row>
    <row r="239" spans="2:2">
      <c r="B239" s="174" t="s">
        <v>950</v>
      </c>
    </row>
    <row r="240" spans="2:2">
      <c r="B240" s="174" t="s">
        <v>951</v>
      </c>
    </row>
    <row r="241" spans="2:2">
      <c r="B241" s="174" t="s">
        <v>952</v>
      </c>
    </row>
    <row r="242" spans="2:2">
      <c r="B242" s="174" t="s">
        <v>953</v>
      </c>
    </row>
    <row r="243" spans="2:2">
      <c r="B243" s="174" t="s">
        <v>954</v>
      </c>
    </row>
    <row r="244" spans="2:2">
      <c r="B244" s="174" t="s">
        <v>955</v>
      </c>
    </row>
    <row r="245" spans="2:2">
      <c r="B245" s="174" t="s">
        <v>956</v>
      </c>
    </row>
    <row r="246" spans="2:2">
      <c r="B246" s="174" t="s">
        <v>957</v>
      </c>
    </row>
    <row r="247" spans="2:2">
      <c r="B247" s="174" t="s">
        <v>958</v>
      </c>
    </row>
    <row r="248" spans="2:2">
      <c r="B248" s="174" t="s">
        <v>959</v>
      </c>
    </row>
    <row r="249" spans="2:2">
      <c r="B249" s="174" t="s">
        <v>960</v>
      </c>
    </row>
    <row r="250" spans="2:2">
      <c r="B250" s="174" t="s">
        <v>961</v>
      </c>
    </row>
    <row r="251" spans="2:2">
      <c r="B251" s="174" t="s">
        <v>962</v>
      </c>
    </row>
    <row r="252" spans="2:2">
      <c r="B252" s="174" t="s">
        <v>963</v>
      </c>
    </row>
    <row r="253" spans="2:2">
      <c r="B253" s="174" t="s">
        <v>964</v>
      </c>
    </row>
    <row r="254" spans="2:2">
      <c r="B254" s="174" t="s">
        <v>965</v>
      </c>
    </row>
    <row r="255" spans="2:2">
      <c r="B255" s="174" t="s">
        <v>966</v>
      </c>
    </row>
    <row r="256" spans="2:2">
      <c r="B256" s="174" t="s">
        <v>967</v>
      </c>
    </row>
    <row r="257" spans="2:2">
      <c r="B257" s="174" t="s">
        <v>968</v>
      </c>
    </row>
    <row r="258" spans="2:2">
      <c r="B258" s="174" t="s">
        <v>969</v>
      </c>
    </row>
    <row r="259" spans="2:2">
      <c r="B259" s="174" t="s">
        <v>970</v>
      </c>
    </row>
    <row r="260" spans="2:2">
      <c r="B260" s="174" t="s">
        <v>971</v>
      </c>
    </row>
    <row r="261" spans="2:2">
      <c r="B261" s="174" t="s">
        <v>972</v>
      </c>
    </row>
    <row r="262" spans="2:2">
      <c r="B262" s="174" t="s">
        <v>973</v>
      </c>
    </row>
    <row r="263" spans="2:2">
      <c r="B263" s="174" t="s">
        <v>974</v>
      </c>
    </row>
    <row r="264" spans="2:2">
      <c r="B264" s="174" t="s">
        <v>975</v>
      </c>
    </row>
    <row r="265" spans="2:2">
      <c r="B265" s="174" t="s">
        <v>976</v>
      </c>
    </row>
    <row r="266" spans="2:2">
      <c r="B266" s="174" t="s">
        <v>977</v>
      </c>
    </row>
    <row r="267" spans="2:2">
      <c r="B267" s="174" t="s">
        <v>978</v>
      </c>
    </row>
    <row r="268" spans="2:2">
      <c r="B268" s="174" t="s">
        <v>979</v>
      </c>
    </row>
    <row r="269" spans="2:2">
      <c r="B269" s="174" t="s">
        <v>980</v>
      </c>
    </row>
    <row r="270" spans="2:2">
      <c r="B270" s="174" t="s">
        <v>981</v>
      </c>
    </row>
    <row r="271" spans="2:2">
      <c r="B271" s="174" t="s">
        <v>982</v>
      </c>
    </row>
    <row r="272" spans="2:2">
      <c r="B272" s="174" t="s">
        <v>983</v>
      </c>
    </row>
    <row r="273" spans="2:2">
      <c r="B273" s="174" t="s">
        <v>984</v>
      </c>
    </row>
    <row r="274" spans="2:2">
      <c r="B274" s="174" t="s">
        <v>985</v>
      </c>
    </row>
    <row r="275" spans="2:2">
      <c r="B275" s="174" t="s">
        <v>986</v>
      </c>
    </row>
    <row r="276" spans="2:2">
      <c r="B276" s="174" t="s">
        <v>987</v>
      </c>
    </row>
    <row r="277" spans="2:2">
      <c r="B277" s="174" t="s">
        <v>988</v>
      </c>
    </row>
    <row r="278" spans="2:2">
      <c r="B278" s="174" t="s">
        <v>989</v>
      </c>
    </row>
    <row r="279" spans="2:2">
      <c r="B279" s="174" t="s">
        <v>990</v>
      </c>
    </row>
    <row r="280" spans="2:2">
      <c r="B280" s="174" t="s">
        <v>991</v>
      </c>
    </row>
    <row r="281" spans="2:2">
      <c r="B281" s="174" t="s">
        <v>992</v>
      </c>
    </row>
    <row r="282" spans="2:2">
      <c r="B282" s="174" t="s">
        <v>993</v>
      </c>
    </row>
    <row r="283" spans="2:2">
      <c r="B283" s="174" t="s">
        <v>994</v>
      </c>
    </row>
    <row r="284" spans="2:2">
      <c r="B284" s="174" t="s">
        <v>995</v>
      </c>
    </row>
    <row r="285" spans="2:2">
      <c r="B285" s="174" t="s">
        <v>996</v>
      </c>
    </row>
    <row r="286" spans="2:2">
      <c r="B286" s="174" t="s">
        <v>997</v>
      </c>
    </row>
    <row r="287" spans="2:2">
      <c r="B287" s="174" t="s">
        <v>998</v>
      </c>
    </row>
    <row r="288" spans="2:2">
      <c r="B288" s="174" t="s">
        <v>999</v>
      </c>
    </row>
    <row r="289" spans="2:2">
      <c r="B289" s="174" t="s">
        <v>1000</v>
      </c>
    </row>
    <row r="290" spans="2:2">
      <c r="B290" s="174" t="s">
        <v>1001</v>
      </c>
    </row>
    <row r="291" spans="2:2">
      <c r="B291" s="174" t="s">
        <v>1002</v>
      </c>
    </row>
    <row r="292" spans="2:2">
      <c r="B292" s="174" t="s">
        <v>1003</v>
      </c>
    </row>
    <row r="293" spans="2:2">
      <c r="B293" s="174" t="s">
        <v>1004</v>
      </c>
    </row>
    <row r="294" spans="2:2">
      <c r="B294" s="174" t="s">
        <v>1005</v>
      </c>
    </row>
    <row r="295" spans="2:2">
      <c r="B295" s="174" t="s">
        <v>1006</v>
      </c>
    </row>
    <row r="296" spans="2:2">
      <c r="B296" s="174" t="s">
        <v>1007</v>
      </c>
    </row>
    <row r="297" spans="2:2">
      <c r="B297" s="174" t="s">
        <v>1008</v>
      </c>
    </row>
    <row r="298" spans="2:2">
      <c r="B298" s="174" t="s">
        <v>1009</v>
      </c>
    </row>
    <row r="299" spans="2:2">
      <c r="B299" s="174" t="s">
        <v>1010</v>
      </c>
    </row>
    <row r="300" spans="2:2">
      <c r="B300" s="174" t="s">
        <v>1011</v>
      </c>
    </row>
    <row r="301" spans="2:2">
      <c r="B301" s="174" t="s">
        <v>1012</v>
      </c>
    </row>
    <row r="302" spans="2:2">
      <c r="B302" s="174" t="s">
        <v>1013</v>
      </c>
    </row>
    <row r="303" spans="2:2">
      <c r="B303" s="174" t="s">
        <v>1014</v>
      </c>
    </row>
    <row r="304" spans="2:2">
      <c r="B304" s="174" t="s">
        <v>1015</v>
      </c>
    </row>
    <row r="305" spans="2:2">
      <c r="B305" s="174" t="s">
        <v>1016</v>
      </c>
    </row>
    <row r="306" spans="2:2">
      <c r="B306" s="174" t="s">
        <v>1017</v>
      </c>
    </row>
    <row r="307" spans="2:2">
      <c r="B307" s="174" t="s">
        <v>1018</v>
      </c>
    </row>
    <row r="308" spans="2:2">
      <c r="B308" s="174" t="s">
        <v>1019</v>
      </c>
    </row>
    <row r="309" spans="2:2">
      <c r="B309" s="174" t="s">
        <v>1020</v>
      </c>
    </row>
    <row r="310" spans="2:2">
      <c r="B310" s="174" t="s">
        <v>1021</v>
      </c>
    </row>
    <row r="311" spans="2:2">
      <c r="B311" s="174" t="s">
        <v>1022</v>
      </c>
    </row>
    <row r="312" spans="2:2">
      <c r="B312" s="174" t="s">
        <v>1023</v>
      </c>
    </row>
    <row r="313" spans="2:2">
      <c r="B313" s="174" t="s">
        <v>1024</v>
      </c>
    </row>
    <row r="314" spans="2:2">
      <c r="B314" s="174" t="s">
        <v>1025</v>
      </c>
    </row>
    <row r="315" spans="2:2">
      <c r="B315" s="174" t="s">
        <v>1026</v>
      </c>
    </row>
    <row r="316" spans="2:2">
      <c r="B316" s="174" t="s">
        <v>1027</v>
      </c>
    </row>
    <row r="317" spans="2:2">
      <c r="B317" s="174" t="s">
        <v>1028</v>
      </c>
    </row>
    <row r="318" spans="2:2">
      <c r="B318" s="174" t="s">
        <v>1029</v>
      </c>
    </row>
    <row r="319" spans="2:2">
      <c r="B319" s="174" t="s">
        <v>1030</v>
      </c>
    </row>
    <row r="320" spans="2:2">
      <c r="B320" s="174" t="s">
        <v>1031</v>
      </c>
    </row>
    <row r="321" spans="2:2">
      <c r="B321" s="174" t="s">
        <v>1032</v>
      </c>
    </row>
    <row r="322" spans="2:2">
      <c r="B322" s="174" t="s">
        <v>1033</v>
      </c>
    </row>
    <row r="323" spans="2:2">
      <c r="B323" s="174" t="s">
        <v>1034</v>
      </c>
    </row>
    <row r="324" spans="2:2">
      <c r="B324" s="175" t="s">
        <v>1035</v>
      </c>
    </row>
    <row r="325" spans="2:2">
      <c r="B325" s="174" t="s">
        <v>717</v>
      </c>
    </row>
    <row r="326" spans="2:2">
      <c r="B326" s="174" t="s">
        <v>716</v>
      </c>
    </row>
    <row r="327" spans="2:2">
      <c r="B327" s="174" t="s">
        <v>715</v>
      </c>
    </row>
    <row r="328" spans="2:2">
      <c r="B328" s="174" t="s">
        <v>714</v>
      </c>
    </row>
    <row r="329" spans="2:2">
      <c r="B329" s="174" t="s">
        <v>713</v>
      </c>
    </row>
    <row r="330" spans="2:2">
      <c r="B330" s="174" t="s">
        <v>712</v>
      </c>
    </row>
    <row r="331" spans="2:2">
      <c r="B331" s="174" t="s">
        <v>711</v>
      </c>
    </row>
    <row r="332" spans="2:2">
      <c r="B332" s="174" t="s">
        <v>710</v>
      </c>
    </row>
    <row r="333" spans="2:2">
      <c r="B333" s="174" t="s">
        <v>709</v>
      </c>
    </row>
    <row r="334" spans="2:2">
      <c r="B334" s="174" t="s">
        <v>708</v>
      </c>
    </row>
    <row r="335" spans="2:2">
      <c r="B335" s="174" t="s">
        <v>707</v>
      </c>
    </row>
    <row r="336" spans="2:2">
      <c r="B336" s="174" t="s">
        <v>706</v>
      </c>
    </row>
    <row r="337" spans="2:2">
      <c r="B337" s="174" t="s">
        <v>705</v>
      </c>
    </row>
    <row r="338" spans="2:2">
      <c r="B338" s="174" t="s">
        <v>704</v>
      </c>
    </row>
    <row r="339" spans="2:2">
      <c r="B339" s="174" t="s">
        <v>703</v>
      </c>
    </row>
    <row r="340" spans="2:2">
      <c r="B340" s="174" t="s">
        <v>702</v>
      </c>
    </row>
    <row r="341" spans="2:2">
      <c r="B341" s="174" t="s">
        <v>701</v>
      </c>
    </row>
    <row r="342" spans="2:2">
      <c r="B342" s="174" t="s">
        <v>700</v>
      </c>
    </row>
  </sheetData>
  <mergeCells count="4">
    <mergeCell ref="A1:D1"/>
    <mergeCell ref="A2:C2"/>
    <mergeCell ref="A3:C3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110" zoomScaleNormal="110" workbookViewId="0">
      <selection activeCell="N13" sqref="N13"/>
    </sheetView>
  </sheetViews>
  <sheetFormatPr baseColWidth="10" defaultColWidth="11.42578125" defaultRowHeight="15"/>
  <cols>
    <col min="1" max="2" width="11.42578125" style="26" customWidth="1"/>
    <col min="3" max="3" width="11.42578125" style="26"/>
    <col min="4" max="4" width="20.5703125" style="26" customWidth="1"/>
    <col min="5" max="5" width="11.42578125" style="26"/>
    <col min="6" max="6" width="11.42578125" style="26" customWidth="1"/>
    <col min="7" max="8" width="15.7109375" style="26" customWidth="1"/>
    <col min="9" max="9" width="17.7109375" style="26" customWidth="1"/>
    <col min="10" max="10" width="27" style="26" customWidth="1"/>
    <col min="11" max="16384" width="11.42578125" style="26"/>
  </cols>
  <sheetData>
    <row r="1" spans="1:13" ht="28.5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13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13" ht="15.75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18"/>
    </row>
    <row r="5" spans="1:13" ht="22.5" customHeight="1">
      <c r="A5" s="224" t="s">
        <v>140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>
      <c r="D6" s="220" t="s">
        <v>49</v>
      </c>
      <c r="E6" s="222" t="s">
        <v>50</v>
      </c>
      <c r="F6" s="223"/>
      <c r="G6" s="44" t="s">
        <v>51</v>
      </c>
      <c r="H6" s="44" t="s">
        <v>51</v>
      </c>
      <c r="I6" s="220" t="s">
        <v>52</v>
      </c>
      <c r="J6" s="220" t="s">
        <v>13</v>
      </c>
    </row>
    <row r="7" spans="1:13">
      <c r="D7" s="221"/>
      <c r="E7" s="45" t="s">
        <v>53</v>
      </c>
      <c r="F7" s="45" t="s">
        <v>54</v>
      </c>
      <c r="G7" s="46" t="s">
        <v>50</v>
      </c>
      <c r="H7" s="46" t="s">
        <v>173</v>
      </c>
      <c r="I7" s="221"/>
      <c r="J7" s="221"/>
    </row>
    <row r="8" spans="1:13" s="86" customFormat="1" ht="63.75">
      <c r="C8" s="93"/>
      <c r="D8" s="87" t="s">
        <v>25</v>
      </c>
      <c r="E8" s="87">
        <v>32</v>
      </c>
      <c r="F8" s="87">
        <v>32</v>
      </c>
      <c r="G8" s="88">
        <f t="shared" ref="G8:G11" si="0">+F8/E8</f>
        <v>1</v>
      </c>
      <c r="H8" s="88">
        <v>1</v>
      </c>
      <c r="I8" s="87" t="s">
        <v>694</v>
      </c>
      <c r="J8" s="87" t="s">
        <v>138</v>
      </c>
    </row>
    <row r="9" spans="1:13" s="86" customFormat="1" ht="63.75">
      <c r="C9" s="93"/>
      <c r="D9" s="87" t="s">
        <v>55</v>
      </c>
      <c r="E9" s="87">
        <v>58</v>
      </c>
      <c r="F9" s="87">
        <v>58</v>
      </c>
      <c r="G9" s="88">
        <f t="shared" si="0"/>
        <v>1</v>
      </c>
      <c r="H9" s="88">
        <v>1</v>
      </c>
      <c r="I9" s="87" t="s">
        <v>694</v>
      </c>
      <c r="J9" s="87" t="s">
        <v>56</v>
      </c>
    </row>
    <row r="10" spans="1:13" s="86" customFormat="1" ht="63.75">
      <c r="C10" s="93"/>
      <c r="D10" s="87" t="s">
        <v>57</v>
      </c>
      <c r="E10" s="87">
        <v>6</v>
      </c>
      <c r="F10" s="87">
        <v>6</v>
      </c>
      <c r="G10" s="88">
        <f t="shared" si="0"/>
        <v>1</v>
      </c>
      <c r="H10" s="88">
        <v>1</v>
      </c>
      <c r="I10" s="87" t="s">
        <v>694</v>
      </c>
      <c r="J10" s="87" t="s">
        <v>48</v>
      </c>
    </row>
    <row r="11" spans="1:13" s="86" customFormat="1" ht="51">
      <c r="C11" s="93"/>
      <c r="D11" s="87" t="s">
        <v>58</v>
      </c>
      <c r="E11" s="87">
        <v>392</v>
      </c>
      <c r="F11" s="87">
        <v>216</v>
      </c>
      <c r="G11" s="88">
        <f t="shared" si="0"/>
        <v>0.55102040816326525</v>
      </c>
      <c r="H11" s="88">
        <v>0.68579999999999997</v>
      </c>
      <c r="I11" s="87" t="s">
        <v>172</v>
      </c>
      <c r="J11" s="87" t="s">
        <v>48</v>
      </c>
    </row>
    <row r="12" spans="1:13" s="86" customFormat="1" ht="63.75">
      <c r="C12" s="93"/>
      <c r="D12" s="87" t="s">
        <v>29</v>
      </c>
      <c r="E12" s="87">
        <v>19</v>
      </c>
      <c r="F12" s="87">
        <v>18</v>
      </c>
      <c r="G12" s="88">
        <f>+F12/E12</f>
        <v>0.94736842105263153</v>
      </c>
      <c r="H12" s="88">
        <v>0.48230000000000001</v>
      </c>
      <c r="I12" s="87" t="s">
        <v>171</v>
      </c>
      <c r="J12" s="87" t="s">
        <v>59</v>
      </c>
    </row>
    <row r="13" spans="1:13" s="86" customFormat="1">
      <c r="D13" s="112" t="s">
        <v>60</v>
      </c>
      <c r="E13" s="112">
        <f>+E12+E11+E10+E9+E8</f>
        <v>507</v>
      </c>
      <c r="F13" s="173">
        <f>+F12+F11+F10+F9+F8</f>
        <v>330</v>
      </c>
      <c r="G13" s="89">
        <f>+F13/E13</f>
        <v>0.65088757396449703</v>
      </c>
      <c r="H13" s="89">
        <v>0.93400000000000005</v>
      </c>
      <c r="I13" s="112" t="s">
        <v>48</v>
      </c>
      <c r="J13" s="112"/>
    </row>
    <row r="14" spans="1:13" ht="21.75" customHeight="1">
      <c r="D14" s="219" t="s">
        <v>695</v>
      </c>
      <c r="E14" s="219"/>
      <c r="F14" s="219"/>
      <c r="G14" s="219"/>
      <c r="H14" s="219"/>
      <c r="I14" s="219"/>
      <c r="J14" s="219"/>
    </row>
    <row r="16" spans="1:13" ht="21" customHeight="1"/>
    <row r="17" spans="9:9">
      <c r="I17" s="100"/>
    </row>
  </sheetData>
  <mergeCells count="9">
    <mergeCell ref="A1:M1"/>
    <mergeCell ref="A2:M2"/>
    <mergeCell ref="A3:M3"/>
    <mergeCell ref="D14:J14"/>
    <mergeCell ref="D6:D7"/>
    <mergeCell ref="E6:F6"/>
    <mergeCell ref="I6:I7"/>
    <mergeCell ref="J6:J7"/>
    <mergeCell ref="A5:M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showGridLines="0" topLeftCell="A4" workbookViewId="0">
      <selection activeCell="N30" sqref="N30"/>
    </sheetView>
  </sheetViews>
  <sheetFormatPr baseColWidth="10" defaultColWidth="11.42578125" defaultRowHeight="15"/>
  <cols>
    <col min="1" max="1" width="11.42578125" customWidth="1"/>
    <col min="3" max="3" width="11.42578125" customWidth="1"/>
    <col min="4" max="4" width="40.85546875" customWidth="1"/>
    <col min="5" max="5" width="11.85546875" customWidth="1"/>
    <col min="6" max="6" width="16.140625" customWidth="1"/>
    <col min="7" max="7" width="13.5703125" customWidth="1"/>
    <col min="8" max="8" width="10.5703125" customWidth="1"/>
    <col min="9" max="9" width="12" customWidth="1"/>
    <col min="11" max="11" width="8.28515625" customWidth="1"/>
    <col min="14" max="14" width="16.140625" bestFit="1" customWidth="1"/>
    <col min="15" max="16" width="19" bestFit="1" customWidth="1"/>
    <col min="17" max="18" width="18.85546875" bestFit="1" customWidth="1"/>
    <col min="21" max="27" width="20.5703125" bestFit="1" customWidth="1"/>
  </cols>
  <sheetData>
    <row r="1" spans="1:27" ht="28.5" customHeight="1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37"/>
      <c r="U1" s="94"/>
    </row>
    <row r="2" spans="1:27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39"/>
      <c r="U2" s="94"/>
      <c r="V2" s="94"/>
      <c r="W2" s="94"/>
      <c r="X2" s="94"/>
      <c r="Y2" s="94"/>
      <c r="Z2" s="94"/>
      <c r="AA2" s="94"/>
    </row>
    <row r="3" spans="1:27" ht="15.75" customHeight="1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41"/>
    </row>
    <row r="4" spans="1:27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7" ht="18.75" customHeight="1">
      <c r="A5" s="225" t="s">
        <v>61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90"/>
    </row>
    <row r="6" spans="1:27" ht="18.75">
      <c r="A6" s="225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90"/>
    </row>
    <row r="7" spans="1:27" ht="18.75">
      <c r="A7" s="225" t="s">
        <v>146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90"/>
      <c r="T7" s="26"/>
      <c r="U7" s="26"/>
    </row>
    <row r="8" spans="1:27" ht="21" customHeight="1">
      <c r="A8" s="226" t="s">
        <v>24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91"/>
      <c r="S8" s="26"/>
      <c r="T8" s="26"/>
      <c r="U8" s="26"/>
      <c r="V8" s="26"/>
    </row>
    <row r="9" spans="1:27" s="26" customFormat="1" ht="51">
      <c r="A9" s="13"/>
      <c r="B9" s="13"/>
      <c r="C9" s="13"/>
      <c r="D9" s="22"/>
      <c r="E9" s="22" t="s">
        <v>25</v>
      </c>
      <c r="F9" s="22" t="s">
        <v>26</v>
      </c>
      <c r="G9" s="22" t="s">
        <v>27</v>
      </c>
      <c r="H9" s="22" t="s">
        <v>28</v>
      </c>
      <c r="I9" s="22" t="s">
        <v>29</v>
      </c>
      <c r="J9" s="22" t="s">
        <v>30</v>
      </c>
      <c r="K9" s="22" t="s">
        <v>31</v>
      </c>
      <c r="L9" s="13"/>
      <c r="S9"/>
      <c r="T9"/>
      <c r="V9"/>
    </row>
    <row r="10" spans="1:27">
      <c r="D10" s="25" t="s">
        <v>32</v>
      </c>
      <c r="E10" s="54">
        <f>E11+E12</f>
        <v>689930497385</v>
      </c>
      <c r="F10" s="54">
        <f t="shared" ref="F10:I10" si="0">F11+F12</f>
        <v>103484479901</v>
      </c>
      <c r="G10" s="54">
        <f t="shared" si="0"/>
        <v>50811878003</v>
      </c>
      <c r="H10" s="54">
        <f t="shared" si="0"/>
        <v>20685396403.490002</v>
      </c>
      <c r="I10" s="54">
        <f t="shared" si="0"/>
        <v>199536447609</v>
      </c>
      <c r="J10" s="54">
        <f>J11+J12</f>
        <v>1064448699301.49</v>
      </c>
      <c r="K10" s="55">
        <v>0.2465020431106506</v>
      </c>
    </row>
    <row r="11" spans="1:27">
      <c r="D11" s="27" t="s">
        <v>33</v>
      </c>
      <c r="E11" s="56">
        <v>687034634477</v>
      </c>
      <c r="F11" s="56">
        <v>96175563232</v>
      </c>
      <c r="G11" s="56">
        <v>50781790003</v>
      </c>
      <c r="H11" s="56">
        <v>14571118835.570002</v>
      </c>
      <c r="I11" s="56">
        <v>182522935877</v>
      </c>
      <c r="J11" s="56">
        <f>SUM(E11:I11)</f>
        <v>1031086042424.5699</v>
      </c>
      <c r="K11" s="57">
        <v>0.23877601264139725</v>
      </c>
    </row>
    <row r="12" spans="1:27">
      <c r="D12" s="27" t="s">
        <v>34</v>
      </c>
      <c r="E12" s="56">
        <v>2895862908</v>
      </c>
      <c r="F12" s="56">
        <v>7308916669</v>
      </c>
      <c r="G12" s="56">
        <v>30088000</v>
      </c>
      <c r="H12" s="56">
        <v>6114277567.9200001</v>
      </c>
      <c r="I12" s="56">
        <v>17013511732</v>
      </c>
      <c r="J12" s="56">
        <f>SUM(E12:I12)</f>
        <v>33362656876.919998</v>
      </c>
      <c r="K12" s="57">
        <v>7.7260304692533203E-3</v>
      </c>
    </row>
    <row r="13" spans="1:27">
      <c r="D13" s="28"/>
      <c r="E13" s="58"/>
      <c r="F13" s="58"/>
      <c r="G13" s="58"/>
      <c r="H13" s="58"/>
      <c r="I13" s="58"/>
      <c r="J13" s="58"/>
      <c r="K13" s="59"/>
    </row>
    <row r="14" spans="1:27">
      <c r="D14" s="25" t="s">
        <v>35</v>
      </c>
      <c r="E14" s="54">
        <f>E15+E17</f>
        <v>765455860553</v>
      </c>
      <c r="F14" s="54">
        <f t="shared" ref="F14:I14" si="1">F15+F17</f>
        <v>100724662788</v>
      </c>
      <c r="G14" s="54">
        <f t="shared" si="1"/>
        <v>50207930453</v>
      </c>
      <c r="H14" s="54">
        <f t="shared" si="1"/>
        <v>18500917831.23</v>
      </c>
      <c r="I14" s="54">
        <f t="shared" si="1"/>
        <v>199312200302</v>
      </c>
      <c r="J14" s="54">
        <f>SUM(E14:I14)</f>
        <v>1134201571927.23</v>
      </c>
      <c r="K14" s="55">
        <v>0.26265521763786365</v>
      </c>
    </row>
    <row r="15" spans="1:27">
      <c r="D15" s="27" t="s">
        <v>36</v>
      </c>
      <c r="E15" s="56">
        <v>643906763177</v>
      </c>
      <c r="F15" s="56">
        <v>86319577763</v>
      </c>
      <c r="G15" s="56">
        <v>45456866603</v>
      </c>
      <c r="H15" s="56">
        <v>11948290813.589998</v>
      </c>
      <c r="I15" s="56">
        <v>166831556374</v>
      </c>
      <c r="J15" s="56">
        <f>SUM(E15:I15)</f>
        <v>954463054730.58997</v>
      </c>
      <c r="K15" s="57">
        <v>0.22103187614313036</v>
      </c>
    </row>
    <row r="16" spans="1:27">
      <c r="D16" s="29" t="s">
        <v>37</v>
      </c>
      <c r="E16" s="60">
        <v>147886952782</v>
      </c>
      <c r="F16" s="60">
        <v>21977743</v>
      </c>
      <c r="G16" s="61"/>
      <c r="H16" s="60">
        <v>121240214</v>
      </c>
      <c r="I16" s="60">
        <v>3035751427</v>
      </c>
      <c r="J16" s="60">
        <f>SUM(E16:I16)</f>
        <v>151065922166</v>
      </c>
      <c r="K16" s="62">
        <v>3.49834223882746E-2</v>
      </c>
    </row>
    <row r="17" spans="4:15">
      <c r="D17" s="27" t="s">
        <v>38</v>
      </c>
      <c r="E17" s="56">
        <v>121549097376</v>
      </c>
      <c r="F17" s="56">
        <v>14405085025</v>
      </c>
      <c r="G17" s="56">
        <v>4751063850</v>
      </c>
      <c r="H17" s="56">
        <v>6552627017.6400013</v>
      </c>
      <c r="I17" s="56">
        <v>32480643928</v>
      </c>
      <c r="J17" s="56">
        <f>SUM(E17:I17)</f>
        <v>179738517196.64001</v>
      </c>
      <c r="K17" s="57">
        <v>4.1623341494733276E-2</v>
      </c>
    </row>
    <row r="18" spans="4:15">
      <c r="D18" s="30"/>
      <c r="E18" s="63"/>
      <c r="F18" s="63"/>
      <c r="G18" s="63"/>
      <c r="H18" s="63"/>
      <c r="I18" s="63"/>
      <c r="J18" s="63"/>
      <c r="K18" s="64"/>
    </row>
    <row r="19" spans="4:15" ht="15.75" customHeight="1">
      <c r="D19" s="25" t="s">
        <v>39</v>
      </c>
      <c r="E19" s="54"/>
      <c r="F19" s="54"/>
      <c r="G19" s="54"/>
      <c r="H19" s="54"/>
      <c r="I19" s="54"/>
      <c r="J19" s="54"/>
      <c r="K19" s="55"/>
    </row>
    <row r="20" spans="4:15" ht="15.75" customHeight="1">
      <c r="D20" s="31" t="s">
        <v>40</v>
      </c>
      <c r="E20" s="65">
        <f>E11-E15</f>
        <v>43127871300</v>
      </c>
      <c r="F20" s="65">
        <f t="shared" ref="F20:H20" si="2">F11-F15</f>
        <v>9855985469</v>
      </c>
      <c r="G20" s="65">
        <f t="shared" si="2"/>
        <v>5324923400</v>
      </c>
      <c r="H20" s="65">
        <f t="shared" si="2"/>
        <v>2622828021.9800034</v>
      </c>
      <c r="I20" s="65">
        <f>I11-I15</f>
        <v>15691379503</v>
      </c>
      <c r="J20" s="65">
        <f>SUM(E20:I20)</f>
        <v>76622987693.980011</v>
      </c>
      <c r="K20" s="66">
        <v>1.7744136498266914E-2</v>
      </c>
    </row>
    <row r="21" spans="4:15" ht="15.75" customHeight="1">
      <c r="D21" s="31" t="s">
        <v>41</v>
      </c>
      <c r="E21" s="65">
        <f>E12-E17</f>
        <v>-118653234468</v>
      </c>
      <c r="F21" s="65">
        <f t="shared" ref="F21:H21" si="3">F12-F17</f>
        <v>-7096168356</v>
      </c>
      <c r="G21" s="65">
        <f t="shared" si="3"/>
        <v>-4720975850</v>
      </c>
      <c r="H21" s="65">
        <f t="shared" si="3"/>
        <v>-438349449.72000122</v>
      </c>
      <c r="I21" s="65">
        <f>I12-I17</f>
        <v>-15467132196</v>
      </c>
      <c r="J21" s="65">
        <f>SUM(E21:I21)</f>
        <v>-146375860319.72</v>
      </c>
      <c r="K21" s="66">
        <v>-3.3897311025479951E-2</v>
      </c>
    </row>
    <row r="22" spans="4:15">
      <c r="D22" s="31" t="s">
        <v>42</v>
      </c>
      <c r="E22" s="65">
        <f>E10-E14</f>
        <v>-75525363168</v>
      </c>
      <c r="F22" s="65">
        <f t="shared" ref="F22:H22" si="4">F10-F14</f>
        <v>2759817113</v>
      </c>
      <c r="G22" s="65">
        <f t="shared" si="4"/>
        <v>603947550</v>
      </c>
      <c r="H22" s="65">
        <f t="shared" si="4"/>
        <v>2184478572.2600021</v>
      </c>
      <c r="I22" s="65">
        <f>I10-I14</f>
        <v>224247307</v>
      </c>
      <c r="J22" s="65">
        <f>SUM(E22:I22)</f>
        <v>-69752872625.73999</v>
      </c>
      <c r="K22" s="66">
        <v>-1.6153174527213036E-2</v>
      </c>
      <c r="N22" s="26"/>
      <c r="O22" s="26"/>
    </row>
    <row r="23" spans="4:15">
      <c r="D23" s="31" t="s">
        <v>43</v>
      </c>
      <c r="E23" s="65">
        <f>E10-(E14-E16)</f>
        <v>72361589614</v>
      </c>
      <c r="F23" s="65">
        <f t="shared" ref="F23:I23" si="5">F10-(F14-F16)</f>
        <v>2781794856</v>
      </c>
      <c r="G23" s="65">
        <f t="shared" si="5"/>
        <v>603947550</v>
      </c>
      <c r="H23" s="65">
        <f t="shared" si="5"/>
        <v>2305718786.2600021</v>
      </c>
      <c r="I23" s="65">
        <f t="shared" si="5"/>
        <v>3259998734</v>
      </c>
      <c r="J23" s="65">
        <f>SUM(E23:I23)</f>
        <v>81313049540.26001</v>
      </c>
      <c r="K23" s="66">
        <v>1.883024786106156E-2</v>
      </c>
      <c r="N23" s="26"/>
      <c r="O23" s="26"/>
    </row>
    <row r="24" spans="4:15">
      <c r="D24" s="32"/>
      <c r="E24" s="67"/>
      <c r="F24" s="67"/>
      <c r="G24" s="67"/>
      <c r="H24" s="67"/>
      <c r="I24" s="67"/>
      <c r="J24" s="67"/>
      <c r="K24" s="68"/>
      <c r="N24" s="26"/>
      <c r="O24" s="26"/>
    </row>
    <row r="25" spans="4:15">
      <c r="D25" s="25" t="s">
        <v>44</v>
      </c>
      <c r="E25" s="54">
        <f>E26-E27</f>
        <v>75525363168</v>
      </c>
      <c r="F25" s="54">
        <f t="shared" ref="F25:I25" si="6">F26-F27</f>
        <v>-2759817113</v>
      </c>
      <c r="G25" s="54">
        <f t="shared" si="6"/>
        <v>-603947550</v>
      </c>
      <c r="H25" s="54">
        <f t="shared" si="6"/>
        <v>-2184478572.46</v>
      </c>
      <c r="I25" s="54">
        <f t="shared" si="6"/>
        <v>-224247307</v>
      </c>
      <c r="J25" s="54">
        <f>J26-J27</f>
        <v>69752872625.540009</v>
      </c>
      <c r="K25" s="55">
        <v>1.6153174527166726E-2</v>
      </c>
      <c r="N25" s="26"/>
      <c r="O25" s="26"/>
    </row>
    <row r="26" spans="4:15">
      <c r="D26" s="27" t="s">
        <v>45</v>
      </c>
      <c r="E26" s="56">
        <v>231880048966</v>
      </c>
      <c r="F26" s="56">
        <v>1000000000</v>
      </c>
      <c r="G26" s="69"/>
      <c r="H26" s="56">
        <v>323188983</v>
      </c>
      <c r="I26" s="56">
        <v>21479978690</v>
      </c>
      <c r="J26" s="56">
        <f>SUM(E26:I26)</f>
        <v>254683216639</v>
      </c>
      <c r="K26" s="57">
        <v>5.8978824708699668E-2</v>
      </c>
      <c r="N26" s="26"/>
      <c r="O26" s="26"/>
    </row>
    <row r="27" spans="4:15">
      <c r="D27" s="27" t="s">
        <v>46</v>
      </c>
      <c r="E27" s="56">
        <v>156354685798</v>
      </c>
      <c r="F27" s="56">
        <v>3759817113</v>
      </c>
      <c r="G27" s="56">
        <v>603947550</v>
      </c>
      <c r="H27" s="56">
        <v>2507667555.46</v>
      </c>
      <c r="I27" s="56">
        <v>21704225997</v>
      </c>
      <c r="J27" s="56">
        <f>SUM(E27:I27)</f>
        <v>184930344013.45999</v>
      </c>
      <c r="K27" s="57">
        <v>4.2825650181532941E-2</v>
      </c>
      <c r="N27" s="26"/>
      <c r="O27" s="26"/>
    </row>
    <row r="28" spans="4:15">
      <c r="D28" s="33"/>
      <c r="E28" s="70"/>
      <c r="F28" s="70"/>
      <c r="G28" s="70"/>
      <c r="H28" s="70"/>
      <c r="I28" s="70"/>
      <c r="J28" s="70"/>
      <c r="K28" s="71"/>
      <c r="M28" s="26"/>
      <c r="N28" s="26"/>
      <c r="O28" s="26"/>
    </row>
    <row r="29" spans="4:15">
      <c r="D29" s="25" t="s">
        <v>47</v>
      </c>
      <c r="E29" s="55">
        <v>-1.7489951690300137E-2</v>
      </c>
      <c r="F29" s="55">
        <v>6.3911070342108779E-4</v>
      </c>
      <c r="G29" s="55">
        <v>1.3986047904832402E-4</v>
      </c>
      <c r="H29" s="55">
        <v>5.0587541846486967E-4</v>
      </c>
      <c r="I29" s="55">
        <v>5.1930562152817053E-5</v>
      </c>
      <c r="J29" s="55">
        <v>-1.6153174527213036E-2</v>
      </c>
      <c r="K29" s="55"/>
      <c r="M29" s="26"/>
      <c r="N29" s="26"/>
      <c r="O29" s="26"/>
    </row>
    <row r="30" spans="4:15" ht="27" customHeight="1">
      <c r="D30" s="227" t="s">
        <v>695</v>
      </c>
      <c r="E30" s="227"/>
      <c r="F30" s="227"/>
      <c r="G30" s="227"/>
      <c r="H30" s="227"/>
      <c r="I30" s="227"/>
      <c r="J30" s="227"/>
      <c r="K30" s="227"/>
      <c r="M30" s="26"/>
      <c r="N30" s="26"/>
      <c r="O30" s="26"/>
    </row>
    <row r="31" spans="4:15">
      <c r="M31" s="26"/>
      <c r="N31" s="26"/>
      <c r="O31" s="26"/>
    </row>
    <row r="32" spans="4:15">
      <c r="M32" s="26"/>
      <c r="N32" s="26"/>
      <c r="O32" s="26"/>
    </row>
    <row r="37" spans="5:10">
      <c r="E37" s="100"/>
      <c r="F37" s="100"/>
      <c r="G37" s="100"/>
      <c r="H37" s="100"/>
      <c r="I37" s="100"/>
      <c r="J37" s="100"/>
    </row>
    <row r="38" spans="5:10">
      <c r="E38" s="100"/>
      <c r="F38" s="100"/>
      <c r="G38" s="100"/>
      <c r="H38" s="100"/>
      <c r="I38" s="100"/>
      <c r="J38" s="100"/>
    </row>
    <row r="43" spans="5:10">
      <c r="E43" s="26"/>
      <c r="F43" s="26"/>
      <c r="G43" s="26"/>
      <c r="H43" s="26"/>
      <c r="I43" s="26"/>
    </row>
    <row r="44" spans="5:10">
      <c r="E44" s="26"/>
      <c r="F44" s="26"/>
    </row>
    <row r="45" spans="5:10">
      <c r="E45" s="26"/>
      <c r="F45" s="94"/>
      <c r="G45" s="94"/>
      <c r="I45" s="98"/>
    </row>
    <row r="46" spans="5:10">
      <c r="E46" s="26"/>
      <c r="F46" s="94"/>
      <c r="G46" s="94"/>
      <c r="I46" s="98"/>
    </row>
    <row r="47" spans="5:10">
      <c r="E47" s="26"/>
      <c r="F47" s="98"/>
      <c r="G47" s="98"/>
      <c r="H47" s="98"/>
    </row>
    <row r="48" spans="5:10">
      <c r="E48" s="26"/>
      <c r="F48" s="26"/>
    </row>
    <row r="49" spans="5:8">
      <c r="E49" s="26"/>
      <c r="F49" s="26"/>
    </row>
    <row r="50" spans="5:8">
      <c r="E50" s="26"/>
      <c r="F50" s="26"/>
    </row>
    <row r="51" spans="5:8">
      <c r="E51" s="26"/>
      <c r="F51" s="94"/>
    </row>
    <row r="52" spans="5:8">
      <c r="E52" s="26"/>
      <c r="F52" s="94"/>
    </row>
    <row r="53" spans="5:8">
      <c r="E53" s="26"/>
      <c r="F53" s="94"/>
      <c r="G53" s="94"/>
      <c r="H53" s="94"/>
    </row>
    <row r="54" spans="5:8">
      <c r="E54" s="26"/>
      <c r="F54" s="26"/>
    </row>
    <row r="55" spans="5:8">
      <c r="E55" s="26"/>
      <c r="F55" s="26"/>
    </row>
    <row r="56" spans="5:8">
      <c r="E56" s="26"/>
    </row>
  </sheetData>
  <mergeCells count="8">
    <mergeCell ref="A7:N7"/>
    <mergeCell ref="A8:N8"/>
    <mergeCell ref="D30:K30"/>
    <mergeCell ref="A1:N1"/>
    <mergeCell ref="A2:N2"/>
    <mergeCell ref="A3:N3"/>
    <mergeCell ref="A5:N5"/>
    <mergeCell ref="A6:N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workbookViewId="0">
      <selection activeCell="N30" sqref="N30"/>
    </sheetView>
  </sheetViews>
  <sheetFormatPr baseColWidth="10" defaultColWidth="11.42578125" defaultRowHeight="15"/>
  <cols>
    <col min="1" max="1" width="11.42578125" customWidth="1"/>
    <col min="3" max="3" width="11.42578125" customWidth="1"/>
    <col min="4" max="4" width="17.42578125" customWidth="1"/>
    <col min="5" max="5" width="32.85546875" customWidth="1"/>
    <col min="6" max="6" width="9.7109375" customWidth="1"/>
    <col min="7" max="7" width="17" customWidth="1"/>
    <col min="8" max="8" width="14.28515625" customWidth="1"/>
    <col min="9" max="9" width="10" customWidth="1"/>
    <col min="10" max="10" width="15.5703125" bestFit="1" customWidth="1"/>
    <col min="11" max="11" width="11.85546875" customWidth="1"/>
    <col min="12" max="12" width="8.7109375" customWidth="1"/>
    <col min="14" max="14" width="12" bestFit="1" customWidth="1"/>
  </cols>
  <sheetData>
    <row r="1" spans="1:14" ht="28.5" customHeight="1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5.75" customHeight="1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ht="15.75"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4" ht="18.75">
      <c r="A5" s="239" t="s">
        <v>75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ht="18.75">
      <c r="A6" s="239" t="s">
        <v>146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5.75">
      <c r="A7" s="238" t="s">
        <v>76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</row>
    <row r="8" spans="1:14" s="26" customFormat="1" ht="15.75">
      <c r="A8" s="1"/>
      <c r="B8" s="1"/>
      <c r="C8" s="1"/>
      <c r="D8" s="228" t="s">
        <v>62</v>
      </c>
      <c r="E8" s="228" t="s">
        <v>63</v>
      </c>
      <c r="F8" s="229" t="s">
        <v>64</v>
      </c>
      <c r="G8" s="229"/>
      <c r="H8" s="229"/>
      <c r="I8" s="229"/>
      <c r="J8" s="229"/>
      <c r="K8" s="229"/>
      <c r="L8" s="1"/>
    </row>
    <row r="9" spans="1:14" ht="51">
      <c r="D9" s="228"/>
      <c r="E9" s="228"/>
      <c r="F9" s="14" t="s">
        <v>25</v>
      </c>
      <c r="G9" s="14" t="s">
        <v>26</v>
      </c>
      <c r="H9" s="14" t="s">
        <v>65</v>
      </c>
      <c r="I9" s="14" t="s">
        <v>58</v>
      </c>
      <c r="J9" s="14" t="s">
        <v>29</v>
      </c>
      <c r="K9" s="14" t="s">
        <v>66</v>
      </c>
    </row>
    <row r="10" spans="1:14" ht="15" customHeight="1">
      <c r="D10" s="232" t="s">
        <v>67</v>
      </c>
      <c r="E10" s="72" t="s">
        <v>25</v>
      </c>
      <c r="F10" s="105">
        <v>0</v>
      </c>
      <c r="G10" s="106">
        <v>0</v>
      </c>
      <c r="H10" s="106">
        <v>0</v>
      </c>
      <c r="I10" s="106">
        <v>0</v>
      </c>
      <c r="J10" s="106">
        <v>1436684466</v>
      </c>
      <c r="K10" s="106">
        <f>SUM(F10:J10)</f>
        <v>1436684466</v>
      </c>
    </row>
    <row r="11" spans="1:14" ht="26.25">
      <c r="D11" s="233"/>
      <c r="E11" s="72" t="s">
        <v>68</v>
      </c>
      <c r="F11" s="106">
        <v>0</v>
      </c>
      <c r="G11" s="105">
        <v>0</v>
      </c>
      <c r="H11" s="106">
        <v>0</v>
      </c>
      <c r="I11" s="106">
        <v>0</v>
      </c>
      <c r="J11" s="106">
        <v>429069965</v>
      </c>
      <c r="K11" s="107">
        <f t="shared" ref="K11:K38" si="0">SUM(F11:J11)</f>
        <v>429069965</v>
      </c>
    </row>
    <row r="12" spans="1:14" ht="26.25">
      <c r="D12" s="233"/>
      <c r="E12" s="72" t="s">
        <v>69</v>
      </c>
      <c r="F12" s="106">
        <v>0</v>
      </c>
      <c r="G12" s="106">
        <v>0</v>
      </c>
      <c r="H12" s="105">
        <v>0</v>
      </c>
      <c r="I12" s="106">
        <v>0</v>
      </c>
      <c r="J12" s="107">
        <v>81522721</v>
      </c>
      <c r="K12" s="107">
        <f t="shared" si="0"/>
        <v>81522721</v>
      </c>
    </row>
    <row r="13" spans="1:14">
      <c r="D13" s="233"/>
      <c r="E13" s="72" t="s">
        <v>58</v>
      </c>
      <c r="F13" s="106">
        <v>0</v>
      </c>
      <c r="G13" s="106">
        <v>0</v>
      </c>
      <c r="H13" s="106">
        <v>0</v>
      </c>
      <c r="I13" s="105">
        <v>0</v>
      </c>
      <c r="J13" s="107">
        <v>527109320</v>
      </c>
      <c r="K13" s="107">
        <f t="shared" si="0"/>
        <v>527109320</v>
      </c>
    </row>
    <row r="14" spans="1:14">
      <c r="D14" s="233"/>
      <c r="E14" s="72" t="s">
        <v>29</v>
      </c>
      <c r="F14" s="106">
        <v>0</v>
      </c>
      <c r="G14" s="106">
        <v>0</v>
      </c>
      <c r="H14" s="106">
        <v>0</v>
      </c>
      <c r="I14" s="106">
        <v>0</v>
      </c>
      <c r="J14" s="105">
        <v>15433022248.639999</v>
      </c>
      <c r="K14" s="108">
        <f t="shared" si="0"/>
        <v>15433022248.639999</v>
      </c>
    </row>
    <row r="15" spans="1:14" s="26" customFormat="1">
      <c r="D15" s="234"/>
      <c r="E15" s="104" t="s">
        <v>147</v>
      </c>
      <c r="F15" s="109">
        <f>SUM(F10:F14)</f>
        <v>0</v>
      </c>
      <c r="G15" s="109">
        <f t="shared" ref="G15:J15" si="1">SUM(G10:G14)</f>
        <v>0</v>
      </c>
      <c r="H15" s="109">
        <f t="shared" si="1"/>
        <v>0</v>
      </c>
      <c r="I15" s="109">
        <f t="shared" si="1"/>
        <v>0</v>
      </c>
      <c r="J15" s="110">
        <f t="shared" si="1"/>
        <v>17907408720.639999</v>
      </c>
      <c r="K15" s="110">
        <f>SUM(K10:K14)</f>
        <v>17907408720.639999</v>
      </c>
    </row>
    <row r="16" spans="1:14" ht="15" customHeight="1">
      <c r="D16" s="235" t="s">
        <v>70</v>
      </c>
      <c r="E16" s="73" t="s">
        <v>25</v>
      </c>
      <c r="F16" s="105">
        <v>0</v>
      </c>
      <c r="G16" s="106">
        <v>67489987721</v>
      </c>
      <c r="H16" s="106">
        <v>11753434502</v>
      </c>
      <c r="I16" s="106">
        <v>7882698527</v>
      </c>
      <c r="J16" s="106">
        <v>35223029007</v>
      </c>
      <c r="K16" s="106">
        <f t="shared" si="0"/>
        <v>122349149757</v>
      </c>
    </row>
    <row r="17" spans="4:11" ht="26.25">
      <c r="D17" s="236"/>
      <c r="E17" s="73" t="s">
        <v>68</v>
      </c>
      <c r="F17" s="106">
        <v>0</v>
      </c>
      <c r="G17" s="105">
        <v>0</v>
      </c>
      <c r="H17" s="106">
        <v>0</v>
      </c>
      <c r="I17" s="106">
        <v>0</v>
      </c>
      <c r="J17" s="107">
        <v>0</v>
      </c>
      <c r="K17" s="107">
        <f t="shared" si="0"/>
        <v>0</v>
      </c>
    </row>
    <row r="18" spans="4:11" ht="26.25">
      <c r="D18" s="236"/>
      <c r="E18" s="73" t="s">
        <v>69</v>
      </c>
      <c r="F18" s="106">
        <v>0</v>
      </c>
      <c r="G18" s="106">
        <v>0</v>
      </c>
      <c r="H18" s="105">
        <v>10140532000</v>
      </c>
      <c r="I18" s="106">
        <v>0</v>
      </c>
      <c r="J18" s="107">
        <v>0</v>
      </c>
      <c r="K18" s="107">
        <f t="shared" si="0"/>
        <v>10140532000</v>
      </c>
    </row>
    <row r="19" spans="4:11">
      <c r="D19" s="236"/>
      <c r="E19" s="73" t="s">
        <v>58</v>
      </c>
      <c r="F19" s="106">
        <v>0</v>
      </c>
      <c r="G19" s="106">
        <v>0</v>
      </c>
      <c r="H19" s="106">
        <v>0</v>
      </c>
      <c r="I19" s="105">
        <v>0</v>
      </c>
      <c r="J19" s="107">
        <v>0</v>
      </c>
      <c r="K19" s="107">
        <f t="shared" si="0"/>
        <v>0</v>
      </c>
    </row>
    <row r="20" spans="4:11">
      <c r="D20" s="236"/>
      <c r="E20" s="73" t="s">
        <v>29</v>
      </c>
      <c r="F20" s="106">
        <v>0</v>
      </c>
      <c r="G20" s="106">
        <v>0</v>
      </c>
      <c r="H20" s="106">
        <v>0</v>
      </c>
      <c r="I20" s="106">
        <v>0</v>
      </c>
      <c r="J20" s="105">
        <v>0</v>
      </c>
      <c r="K20" s="108">
        <f t="shared" si="0"/>
        <v>0</v>
      </c>
    </row>
    <row r="21" spans="4:11" s="26" customFormat="1">
      <c r="D21" s="237"/>
      <c r="E21" s="104" t="s">
        <v>147</v>
      </c>
      <c r="F21" s="109">
        <f>SUM(F16:F20)</f>
        <v>0</v>
      </c>
      <c r="G21" s="110">
        <f t="shared" ref="G21" si="2">SUM(G16:G20)</f>
        <v>67489987721</v>
      </c>
      <c r="H21" s="110">
        <f t="shared" ref="H21" si="3">SUM(H16:H20)</f>
        <v>21893966502</v>
      </c>
      <c r="I21" s="110">
        <f>SUM(I16:I20)</f>
        <v>7882698527</v>
      </c>
      <c r="J21" s="110">
        <f t="shared" ref="J21" si="4">SUM(J16:J20)</f>
        <v>35223029007</v>
      </c>
      <c r="K21" s="110">
        <f>SUM(K16:K20)</f>
        <v>132489681757</v>
      </c>
    </row>
    <row r="22" spans="4:11" ht="15" customHeight="1">
      <c r="D22" s="232" t="s">
        <v>71</v>
      </c>
      <c r="E22" s="72" t="s">
        <v>25</v>
      </c>
      <c r="F22" s="105">
        <v>0</v>
      </c>
      <c r="G22" s="106">
        <v>7308916669</v>
      </c>
      <c r="H22" s="106">
        <v>0</v>
      </c>
      <c r="I22" s="106">
        <v>5241821051</v>
      </c>
      <c r="J22" s="106">
        <v>17013511732</v>
      </c>
      <c r="K22" s="106">
        <f t="shared" si="0"/>
        <v>29564249452</v>
      </c>
    </row>
    <row r="23" spans="4:11" ht="26.25">
      <c r="D23" s="233"/>
      <c r="E23" s="72" t="s">
        <v>68</v>
      </c>
      <c r="F23" s="106">
        <v>0</v>
      </c>
      <c r="G23" s="105">
        <v>0</v>
      </c>
      <c r="H23" s="106">
        <v>0</v>
      </c>
      <c r="I23" s="106">
        <v>0</v>
      </c>
      <c r="J23" s="107">
        <v>0</v>
      </c>
      <c r="K23" s="107">
        <f t="shared" si="0"/>
        <v>0</v>
      </c>
    </row>
    <row r="24" spans="4:11" ht="26.25">
      <c r="D24" s="233"/>
      <c r="E24" s="72" t="s">
        <v>69</v>
      </c>
      <c r="F24" s="106">
        <v>0</v>
      </c>
      <c r="G24" s="106">
        <v>0</v>
      </c>
      <c r="H24" s="105">
        <v>0</v>
      </c>
      <c r="I24" s="106">
        <v>0</v>
      </c>
      <c r="J24" s="107">
        <v>0</v>
      </c>
      <c r="K24" s="107">
        <f t="shared" si="0"/>
        <v>0</v>
      </c>
    </row>
    <row r="25" spans="4:11">
      <c r="D25" s="233"/>
      <c r="E25" s="72" t="s">
        <v>58</v>
      </c>
      <c r="F25" s="106">
        <v>0</v>
      </c>
      <c r="G25" s="106">
        <v>0</v>
      </c>
      <c r="H25" s="106">
        <v>0</v>
      </c>
      <c r="I25" s="105">
        <v>0</v>
      </c>
      <c r="J25" s="107">
        <v>0</v>
      </c>
      <c r="K25" s="107">
        <f t="shared" si="0"/>
        <v>0</v>
      </c>
    </row>
    <row r="26" spans="4:11">
      <c r="D26" s="233"/>
      <c r="E26" s="72" t="s">
        <v>29</v>
      </c>
      <c r="F26" s="106">
        <v>0</v>
      </c>
      <c r="G26" s="106">
        <v>0</v>
      </c>
      <c r="H26" s="106">
        <v>0</v>
      </c>
      <c r="I26" s="106">
        <v>0</v>
      </c>
      <c r="J26" s="105">
        <v>0</v>
      </c>
      <c r="K26" s="108">
        <f t="shared" si="0"/>
        <v>0</v>
      </c>
    </row>
    <row r="27" spans="4:11" s="26" customFormat="1">
      <c r="D27" s="234"/>
      <c r="E27" s="104" t="s">
        <v>147</v>
      </c>
      <c r="F27" s="109">
        <f>SUM(F22:F26)</f>
        <v>0</v>
      </c>
      <c r="G27" s="110">
        <f t="shared" ref="G27" si="5">SUM(G22:G26)</f>
        <v>7308916669</v>
      </c>
      <c r="H27" s="110">
        <f t="shared" ref="H27" si="6">SUM(H22:H26)</f>
        <v>0</v>
      </c>
      <c r="I27" s="110">
        <f t="shared" ref="I27" si="7">SUM(I22:I26)</f>
        <v>5241821051</v>
      </c>
      <c r="J27" s="110">
        <f t="shared" ref="J27" si="8">SUM(J22:J26)</f>
        <v>17013511732</v>
      </c>
      <c r="K27" s="110">
        <f>SUM(K22:K26)</f>
        <v>29564249452</v>
      </c>
    </row>
    <row r="28" spans="4:11" ht="15" customHeight="1">
      <c r="D28" s="235" t="s">
        <v>72</v>
      </c>
      <c r="E28" s="73" t="s">
        <v>25</v>
      </c>
      <c r="F28" s="105">
        <v>0</v>
      </c>
      <c r="G28" s="106">
        <v>1000000000</v>
      </c>
      <c r="H28" s="106">
        <v>0</v>
      </c>
      <c r="I28" s="106">
        <v>0</v>
      </c>
      <c r="J28" s="106">
        <v>21177000000</v>
      </c>
      <c r="K28" s="106">
        <f t="shared" si="0"/>
        <v>22177000000</v>
      </c>
    </row>
    <row r="29" spans="4:11" ht="26.25">
      <c r="D29" s="236"/>
      <c r="E29" s="73" t="s">
        <v>68</v>
      </c>
      <c r="F29" s="106">
        <v>0</v>
      </c>
      <c r="G29" s="105">
        <v>0</v>
      </c>
      <c r="H29" s="106">
        <v>0</v>
      </c>
      <c r="I29" s="106">
        <v>0</v>
      </c>
      <c r="J29" s="107">
        <v>368.84076800000003</v>
      </c>
      <c r="K29" s="107">
        <f t="shared" si="0"/>
        <v>368.84076800000003</v>
      </c>
    </row>
    <row r="30" spans="4:11" ht="26.25">
      <c r="D30" s="236"/>
      <c r="E30" s="73" t="s">
        <v>69</v>
      </c>
      <c r="F30" s="106">
        <v>0</v>
      </c>
      <c r="G30" s="106">
        <v>0</v>
      </c>
      <c r="H30" s="105">
        <v>8890.5319999999992</v>
      </c>
      <c r="I30" s="106">
        <v>0</v>
      </c>
      <c r="J30" s="107">
        <v>121.21012</v>
      </c>
      <c r="K30" s="107">
        <f t="shared" si="0"/>
        <v>9011.742119999999</v>
      </c>
    </row>
    <row r="31" spans="4:11">
      <c r="D31" s="236"/>
      <c r="E31" s="73" t="s">
        <v>58</v>
      </c>
      <c r="F31" s="106">
        <v>0</v>
      </c>
      <c r="G31" s="106">
        <v>0</v>
      </c>
      <c r="H31" s="106">
        <v>0</v>
      </c>
      <c r="I31" s="105">
        <v>0</v>
      </c>
      <c r="J31" s="107">
        <v>435.25470799999999</v>
      </c>
      <c r="K31" s="107">
        <f t="shared" si="0"/>
        <v>435.25470799999999</v>
      </c>
    </row>
    <row r="32" spans="4:11">
      <c r="D32" s="236"/>
      <c r="E32" s="73" t="s">
        <v>29</v>
      </c>
      <c r="F32" s="106">
        <v>0</v>
      </c>
      <c r="G32" s="106">
        <v>0</v>
      </c>
      <c r="H32" s="106">
        <v>0</v>
      </c>
      <c r="I32" s="106">
        <v>0</v>
      </c>
      <c r="J32" s="105">
        <v>0</v>
      </c>
      <c r="K32" s="108">
        <f t="shared" si="0"/>
        <v>0</v>
      </c>
    </row>
    <row r="33" spans="4:11" s="26" customFormat="1">
      <c r="D33" s="237"/>
      <c r="E33" s="104" t="s">
        <v>147</v>
      </c>
      <c r="F33" s="109">
        <f>SUM(F28:F32)</f>
        <v>0</v>
      </c>
      <c r="G33" s="110">
        <f t="shared" ref="G33" si="9">SUM(G28:G32)</f>
        <v>1000000000</v>
      </c>
      <c r="H33" s="110">
        <f t="shared" ref="H33" si="10">SUM(H28:H32)</f>
        <v>8890.5319999999992</v>
      </c>
      <c r="I33" s="110">
        <f t="shared" ref="I33" si="11">SUM(I28:I32)</f>
        <v>0</v>
      </c>
      <c r="J33" s="110">
        <f t="shared" ref="J33" si="12">SUM(J28:J32)</f>
        <v>21177000925.305595</v>
      </c>
      <c r="K33" s="110">
        <f>SUM(K28:K32)</f>
        <v>22177009815.837593</v>
      </c>
    </row>
    <row r="34" spans="4:11">
      <c r="D34" s="230" t="s">
        <v>73</v>
      </c>
      <c r="E34" s="73" t="s">
        <v>25</v>
      </c>
      <c r="F34" s="105">
        <v>0</v>
      </c>
      <c r="G34" s="106">
        <f>+G16+G22+G28+G10</f>
        <v>75798904390</v>
      </c>
      <c r="H34" s="106">
        <f t="shared" ref="H34:I34" si="13">+H16+H22+H28+H10</f>
        <v>11753434502</v>
      </c>
      <c r="I34" s="106">
        <f t="shared" si="13"/>
        <v>13124519578</v>
      </c>
      <c r="J34" s="106">
        <f>+J16+J22+J28+J10</f>
        <v>74850225205</v>
      </c>
      <c r="K34" s="106">
        <f>+K16+K22+K28+K10</f>
        <v>175527083675</v>
      </c>
    </row>
    <row r="35" spans="4:11" ht="26.25">
      <c r="D35" s="230"/>
      <c r="E35" s="73" t="s">
        <v>68</v>
      </c>
      <c r="F35" s="106">
        <v>0</v>
      </c>
      <c r="G35" s="105">
        <f t="shared" ref="G35:J35" si="14">+G17+G23+G29+G11</f>
        <v>0</v>
      </c>
      <c r="H35" s="106">
        <f t="shared" si="14"/>
        <v>0</v>
      </c>
      <c r="I35" s="106">
        <f t="shared" si="14"/>
        <v>0</v>
      </c>
      <c r="J35" s="107">
        <f t="shared" si="14"/>
        <v>429070333.84076798</v>
      </c>
      <c r="K35" s="107">
        <f t="shared" si="0"/>
        <v>429070333.84076798</v>
      </c>
    </row>
    <row r="36" spans="4:11" ht="26.25">
      <c r="D36" s="230"/>
      <c r="E36" s="73" t="s">
        <v>69</v>
      </c>
      <c r="F36" s="106">
        <v>0</v>
      </c>
      <c r="G36" s="106">
        <f t="shared" ref="G36:J36" si="15">+G18+G24+G30+G12</f>
        <v>0</v>
      </c>
      <c r="H36" s="105">
        <f t="shared" si="15"/>
        <v>10140540890.532</v>
      </c>
      <c r="I36" s="106">
        <f t="shared" si="15"/>
        <v>0</v>
      </c>
      <c r="J36" s="107">
        <f t="shared" si="15"/>
        <v>81522842.210120007</v>
      </c>
      <c r="K36" s="107">
        <f t="shared" si="0"/>
        <v>10222063732.742119</v>
      </c>
    </row>
    <row r="37" spans="4:11">
      <c r="D37" s="230"/>
      <c r="E37" s="73" t="s">
        <v>58</v>
      </c>
      <c r="F37" s="106">
        <v>0</v>
      </c>
      <c r="G37" s="106">
        <f t="shared" ref="G37:J37" si="16">+G19+G25+G31+G13</f>
        <v>0</v>
      </c>
      <c r="H37" s="106">
        <f t="shared" si="16"/>
        <v>0</v>
      </c>
      <c r="I37" s="105">
        <f t="shared" si="16"/>
        <v>0</v>
      </c>
      <c r="J37" s="107">
        <f t="shared" si="16"/>
        <v>527109755.25470799</v>
      </c>
      <c r="K37" s="107">
        <f t="shared" si="0"/>
        <v>527109755.25470799</v>
      </c>
    </row>
    <row r="38" spans="4:11">
      <c r="D38" s="230"/>
      <c r="E38" s="73" t="s">
        <v>29</v>
      </c>
      <c r="F38" s="106">
        <v>0</v>
      </c>
      <c r="G38" s="106">
        <f t="shared" ref="G38:J38" si="17">+G20+G26+G32+G14</f>
        <v>0</v>
      </c>
      <c r="H38" s="106">
        <f t="shared" si="17"/>
        <v>0</v>
      </c>
      <c r="I38" s="106">
        <f t="shared" si="17"/>
        <v>0</v>
      </c>
      <c r="J38" s="105">
        <f t="shared" si="17"/>
        <v>15433022248.639999</v>
      </c>
      <c r="K38" s="108">
        <f t="shared" si="0"/>
        <v>15433022248.639999</v>
      </c>
    </row>
    <row r="39" spans="4:11">
      <c r="D39" s="231" t="s">
        <v>74</v>
      </c>
      <c r="E39" s="231"/>
      <c r="F39" s="111">
        <f>SUM(F34:F38)</f>
        <v>0</v>
      </c>
      <c r="G39" s="111">
        <f>SUM(G34:G38)</f>
        <v>75798904390</v>
      </c>
      <c r="H39" s="111">
        <f t="shared" ref="H39:J39" si="18">SUM(H34:H38)</f>
        <v>21893975392.531998</v>
      </c>
      <c r="I39" s="111">
        <f t="shared" si="18"/>
        <v>13124519578</v>
      </c>
      <c r="J39" s="111">
        <f t="shared" si="18"/>
        <v>91320950384.945602</v>
      </c>
      <c r="K39" s="111">
        <f>SUM(K34:K38)</f>
        <v>202138349745.4776</v>
      </c>
    </row>
    <row r="40" spans="4:11" ht="25.5" customHeight="1">
      <c r="D40" s="227" t="s">
        <v>695</v>
      </c>
      <c r="E40" s="227"/>
      <c r="F40" s="227"/>
      <c r="G40" s="227"/>
      <c r="H40" s="227"/>
      <c r="I40" s="227"/>
      <c r="J40" s="227"/>
      <c r="K40" s="227"/>
    </row>
  </sheetData>
  <mergeCells count="17">
    <mergeCell ref="A7:N7"/>
    <mergeCell ref="A1:N1"/>
    <mergeCell ref="A2:N2"/>
    <mergeCell ref="A3:N3"/>
    <mergeCell ref="A6:N6"/>
    <mergeCell ref="B4:N4"/>
    <mergeCell ref="A5:N5"/>
    <mergeCell ref="D40:K40"/>
    <mergeCell ref="D8:D9"/>
    <mergeCell ref="E8:E9"/>
    <mergeCell ref="F8:K8"/>
    <mergeCell ref="D34:D38"/>
    <mergeCell ref="D39:E39"/>
    <mergeCell ref="D10:D15"/>
    <mergeCell ref="D28:D33"/>
    <mergeCell ref="D22:D27"/>
    <mergeCell ref="D16:D21"/>
  </mergeCells>
  <pageMargins left="0.7" right="0.7" top="0.75" bottom="0.75" header="0.3" footer="0.3"/>
  <pageSetup orientation="portrait" r:id="rId1"/>
  <ignoredErrors>
    <ignoredError sqref="K15 K22:K2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selection activeCell="N30" sqref="N30"/>
    </sheetView>
  </sheetViews>
  <sheetFormatPr baseColWidth="10" defaultColWidth="11.42578125" defaultRowHeight="15"/>
  <cols>
    <col min="1" max="3" width="11.42578125" customWidth="1"/>
    <col min="4" max="4" width="40.5703125" customWidth="1"/>
    <col min="5" max="5" width="12.42578125" customWidth="1"/>
    <col min="6" max="6" width="16.5703125" customWidth="1"/>
    <col min="7" max="7" width="11.5703125" customWidth="1"/>
    <col min="8" max="8" width="9.7109375" customWidth="1"/>
    <col min="9" max="9" width="11.42578125" customWidth="1"/>
    <col min="10" max="10" width="10.28515625" bestFit="1" customWidth="1"/>
    <col min="11" max="11" width="11.42578125" customWidth="1"/>
  </cols>
  <sheetData>
    <row r="1" spans="1:13" ht="28.5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13"/>
    </row>
    <row r="2" spans="1:1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13" ht="15.75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18"/>
    </row>
    <row r="5" spans="1:13" ht="18.75">
      <c r="A5" s="240" t="s">
        <v>78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</row>
    <row r="6" spans="1:13" ht="18.75">
      <c r="A6" s="36"/>
      <c r="B6" s="240" t="s">
        <v>77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</row>
    <row r="7" spans="1:13" s="15" customFormat="1" ht="18.75">
      <c r="A7" s="240" t="s">
        <v>146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ht="16.5" customHeight="1">
      <c r="A8" s="199" t="s">
        <v>24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</row>
    <row r="9" spans="1:13" ht="57.75" customHeight="1">
      <c r="D9" s="18" t="s">
        <v>79</v>
      </c>
      <c r="E9" s="18" t="s">
        <v>25</v>
      </c>
      <c r="F9" s="18" t="s">
        <v>26</v>
      </c>
      <c r="G9" s="18" t="s">
        <v>27</v>
      </c>
      <c r="H9" s="18" t="s">
        <v>28</v>
      </c>
      <c r="I9" s="18" t="s">
        <v>29</v>
      </c>
      <c r="J9" s="18" t="s">
        <v>80</v>
      </c>
    </row>
    <row r="10" spans="1:13">
      <c r="D10" s="16" t="s">
        <v>33</v>
      </c>
      <c r="E10" s="76">
        <f>SUM(E11:E17)</f>
        <v>687034634477</v>
      </c>
      <c r="F10" s="76">
        <f t="shared" ref="F10:H10" si="0">SUM(F11:F17)</f>
        <v>28685575511</v>
      </c>
      <c r="G10" s="76">
        <f t="shared" si="0"/>
        <v>28887823501</v>
      </c>
      <c r="H10" s="76">
        <f t="shared" si="0"/>
        <v>6688420308.5699987</v>
      </c>
      <c r="I10" s="76">
        <f>SUM(I11:I17)</f>
        <v>129392498149.36</v>
      </c>
      <c r="J10" s="76">
        <f>SUM(J11:J17)</f>
        <v>880688951946.92993</v>
      </c>
    </row>
    <row r="11" spans="1:13">
      <c r="D11" s="19" t="s">
        <v>81</v>
      </c>
      <c r="E11" s="74">
        <v>638617531928</v>
      </c>
      <c r="F11" s="74">
        <v>1565145291</v>
      </c>
      <c r="G11" s="74"/>
      <c r="H11" s="74">
        <v>2610195369.21</v>
      </c>
      <c r="I11" s="74"/>
      <c r="J11" s="74">
        <f>SUM(E11:I11)</f>
        <v>642792872588.20996</v>
      </c>
    </row>
    <row r="12" spans="1:13">
      <c r="D12" s="19" t="s">
        <v>82</v>
      </c>
      <c r="E12" s="74">
        <v>2859010842</v>
      </c>
      <c r="F12" s="74"/>
      <c r="G12" s="74">
        <v>1119518559</v>
      </c>
      <c r="H12" s="74">
        <v>114784592</v>
      </c>
      <c r="I12" s="74"/>
      <c r="J12" s="74">
        <f t="shared" ref="J12:J20" si="1">SUM(E12:I12)</f>
        <v>4093313993</v>
      </c>
    </row>
    <row r="13" spans="1:13">
      <c r="D13" s="19" t="s">
        <v>83</v>
      </c>
      <c r="E13" s="74">
        <v>27929028113</v>
      </c>
      <c r="F13" s="75">
        <v>20908730997</v>
      </c>
      <c r="G13" s="74">
        <v>27036573612</v>
      </c>
      <c r="H13" s="74">
        <v>3294234705.9999995</v>
      </c>
      <c r="I13" s="74">
        <v>125449108833.36</v>
      </c>
      <c r="J13" s="74">
        <f>SUM(E13:I13)</f>
        <v>204617676261.35999</v>
      </c>
    </row>
    <row r="14" spans="1:13">
      <c r="D14" s="19" t="s">
        <v>84</v>
      </c>
      <c r="E14" s="74">
        <v>8785471279</v>
      </c>
      <c r="F14" s="74">
        <v>1661289971</v>
      </c>
      <c r="G14" s="74">
        <v>653715458</v>
      </c>
      <c r="H14" s="74">
        <v>218501631.96000001</v>
      </c>
      <c r="I14" s="74"/>
      <c r="J14" s="74">
        <f t="shared" si="1"/>
        <v>11318978339.959999</v>
      </c>
    </row>
    <row r="15" spans="1:13" ht="26.25">
      <c r="D15" s="19" t="s">
        <v>145</v>
      </c>
      <c r="E15" s="74">
        <v>2142586</v>
      </c>
      <c r="F15" s="75">
        <v>991582175</v>
      </c>
      <c r="G15" s="74">
        <v>0</v>
      </c>
      <c r="H15" s="74">
        <v>382942579.39999992</v>
      </c>
      <c r="I15" s="74">
        <v>0</v>
      </c>
      <c r="J15" s="74">
        <f t="shared" si="1"/>
        <v>1376667340.3999999</v>
      </c>
    </row>
    <row r="16" spans="1:13">
      <c r="D16" s="19" t="s">
        <v>85</v>
      </c>
      <c r="E16" s="74">
        <v>163503294</v>
      </c>
      <c r="F16" s="74">
        <v>3000000</v>
      </c>
      <c r="G16" s="74"/>
      <c r="H16" s="74">
        <v>53515121</v>
      </c>
      <c r="I16" s="74"/>
      <c r="J16" s="74">
        <f t="shared" si="1"/>
        <v>220018415</v>
      </c>
    </row>
    <row r="17" spans="4:11">
      <c r="D17" s="19" t="s">
        <v>86</v>
      </c>
      <c r="E17" s="74">
        <v>8677946435</v>
      </c>
      <c r="F17" s="74">
        <v>3555827077</v>
      </c>
      <c r="G17" s="74">
        <v>78015872</v>
      </c>
      <c r="H17" s="74">
        <v>14246309</v>
      </c>
      <c r="I17" s="74">
        <v>3943389316</v>
      </c>
      <c r="J17" s="74">
        <f t="shared" si="1"/>
        <v>16269425009</v>
      </c>
    </row>
    <row r="18" spans="4:11">
      <c r="D18" s="16" t="s">
        <v>87</v>
      </c>
      <c r="E18" s="76">
        <f>SUM(E19:E21)</f>
        <v>2895862908</v>
      </c>
      <c r="F18" s="76">
        <f t="shared" ref="F18:I18" si="2">SUM(F19:F21)</f>
        <v>0</v>
      </c>
      <c r="G18" s="76">
        <f>SUM(G19:G21)</f>
        <v>30088000</v>
      </c>
      <c r="H18" s="76">
        <f t="shared" si="2"/>
        <v>872456516.92000008</v>
      </c>
      <c r="I18" s="76">
        <f t="shared" si="2"/>
        <v>0</v>
      </c>
      <c r="J18" s="76">
        <f>SUM(J19:J21)</f>
        <v>3798407424.9200001</v>
      </c>
    </row>
    <row r="19" spans="4:11" ht="26.25">
      <c r="D19" s="19" t="s">
        <v>88</v>
      </c>
      <c r="E19" s="74">
        <v>8639808</v>
      </c>
      <c r="F19" s="74"/>
      <c r="G19" s="74">
        <v>24788000</v>
      </c>
      <c r="H19" s="74">
        <v>86072766.519999996</v>
      </c>
      <c r="I19" s="74"/>
      <c r="J19" s="74">
        <f t="shared" si="1"/>
        <v>119500574.52</v>
      </c>
    </row>
    <row r="20" spans="4:11">
      <c r="D20" s="19" t="s">
        <v>89</v>
      </c>
      <c r="E20" s="74">
        <v>2887223100</v>
      </c>
      <c r="F20" s="74">
        <v>0</v>
      </c>
      <c r="G20" s="74"/>
      <c r="H20" s="74">
        <v>786383750.4000001</v>
      </c>
      <c r="I20" s="74">
        <v>0</v>
      </c>
      <c r="J20" s="74">
        <f t="shared" si="1"/>
        <v>3673606850.4000001</v>
      </c>
    </row>
    <row r="21" spans="4:11" ht="26.25">
      <c r="D21" s="19" t="s">
        <v>90</v>
      </c>
      <c r="E21" s="74"/>
      <c r="F21" s="74"/>
      <c r="G21" s="74">
        <v>5300000</v>
      </c>
      <c r="H21" s="74"/>
      <c r="I21" s="74"/>
      <c r="J21" s="74">
        <f>SUM(E21:I21)</f>
        <v>5300000</v>
      </c>
    </row>
    <row r="22" spans="4:11">
      <c r="D22" s="92" t="s">
        <v>30</v>
      </c>
      <c r="E22" s="77">
        <f>+E10+E18</f>
        <v>689930497385</v>
      </c>
      <c r="F22" s="77">
        <f t="shared" ref="F22:J22" si="3">+F10+F18</f>
        <v>28685575511</v>
      </c>
      <c r="G22" s="77">
        <f t="shared" si="3"/>
        <v>28917911501</v>
      </c>
      <c r="H22" s="77">
        <f t="shared" si="3"/>
        <v>7560876825.4899988</v>
      </c>
      <c r="I22" s="77">
        <f t="shared" si="3"/>
        <v>129392498149.36</v>
      </c>
      <c r="J22" s="77">
        <f t="shared" si="3"/>
        <v>884487359371.84998</v>
      </c>
    </row>
    <row r="23" spans="4:11" ht="28.5" customHeight="1">
      <c r="D23" s="227" t="s">
        <v>695</v>
      </c>
      <c r="E23" s="227"/>
      <c r="F23" s="227"/>
      <c r="G23" s="227"/>
      <c r="H23" s="227"/>
      <c r="I23" s="227"/>
      <c r="J23" s="227"/>
      <c r="K23" s="166"/>
    </row>
    <row r="25" spans="4:11">
      <c r="E25" s="122"/>
      <c r="F25" s="122"/>
      <c r="G25" s="122"/>
      <c r="H25" s="122"/>
      <c r="I25" s="122"/>
      <c r="J25" s="122"/>
    </row>
  </sheetData>
  <mergeCells count="8">
    <mergeCell ref="A7:M7"/>
    <mergeCell ref="A8:M8"/>
    <mergeCell ref="D23:J23"/>
    <mergeCell ref="A1:M1"/>
    <mergeCell ref="A2:M2"/>
    <mergeCell ref="A3:M3"/>
    <mergeCell ref="A5:M5"/>
    <mergeCell ref="B6:M6"/>
  </mergeCells>
  <pageMargins left="0.7" right="0.7" top="0.75" bottom="0.75" header="0.3" footer="0.3"/>
  <pageSetup orientation="portrait" horizontalDpi="4294967295" verticalDpi="4294967295" r:id="rId1"/>
  <ignoredErrors>
    <ignoredError sqref="J1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F30" sqref="F30"/>
    </sheetView>
  </sheetViews>
  <sheetFormatPr baseColWidth="10" defaultColWidth="11.42578125" defaultRowHeight="15"/>
  <cols>
    <col min="1" max="3" width="11.42578125" customWidth="1"/>
    <col min="4" max="4" width="52.5703125" customWidth="1"/>
    <col min="5" max="5" width="10.28515625" bestFit="1" customWidth="1"/>
    <col min="6" max="6" width="16.28515625" customWidth="1"/>
    <col min="7" max="7" width="11" bestFit="1" customWidth="1"/>
    <col min="8" max="8" width="10" bestFit="1" customWidth="1"/>
    <col min="9" max="9" width="11.28515625" customWidth="1"/>
    <col min="10" max="10" width="10.28515625" bestFit="1" customWidth="1"/>
  </cols>
  <sheetData>
    <row r="1" spans="1:18" ht="28.5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13"/>
    </row>
    <row r="2" spans="1:18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6"/>
    </row>
    <row r="3" spans="1:18" ht="15.75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18"/>
    </row>
    <row r="4" spans="1:1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8" ht="18.75" customHeight="1">
      <c r="A5" s="241" t="s">
        <v>92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8" ht="18.75">
      <c r="A6" s="239" t="s">
        <v>91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8" s="21" customFormat="1" ht="18.75">
      <c r="A7" s="239" t="s">
        <v>146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8" ht="15.75" customHeight="1">
      <c r="A8" s="238" t="s">
        <v>24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8" ht="63.75">
      <c r="D9" s="22" t="s">
        <v>79</v>
      </c>
      <c r="E9" s="22" t="s">
        <v>25</v>
      </c>
      <c r="F9" s="22" t="s">
        <v>26</v>
      </c>
      <c r="G9" s="22" t="s">
        <v>27</v>
      </c>
      <c r="H9" s="22" t="s">
        <v>58</v>
      </c>
      <c r="I9" s="22" t="s">
        <v>29</v>
      </c>
      <c r="J9" s="22" t="s">
        <v>60</v>
      </c>
    </row>
    <row r="10" spans="1:18">
      <c r="D10" s="20" t="s">
        <v>36</v>
      </c>
      <c r="E10" s="79">
        <f t="shared" ref="E10:I10" si="0">SUM(E11:E16)</f>
        <v>520341828902</v>
      </c>
      <c r="F10" s="79">
        <f t="shared" si="0"/>
        <v>85905340753</v>
      </c>
      <c r="G10" s="79">
        <f t="shared" si="0"/>
        <v>35234811882</v>
      </c>
      <c r="H10" s="79">
        <f t="shared" si="0"/>
        <v>11512324585.59</v>
      </c>
      <c r="I10" s="79">
        <f t="shared" si="0"/>
        <v>160186077938.35999</v>
      </c>
      <c r="J10" s="79">
        <f>SUM(J11:J16)</f>
        <v>813180384060.94995</v>
      </c>
      <c r="M10" s="100"/>
      <c r="N10" s="100"/>
      <c r="O10" s="100"/>
      <c r="P10" s="100"/>
      <c r="Q10" s="100"/>
      <c r="R10" s="98"/>
    </row>
    <row r="11" spans="1:18">
      <c r="D11" s="23" t="s">
        <v>93</v>
      </c>
      <c r="E11" s="78"/>
      <c r="F11" s="78"/>
      <c r="G11" s="78"/>
      <c r="H11" s="78">
        <v>27533948.780000001</v>
      </c>
      <c r="I11" s="78">
        <v>153290670071.35999</v>
      </c>
      <c r="J11" s="78">
        <f>SUM(E11:I11)</f>
        <v>153318204020.13998</v>
      </c>
    </row>
    <row r="12" spans="1:18">
      <c r="D12" s="23" t="s">
        <v>94</v>
      </c>
      <c r="E12" s="78">
        <v>283389683631</v>
      </c>
      <c r="F12" s="78">
        <v>82732674122</v>
      </c>
      <c r="G12" s="78">
        <v>33149316981</v>
      </c>
      <c r="H12" s="78">
        <v>10564456323.709999</v>
      </c>
      <c r="I12" s="78">
        <v>21330154</v>
      </c>
      <c r="J12" s="78">
        <f t="shared" ref="J12:J16" si="1">SUM(E12:I12)</f>
        <v>409857461211.71002</v>
      </c>
    </row>
    <row r="13" spans="1:18" ht="26.25">
      <c r="D13" s="23" t="s">
        <v>95</v>
      </c>
      <c r="E13" s="78">
        <v>36969992188</v>
      </c>
      <c r="F13" s="78">
        <v>1483466959</v>
      </c>
      <c r="G13" s="78">
        <v>1731300827</v>
      </c>
      <c r="H13" s="78">
        <v>81123695</v>
      </c>
      <c r="I13" s="78">
        <v>61467177</v>
      </c>
      <c r="J13" s="78">
        <f t="shared" si="1"/>
        <v>40327350846</v>
      </c>
    </row>
    <row r="14" spans="1:18">
      <c r="D14" s="23" t="s">
        <v>37</v>
      </c>
      <c r="E14" s="78">
        <v>147886952782</v>
      </c>
      <c r="F14" s="78">
        <v>21977743</v>
      </c>
      <c r="G14" s="78"/>
      <c r="H14" s="78">
        <v>121240214</v>
      </c>
      <c r="I14" s="78">
        <v>3035751427</v>
      </c>
      <c r="J14" s="78">
        <f t="shared" si="1"/>
        <v>151065922166</v>
      </c>
    </row>
    <row r="15" spans="1:18" s="26" customFormat="1">
      <c r="D15" s="23" t="s">
        <v>96</v>
      </c>
      <c r="E15" s="78">
        <v>52057872554</v>
      </c>
      <c r="F15" s="78">
        <v>1398767742</v>
      </c>
      <c r="G15" s="78">
        <v>353794674</v>
      </c>
      <c r="H15" s="78">
        <v>710050868.0999999</v>
      </c>
      <c r="I15" s="78">
        <v>3776859109</v>
      </c>
      <c r="J15" s="78">
        <f t="shared" si="1"/>
        <v>58297344947.099998</v>
      </c>
    </row>
    <row r="16" spans="1:18">
      <c r="D16" s="23" t="s">
        <v>97</v>
      </c>
      <c r="E16" s="78">
        <v>37327747</v>
      </c>
      <c r="F16" s="78">
        <v>268454187</v>
      </c>
      <c r="G16" s="78">
        <v>399400</v>
      </c>
      <c r="H16" s="78">
        <v>7919536</v>
      </c>
      <c r="I16" s="78"/>
      <c r="J16" s="78">
        <f t="shared" si="1"/>
        <v>314100870</v>
      </c>
    </row>
    <row r="17" spans="4:10">
      <c r="D17" s="20" t="s">
        <v>38</v>
      </c>
      <c r="E17" s="79">
        <f>SUM(E18:E24)</f>
        <v>91763947976</v>
      </c>
      <c r="F17" s="79">
        <f t="shared" ref="F17:I17" si="2">SUM(F18:F24)</f>
        <v>14390252070</v>
      </c>
      <c r="G17" s="79">
        <f t="shared" si="2"/>
        <v>4751063850</v>
      </c>
      <c r="H17" s="79">
        <f t="shared" si="2"/>
        <v>6461483925.6400032</v>
      </c>
      <c r="I17" s="79">
        <f t="shared" si="2"/>
        <v>23693100115</v>
      </c>
      <c r="J17" s="79">
        <f>SUM(J18:J24)</f>
        <v>141059847936.64001</v>
      </c>
    </row>
    <row r="18" spans="4:10">
      <c r="D18" s="23" t="s">
        <v>98</v>
      </c>
      <c r="E18" s="78">
        <v>34676035034</v>
      </c>
      <c r="F18" s="78">
        <v>4788202447</v>
      </c>
      <c r="G18" s="78"/>
      <c r="H18" s="78">
        <v>5163504804.2200031</v>
      </c>
      <c r="I18" s="78">
        <v>17699532596</v>
      </c>
      <c r="J18" s="78">
        <f>SUM(E18:I18)</f>
        <v>62327274881.220001</v>
      </c>
    </row>
    <row r="19" spans="4:10">
      <c r="D19" s="23" t="s">
        <v>99</v>
      </c>
      <c r="E19" s="78">
        <v>51765802891</v>
      </c>
      <c r="F19" s="78">
        <v>6331452133</v>
      </c>
      <c r="G19" s="78">
        <v>406695886</v>
      </c>
      <c r="H19" s="78">
        <v>1202833708.1900003</v>
      </c>
      <c r="I19" s="78">
        <v>5587728704</v>
      </c>
      <c r="J19" s="78">
        <f t="shared" ref="J19:J23" si="3">SUM(E19:I19)</f>
        <v>65294513322.190002</v>
      </c>
    </row>
    <row r="20" spans="4:10">
      <c r="D20" s="23" t="s">
        <v>100</v>
      </c>
      <c r="E20" s="78">
        <v>57098790</v>
      </c>
      <c r="F20" s="78">
        <v>110031738</v>
      </c>
      <c r="G20" s="78">
        <v>302500</v>
      </c>
      <c r="H20" s="78">
        <v>1700000</v>
      </c>
      <c r="I20" s="78">
        <v>2500000</v>
      </c>
      <c r="J20" s="78">
        <f t="shared" si="3"/>
        <v>171633028</v>
      </c>
    </row>
    <row r="21" spans="4:10">
      <c r="D21" s="23" t="s">
        <v>101</v>
      </c>
      <c r="E21" s="78">
        <v>1014328614</v>
      </c>
      <c r="F21" s="78">
        <v>561238144</v>
      </c>
      <c r="G21" s="78">
        <v>27442760</v>
      </c>
      <c r="H21" s="78">
        <v>52628309</v>
      </c>
      <c r="I21" s="78">
        <v>400338815</v>
      </c>
      <c r="J21" s="78">
        <f t="shared" si="3"/>
        <v>2055976642</v>
      </c>
    </row>
    <row r="22" spans="4:10">
      <c r="D22" s="23" t="s">
        <v>102</v>
      </c>
      <c r="E22" s="78">
        <v>2804398372</v>
      </c>
      <c r="F22" s="78">
        <v>2583526678</v>
      </c>
      <c r="G22" s="78">
        <v>585000</v>
      </c>
      <c r="H22" s="78">
        <v>38643154.230000004</v>
      </c>
      <c r="I22" s="78">
        <v>3000000</v>
      </c>
      <c r="J22" s="78">
        <f t="shared" si="3"/>
        <v>5430153204.2299995</v>
      </c>
    </row>
    <row r="23" spans="4:10">
      <c r="D23" s="24" t="s">
        <v>103</v>
      </c>
      <c r="E23" s="78"/>
      <c r="F23" s="78">
        <v>15800930</v>
      </c>
      <c r="G23" s="78">
        <v>4316037704</v>
      </c>
      <c r="H23" s="78">
        <v>2173950</v>
      </c>
      <c r="I23" s="78"/>
      <c r="J23" s="78">
        <f t="shared" si="3"/>
        <v>4334012584</v>
      </c>
    </row>
    <row r="24" spans="4:10">
      <c r="D24" s="23" t="s">
        <v>104</v>
      </c>
      <c r="E24" s="78">
        <v>1446284275</v>
      </c>
      <c r="F24" s="78"/>
      <c r="G24" s="78"/>
      <c r="H24" s="78"/>
      <c r="I24" s="78"/>
      <c r="J24" s="78">
        <f>SUM(E24:I24)</f>
        <v>1446284275</v>
      </c>
    </row>
    <row r="25" spans="4:10">
      <c r="D25" s="25" t="s">
        <v>105</v>
      </c>
      <c r="E25" s="80">
        <f t="shared" ref="E25:J25" si="4">+E10+E17</f>
        <v>612105776878</v>
      </c>
      <c r="F25" s="80">
        <f t="shared" si="4"/>
        <v>100295592823</v>
      </c>
      <c r="G25" s="80">
        <f t="shared" si="4"/>
        <v>39985875732</v>
      </c>
      <c r="H25" s="80">
        <f t="shared" si="4"/>
        <v>17973808511.230003</v>
      </c>
      <c r="I25" s="80">
        <f t="shared" si="4"/>
        <v>183879178053.35999</v>
      </c>
      <c r="J25" s="80">
        <f t="shared" si="4"/>
        <v>954240231997.58997</v>
      </c>
    </row>
    <row r="26" spans="4:10" ht="24" customHeight="1">
      <c r="D26" s="227" t="s">
        <v>696</v>
      </c>
      <c r="E26" s="227"/>
      <c r="F26" s="227"/>
      <c r="G26" s="227"/>
      <c r="H26" s="227"/>
      <c r="I26" s="227"/>
      <c r="J26" s="227"/>
    </row>
    <row r="27" spans="4:10" ht="15" customHeight="1"/>
    <row r="30" spans="4:10">
      <c r="E30" s="95"/>
      <c r="F30" s="95"/>
      <c r="G30" s="95"/>
    </row>
    <row r="36" spans="13:13">
      <c r="M36" s="26"/>
    </row>
  </sheetData>
  <mergeCells count="8">
    <mergeCell ref="D26:J26"/>
    <mergeCell ref="A7:L7"/>
    <mergeCell ref="A8:L8"/>
    <mergeCell ref="A1:L1"/>
    <mergeCell ref="A2:L2"/>
    <mergeCell ref="A3:L3"/>
    <mergeCell ref="A5:L5"/>
    <mergeCell ref="A6:L6"/>
  </mergeCells>
  <pageMargins left="0.7" right="0.7" top="0.75" bottom="0.75" header="0.3" footer="0.3"/>
  <pageSetup orientation="portrait" horizontalDpi="4294967295" verticalDpi="4294967295" r:id="rId1"/>
  <ignoredErrors>
    <ignoredError sqref="J1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Normal="100" zoomScaleSheetLayoutView="100" workbookViewId="0">
      <selection activeCell="N30" sqref="N30"/>
    </sheetView>
  </sheetViews>
  <sheetFormatPr baseColWidth="10" defaultColWidth="11.42578125" defaultRowHeight="15"/>
  <cols>
    <col min="1" max="3" width="11.42578125" style="26" customWidth="1"/>
    <col min="4" max="4" width="40.140625" style="26" customWidth="1"/>
    <col min="5" max="5" width="10" style="26" bestFit="1" customWidth="1"/>
    <col min="6" max="6" width="17.140625" style="26" bestFit="1" customWidth="1"/>
    <col min="7" max="7" width="11" style="26" bestFit="1" customWidth="1"/>
    <col min="8" max="8" width="10.85546875" style="26" bestFit="1" customWidth="1"/>
    <col min="9" max="9" width="11.5703125" style="26" customWidth="1"/>
    <col min="10" max="10" width="10.28515625" style="26" bestFit="1" customWidth="1"/>
    <col min="11" max="11" width="7" style="26" bestFit="1" customWidth="1"/>
    <col min="12" max="16384" width="11.42578125" style="26"/>
  </cols>
  <sheetData>
    <row r="1" spans="1:14" ht="28.5" customHeight="1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15.75" customHeight="1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5" spans="1:14" ht="18.75">
      <c r="A5" s="239" t="s">
        <v>106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ht="18.75">
      <c r="A6" s="239" t="s">
        <v>23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8.75">
      <c r="A7" s="239" t="s">
        <v>146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8" spans="1:14">
      <c r="A8" s="242" t="s">
        <v>24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1:14" ht="51">
      <c r="D9" s="22"/>
      <c r="E9" s="22" t="s">
        <v>25</v>
      </c>
      <c r="F9" s="22" t="s">
        <v>26</v>
      </c>
      <c r="G9" s="22" t="s">
        <v>27</v>
      </c>
      <c r="H9" s="22" t="s">
        <v>58</v>
      </c>
      <c r="I9" s="22" t="s">
        <v>29</v>
      </c>
      <c r="J9" s="22" t="s">
        <v>30</v>
      </c>
      <c r="K9" s="22" t="s">
        <v>31</v>
      </c>
    </row>
    <row r="10" spans="1:14">
      <c r="D10" s="25" t="s">
        <v>32</v>
      </c>
      <c r="E10" s="5">
        <f t="shared" ref="E10:I10" si="0">+E11+E12</f>
        <v>689930497385</v>
      </c>
      <c r="F10" s="5">
        <f t="shared" si="0"/>
        <v>28685575511</v>
      </c>
      <c r="G10" s="5">
        <f t="shared" si="0"/>
        <v>28917911501</v>
      </c>
      <c r="H10" s="5">
        <f t="shared" si="0"/>
        <v>7560876825.4900017</v>
      </c>
      <c r="I10" s="5">
        <f t="shared" si="0"/>
        <v>129392498149.36</v>
      </c>
      <c r="J10" s="5">
        <f>+J11+J12</f>
        <v>884487359371.84998</v>
      </c>
      <c r="K10" s="9">
        <v>0.2048271009526143</v>
      </c>
    </row>
    <row r="11" spans="1:14">
      <c r="B11"/>
      <c r="D11" s="27" t="s">
        <v>33</v>
      </c>
      <c r="E11" s="102">
        <v>687034634477</v>
      </c>
      <c r="F11" s="102">
        <v>28685575511</v>
      </c>
      <c r="G11" s="102">
        <v>28887823501</v>
      </c>
      <c r="H11" s="102">
        <v>6688420308.5700016</v>
      </c>
      <c r="I11" s="102">
        <v>129392498149.36</v>
      </c>
      <c r="J11" s="2">
        <f>SUM(E11:I11)</f>
        <v>880688951946.92993</v>
      </c>
      <c r="K11" s="47">
        <v>0.20394747641887784</v>
      </c>
    </row>
    <row r="12" spans="1:14">
      <c r="B12"/>
      <c r="D12" s="27" t="s">
        <v>34</v>
      </c>
      <c r="E12" s="102">
        <v>2895862908</v>
      </c>
      <c r="F12" s="103">
        <v>0</v>
      </c>
      <c r="G12" s="102">
        <v>30088000</v>
      </c>
      <c r="H12" s="102">
        <v>872456516.92000055</v>
      </c>
      <c r="I12" s="102">
        <v>0</v>
      </c>
      <c r="J12" s="2">
        <f>SUM(E12:I12)</f>
        <v>3798407424.9200006</v>
      </c>
      <c r="K12" s="47">
        <v>8.7962453373645138E-4</v>
      </c>
    </row>
    <row r="13" spans="1:14">
      <c r="B13"/>
      <c r="D13" s="28"/>
      <c r="E13" s="6"/>
      <c r="F13" s="6"/>
      <c r="G13" s="6"/>
      <c r="H13" s="6"/>
      <c r="I13" s="6"/>
      <c r="J13" s="6"/>
      <c r="K13" s="48"/>
    </row>
    <row r="14" spans="1:14">
      <c r="B14"/>
      <c r="D14" s="25" t="s">
        <v>35</v>
      </c>
      <c r="E14" s="5">
        <f t="shared" ref="E14:J14" si="1">+E15+E17</f>
        <v>612105776878</v>
      </c>
      <c r="F14" s="5">
        <f t="shared" si="1"/>
        <v>100295592823</v>
      </c>
      <c r="G14" s="5">
        <f t="shared" si="1"/>
        <v>39985875732</v>
      </c>
      <c r="H14" s="5">
        <f t="shared" si="1"/>
        <v>17973808511.230003</v>
      </c>
      <c r="I14" s="5">
        <f t="shared" si="1"/>
        <v>183879178053.35999</v>
      </c>
      <c r="J14" s="5">
        <f t="shared" si="1"/>
        <v>954240231997.58997</v>
      </c>
      <c r="K14" s="9">
        <v>0.22098027547982732</v>
      </c>
    </row>
    <row r="15" spans="1:14">
      <c r="B15"/>
      <c r="D15" s="27" t="s">
        <v>36</v>
      </c>
      <c r="E15" s="2">
        <v>520341828902</v>
      </c>
      <c r="F15" s="2">
        <v>85905340753</v>
      </c>
      <c r="G15" s="2">
        <v>35234811882</v>
      </c>
      <c r="H15" s="2">
        <v>11512324585.59</v>
      </c>
      <c r="I15" s="2">
        <v>160186077938.35999</v>
      </c>
      <c r="J15" s="2">
        <f>SUM(E15:I15)</f>
        <v>813180384060.94995</v>
      </c>
      <c r="K15" s="47">
        <v>0.18831403168613661</v>
      </c>
    </row>
    <row r="16" spans="1:14">
      <c r="B16"/>
      <c r="D16" s="29" t="s">
        <v>37</v>
      </c>
      <c r="E16" s="3">
        <v>147886952782</v>
      </c>
      <c r="F16" s="3">
        <v>21977743</v>
      </c>
      <c r="G16" s="4"/>
      <c r="H16" s="3">
        <v>121240214</v>
      </c>
      <c r="I16" s="3">
        <v>3035751427</v>
      </c>
      <c r="J16" s="3">
        <f t="shared" ref="J16" si="2">SUM(E16:I16)</f>
        <v>151065922166</v>
      </c>
      <c r="K16" s="49">
        <v>3.49834223882746E-2</v>
      </c>
    </row>
    <row r="17" spans="2:11">
      <c r="B17"/>
      <c r="D17" s="27" t="s">
        <v>38</v>
      </c>
      <c r="E17" s="2">
        <v>91763947976</v>
      </c>
      <c r="F17" s="2">
        <v>14390252070</v>
      </c>
      <c r="G17" s="2">
        <v>4751063850</v>
      </c>
      <c r="H17" s="2">
        <v>6461483925.6400032</v>
      </c>
      <c r="I17" s="2">
        <v>23693100115</v>
      </c>
      <c r="J17" s="2">
        <f>SUM(E17:I17)</f>
        <v>141059847936.64001</v>
      </c>
      <c r="K17" s="47">
        <v>3.2666243793690715E-2</v>
      </c>
    </row>
    <row r="18" spans="2:11">
      <c r="B18"/>
      <c r="D18" s="30"/>
      <c r="E18" s="10"/>
      <c r="F18" s="10"/>
      <c r="G18" s="10"/>
      <c r="H18" s="10"/>
      <c r="I18" s="10"/>
      <c r="J18" s="10"/>
      <c r="K18" s="50"/>
    </row>
    <row r="19" spans="2:11">
      <c r="B19"/>
      <c r="D19" s="25" t="s">
        <v>39</v>
      </c>
      <c r="E19" s="5"/>
      <c r="F19" s="5"/>
      <c r="G19" s="5"/>
      <c r="H19" s="5"/>
      <c r="I19" s="5"/>
      <c r="J19" s="5"/>
      <c r="K19" s="9"/>
    </row>
    <row r="20" spans="2:11">
      <c r="B20"/>
      <c r="D20" s="31" t="s">
        <v>40</v>
      </c>
      <c r="E20" s="11">
        <f t="shared" ref="E20:J20" si="3">+E11-E15</f>
        <v>166692805575</v>
      </c>
      <c r="F20" s="11">
        <f t="shared" si="3"/>
        <v>-57219765242</v>
      </c>
      <c r="G20" s="11">
        <f t="shared" si="3"/>
        <v>-6346988381</v>
      </c>
      <c r="H20" s="11">
        <f t="shared" si="3"/>
        <v>-4823904277.0199986</v>
      </c>
      <c r="I20" s="11">
        <f t="shared" si="3"/>
        <v>-30793579788.999985</v>
      </c>
      <c r="J20" s="11">
        <f t="shared" si="3"/>
        <v>67508567885.97998</v>
      </c>
      <c r="K20" s="51">
        <v>1.5633444732741218E-2</v>
      </c>
    </row>
    <row r="21" spans="2:11" ht="15.75" customHeight="1">
      <c r="B21"/>
      <c r="D21" s="31" t="s">
        <v>41</v>
      </c>
      <c r="E21" s="11">
        <f t="shared" ref="E21:J21" si="4">+E12-E17</f>
        <v>-88868085068</v>
      </c>
      <c r="F21" s="11">
        <f t="shared" si="4"/>
        <v>-14390252070</v>
      </c>
      <c r="G21" s="11">
        <f t="shared" si="4"/>
        <v>-4720975850</v>
      </c>
      <c r="H21" s="11">
        <f t="shared" si="4"/>
        <v>-5589027408.7200031</v>
      </c>
      <c r="I21" s="11">
        <f t="shared" si="4"/>
        <v>-23693100115</v>
      </c>
      <c r="J21" s="11">
        <f t="shared" si="4"/>
        <v>-137261440511.72002</v>
      </c>
      <c r="K21" s="51">
        <v>-3.1786619259954269E-2</v>
      </c>
    </row>
    <row r="22" spans="2:11">
      <c r="B22"/>
      <c r="D22" s="31" t="s">
        <v>42</v>
      </c>
      <c r="E22" s="11">
        <f>+E10-E14</f>
        <v>77824720507</v>
      </c>
      <c r="F22" s="11">
        <f t="shared" ref="F22:J22" si="5">+F10-F14</f>
        <v>-71610017312</v>
      </c>
      <c r="G22" s="11">
        <f t="shared" si="5"/>
        <v>-11067964231</v>
      </c>
      <c r="H22" s="11">
        <f t="shared" si="5"/>
        <v>-10412931685.740002</v>
      </c>
      <c r="I22" s="11">
        <f t="shared" si="5"/>
        <v>-54486679903.999985</v>
      </c>
      <c r="J22" s="11">
        <f t="shared" si="5"/>
        <v>-69752872625.73999</v>
      </c>
      <c r="K22" s="51">
        <v>-1.6153174527213036E-2</v>
      </c>
    </row>
    <row r="23" spans="2:11">
      <c r="B23"/>
      <c r="D23" s="31" t="s">
        <v>43</v>
      </c>
      <c r="E23" s="11">
        <f>+E10-(E14-E16)</f>
        <v>225711673289</v>
      </c>
      <c r="F23" s="11">
        <f t="shared" ref="F23:J23" si="6">+F10-(F14-F16)</f>
        <v>-71588039569</v>
      </c>
      <c r="G23" s="11">
        <f t="shared" si="6"/>
        <v>-11067964231</v>
      </c>
      <c r="H23" s="11">
        <f t="shared" si="6"/>
        <v>-10291691471.740002</v>
      </c>
      <c r="I23" s="11">
        <f t="shared" si="6"/>
        <v>-51450928476.999985</v>
      </c>
      <c r="J23" s="11">
        <f t="shared" si="6"/>
        <v>81313049540.26001</v>
      </c>
      <c r="K23" s="51">
        <v>1.883024786106156E-2</v>
      </c>
    </row>
    <row r="24" spans="2:11">
      <c r="B24"/>
      <c r="D24" s="32"/>
      <c r="E24" s="7"/>
      <c r="F24" s="7"/>
      <c r="G24" s="7"/>
      <c r="H24" s="7"/>
      <c r="I24" s="7"/>
      <c r="J24" s="7"/>
      <c r="K24" s="52"/>
    </row>
    <row r="25" spans="2:11">
      <c r="B25"/>
      <c r="D25" s="25" t="s">
        <v>44</v>
      </c>
      <c r="E25" s="5">
        <f t="shared" ref="E25:J25" si="7">+E26-E27</f>
        <v>97702363168</v>
      </c>
      <c r="F25" s="5">
        <f t="shared" si="7"/>
        <v>-3759817113</v>
      </c>
      <c r="G25" s="5">
        <f t="shared" si="7"/>
        <v>-603947550</v>
      </c>
      <c r="H25" s="5">
        <f t="shared" si="7"/>
        <v>-2184478572.46</v>
      </c>
      <c r="I25" s="5">
        <f t="shared" si="7"/>
        <v>-21401247307</v>
      </c>
      <c r="J25" s="5">
        <f t="shared" si="7"/>
        <v>69752872625.540009</v>
      </c>
      <c r="K25" s="9">
        <v>1.6153174527166726E-2</v>
      </c>
    </row>
    <row r="26" spans="2:11">
      <c r="B26"/>
      <c r="D26" s="27" t="s">
        <v>45</v>
      </c>
      <c r="E26" s="2">
        <v>231880048966</v>
      </c>
      <c r="F26" s="2">
        <v>0</v>
      </c>
      <c r="G26" s="2"/>
      <c r="H26" s="2">
        <v>323188983</v>
      </c>
      <c r="I26" s="2">
        <v>302978690</v>
      </c>
      <c r="J26" s="2">
        <f>SUM(E26:I26)</f>
        <v>232506216639</v>
      </c>
      <c r="K26" s="47">
        <v>5.3843137273831061E-2</v>
      </c>
    </row>
    <row r="27" spans="2:11" ht="20.25" customHeight="1">
      <c r="B27"/>
      <c r="D27" s="27" t="s">
        <v>46</v>
      </c>
      <c r="E27" s="2">
        <v>134177685798</v>
      </c>
      <c r="F27" s="2">
        <v>3759817113</v>
      </c>
      <c r="G27" s="2">
        <v>603947550</v>
      </c>
      <c r="H27" s="2">
        <v>2507667555.46</v>
      </c>
      <c r="I27" s="2">
        <v>21704225997</v>
      </c>
      <c r="J27" s="2">
        <f>SUM(E27:I27)</f>
        <v>162753344013.45999</v>
      </c>
      <c r="K27" s="47">
        <v>3.7689962746664335E-2</v>
      </c>
    </row>
    <row r="28" spans="2:11">
      <c r="B28"/>
      <c r="D28" s="33"/>
      <c r="E28" s="8"/>
      <c r="F28" s="8"/>
      <c r="G28" s="8"/>
      <c r="H28" s="8"/>
      <c r="I28" s="8"/>
      <c r="J28" s="8"/>
      <c r="K28" s="53"/>
    </row>
    <row r="29" spans="2:11">
      <c r="B29"/>
      <c r="D29" s="25" t="s">
        <v>47</v>
      </c>
      <c r="E29" s="9">
        <v>1.8022430411235125E-2</v>
      </c>
      <c r="F29" s="9">
        <v>-1.6583246882804801E-2</v>
      </c>
      <c r="G29" s="9">
        <v>-2.5630881016693837E-3</v>
      </c>
      <c r="H29" s="9">
        <v>-2.4113975027551132E-3</v>
      </c>
      <c r="I29" s="9">
        <v>-1.2617872451218865E-2</v>
      </c>
      <c r="J29" s="9">
        <v>-1.6153174527213036E-2</v>
      </c>
      <c r="K29" s="9"/>
    </row>
    <row r="30" spans="2:11" ht="27" customHeight="1">
      <c r="B30"/>
      <c r="D30" s="227" t="s">
        <v>695</v>
      </c>
      <c r="E30" s="227"/>
      <c r="F30" s="227"/>
      <c r="G30" s="227"/>
      <c r="H30" s="227"/>
      <c r="I30" s="227"/>
      <c r="J30" s="227"/>
      <c r="K30" s="227"/>
    </row>
    <row r="31" spans="2:11">
      <c r="B31"/>
    </row>
    <row r="32" spans="2:11">
      <c r="B32"/>
    </row>
    <row r="33" spans="2:2">
      <c r="B33"/>
    </row>
  </sheetData>
  <mergeCells count="8">
    <mergeCell ref="D30:K30"/>
    <mergeCell ref="A7:N7"/>
    <mergeCell ref="A8:N8"/>
    <mergeCell ref="A1:N1"/>
    <mergeCell ref="A2:N2"/>
    <mergeCell ref="A3:N3"/>
    <mergeCell ref="A5:N5"/>
    <mergeCell ref="A6:N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90" zoomScaleNormal="90" workbookViewId="0">
      <selection activeCell="S35" sqref="S35"/>
    </sheetView>
  </sheetViews>
  <sheetFormatPr baseColWidth="10" defaultColWidth="11.42578125" defaultRowHeight="15"/>
  <cols>
    <col min="1" max="3" width="11.42578125" customWidth="1"/>
    <col min="4" max="4" width="49.7109375" customWidth="1"/>
    <col min="5" max="5" width="10.85546875" customWidth="1"/>
    <col min="6" max="6" width="17.140625" customWidth="1"/>
    <col min="7" max="7" width="11" bestFit="1" customWidth="1"/>
    <col min="8" max="8" width="13.42578125" customWidth="1"/>
    <col min="9" max="9" width="12.28515625" bestFit="1" customWidth="1"/>
    <col min="10" max="10" width="10.42578125" bestFit="1" customWidth="1"/>
    <col min="11" max="11" width="7.42578125" bestFit="1" customWidth="1"/>
    <col min="12" max="12" width="7.85546875" customWidth="1"/>
    <col min="13" max="13" width="7.42578125" bestFit="1" customWidth="1"/>
    <col min="14" max="14" width="10" customWidth="1"/>
    <col min="15" max="15" width="8.5703125" customWidth="1"/>
    <col min="16" max="16" width="11.140625" customWidth="1"/>
    <col min="17" max="17" width="10" customWidth="1"/>
    <col min="21" max="21" width="14.85546875" bestFit="1" customWidth="1"/>
    <col min="22" max="22" width="12.5703125" customWidth="1"/>
  </cols>
  <sheetData>
    <row r="1" spans="1:23" ht="28.5">
      <c r="A1" s="212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13"/>
    </row>
    <row r="2" spans="1:23" ht="2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</row>
    <row r="3" spans="1:23" ht="15.75">
      <c r="A3" s="217" t="s">
        <v>22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18"/>
    </row>
    <row r="4" spans="1:2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3" ht="18.75">
      <c r="A5" s="243" t="s">
        <v>137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23" ht="18.75">
      <c r="A6" s="243" t="s">
        <v>136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23" s="26" customFormat="1" ht="18.75">
      <c r="A7" s="243" t="s">
        <v>146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23">
      <c r="A8" s="244" t="s">
        <v>24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23" ht="51">
      <c r="D9" s="81" t="s">
        <v>107</v>
      </c>
      <c r="E9" s="22" t="s">
        <v>25</v>
      </c>
      <c r="F9" s="22" t="s">
        <v>108</v>
      </c>
      <c r="G9" s="22" t="s">
        <v>109</v>
      </c>
      <c r="H9" s="22" t="s">
        <v>58</v>
      </c>
      <c r="I9" s="22" t="s">
        <v>29</v>
      </c>
      <c r="J9" s="22" t="s">
        <v>30</v>
      </c>
    </row>
    <row r="10" spans="1:23">
      <c r="D10" s="27" t="s">
        <v>110</v>
      </c>
      <c r="E10" s="82">
        <f>SUM(E11:E14)</f>
        <v>121729310854</v>
      </c>
      <c r="F10" s="82">
        <f t="shared" ref="F10:I10" si="0">SUM(F11:F14)</f>
        <v>17111220567</v>
      </c>
      <c r="G10" s="82">
        <f t="shared" si="0"/>
        <v>1300000</v>
      </c>
      <c r="H10" s="82">
        <f t="shared" si="0"/>
        <v>6537502867.9700012</v>
      </c>
      <c r="I10" s="82">
        <f t="shared" si="0"/>
        <v>21728828</v>
      </c>
      <c r="J10" s="82">
        <f>SUM(J11:J14)</f>
        <v>145401063116.97</v>
      </c>
      <c r="K10" s="101"/>
      <c r="L10" s="101"/>
      <c r="M10" s="100"/>
      <c r="N10" s="100"/>
      <c r="O10" s="100"/>
      <c r="P10" s="100"/>
      <c r="Q10" s="100"/>
    </row>
    <row r="11" spans="1:23">
      <c r="D11" s="34" t="s">
        <v>111</v>
      </c>
      <c r="E11" s="83">
        <v>47193670194</v>
      </c>
      <c r="F11" s="83">
        <v>16330524135</v>
      </c>
      <c r="G11" s="84"/>
      <c r="H11" s="83">
        <v>5998861223.670001</v>
      </c>
      <c r="I11" s="83">
        <v>12000000</v>
      </c>
      <c r="J11" s="83">
        <f>SUM(E11:I11)</f>
        <v>69535055552.669998</v>
      </c>
      <c r="K11" s="101"/>
      <c r="L11" s="101"/>
      <c r="M11" s="100"/>
      <c r="N11" s="100"/>
      <c r="O11" s="100"/>
      <c r="P11" s="100"/>
      <c r="Q11" s="100"/>
    </row>
    <row r="12" spans="1:23">
      <c r="D12" s="34" t="s">
        <v>112</v>
      </c>
      <c r="E12" s="83">
        <v>9160066936</v>
      </c>
      <c r="F12" s="83">
        <v>5750000</v>
      </c>
      <c r="G12" s="83">
        <v>1300000</v>
      </c>
      <c r="H12" s="84"/>
      <c r="I12" s="83">
        <v>9728828</v>
      </c>
      <c r="J12" s="83">
        <f t="shared" ref="J12:J14" si="1">SUM(E12:I12)</f>
        <v>9176845764</v>
      </c>
      <c r="K12" s="101"/>
      <c r="L12" s="101"/>
      <c r="M12" s="100"/>
      <c r="N12" s="100"/>
      <c r="O12" s="100"/>
      <c r="P12" s="100"/>
      <c r="Q12" s="100"/>
    </row>
    <row r="13" spans="1:23">
      <c r="D13" s="34" t="s">
        <v>113</v>
      </c>
      <c r="E13" s="83">
        <v>28014838834</v>
      </c>
      <c r="F13" s="83">
        <v>231487253</v>
      </c>
      <c r="G13" s="84"/>
      <c r="H13" s="83">
        <v>810400</v>
      </c>
      <c r="I13" s="84"/>
      <c r="J13" s="83">
        <f t="shared" si="1"/>
        <v>28247136487</v>
      </c>
      <c r="K13" s="101"/>
      <c r="L13" s="101"/>
      <c r="M13" s="100"/>
      <c r="N13" s="100"/>
      <c r="O13" s="100"/>
      <c r="P13" s="100"/>
      <c r="Q13" s="100"/>
    </row>
    <row r="14" spans="1:23">
      <c r="D14" s="34" t="s">
        <v>114</v>
      </c>
      <c r="E14" s="83">
        <v>37360734890</v>
      </c>
      <c r="F14" s="83">
        <v>543459179</v>
      </c>
      <c r="G14" s="84"/>
      <c r="H14" s="83">
        <v>537831244.29999995</v>
      </c>
      <c r="I14" s="84"/>
      <c r="J14" s="83">
        <f t="shared" si="1"/>
        <v>38442025313.300003</v>
      </c>
      <c r="K14" s="101"/>
      <c r="L14" s="101"/>
      <c r="M14" s="100"/>
      <c r="N14" s="100"/>
      <c r="O14" s="100"/>
      <c r="P14" s="100"/>
      <c r="Q14" s="100"/>
    </row>
    <row r="15" spans="1:23">
      <c r="D15" s="27" t="s">
        <v>115</v>
      </c>
      <c r="E15" s="82">
        <f>SUM(E16:E24)</f>
        <v>64130241812</v>
      </c>
      <c r="F15" s="82">
        <f t="shared" ref="F15:I15" si="2">SUM(F16:F24)</f>
        <v>21234710432</v>
      </c>
      <c r="G15" s="82">
        <f t="shared" si="2"/>
        <v>0</v>
      </c>
      <c r="H15" s="82">
        <f t="shared" si="2"/>
        <v>3763484603.04</v>
      </c>
      <c r="I15" s="82">
        <f t="shared" si="2"/>
        <v>157759575210.35999</v>
      </c>
      <c r="J15" s="82">
        <f>SUM(J16:J24)</f>
        <v>246888012057.39996</v>
      </c>
      <c r="K15" s="101"/>
      <c r="L15" s="101"/>
      <c r="M15" s="100"/>
      <c r="N15" s="100"/>
      <c r="O15" s="100"/>
      <c r="P15" s="100"/>
      <c r="Q15" s="100"/>
    </row>
    <row r="16" spans="1:23">
      <c r="D16" s="34" t="s">
        <v>116</v>
      </c>
      <c r="E16" s="83">
        <v>6086405960</v>
      </c>
      <c r="F16" s="83">
        <v>2150790361</v>
      </c>
      <c r="G16" s="84"/>
      <c r="H16" s="83">
        <v>736492956.68000007</v>
      </c>
      <c r="I16" s="83"/>
      <c r="J16" s="83">
        <f t="shared" ref="J16:J24" si="3">SUM(E16:I16)</f>
        <v>8973689277.6800003</v>
      </c>
      <c r="K16" s="101"/>
      <c r="L16" s="101"/>
      <c r="M16" s="100"/>
      <c r="N16" s="100"/>
      <c r="O16" s="100"/>
      <c r="P16" s="100"/>
      <c r="Q16" s="100"/>
      <c r="S16" s="100"/>
      <c r="T16" s="100"/>
      <c r="U16" s="100"/>
      <c r="V16" s="100"/>
      <c r="W16" s="100"/>
    </row>
    <row r="17" spans="4:23">
      <c r="D17" s="34" t="s">
        <v>117</v>
      </c>
      <c r="E17" s="83">
        <v>7134920438</v>
      </c>
      <c r="F17" s="83">
        <v>3237562715</v>
      </c>
      <c r="G17" s="84"/>
      <c r="H17" s="83">
        <v>71996</v>
      </c>
      <c r="I17" s="83">
        <v>3150263888</v>
      </c>
      <c r="J17" s="83">
        <f t="shared" si="3"/>
        <v>13522819037</v>
      </c>
      <c r="K17" s="101"/>
      <c r="L17" s="101"/>
      <c r="M17" s="100"/>
      <c r="N17" s="100"/>
      <c r="O17" s="100"/>
      <c r="P17" s="100"/>
      <c r="Q17" s="100"/>
      <c r="S17" s="100"/>
      <c r="T17" s="100"/>
      <c r="U17" s="100"/>
      <c r="V17" s="100"/>
      <c r="W17" s="100"/>
    </row>
    <row r="18" spans="4:23">
      <c r="D18" s="34" t="s">
        <v>118</v>
      </c>
      <c r="E18" s="84">
        <v>0</v>
      </c>
      <c r="F18" s="83">
        <v>6018879031</v>
      </c>
      <c r="G18" s="84"/>
      <c r="H18" s="84"/>
      <c r="I18" s="84"/>
      <c r="J18" s="83">
        <f t="shared" si="3"/>
        <v>6018879031</v>
      </c>
      <c r="K18" s="101"/>
      <c r="L18" s="101"/>
      <c r="M18" s="100"/>
      <c r="N18" s="100"/>
      <c r="O18" s="100"/>
      <c r="P18" s="100"/>
      <c r="Q18" s="100"/>
      <c r="S18" s="100"/>
      <c r="T18" s="100"/>
      <c r="U18" s="100"/>
      <c r="V18" s="100"/>
      <c r="W18" s="100"/>
    </row>
    <row r="19" spans="4:23">
      <c r="D19" s="34" t="s">
        <v>119</v>
      </c>
      <c r="E19" s="83">
        <v>540178003</v>
      </c>
      <c r="F19" s="83">
        <v>1338908337</v>
      </c>
      <c r="G19" s="84"/>
      <c r="H19" s="83">
        <v>0</v>
      </c>
      <c r="I19" s="83">
        <v>152948857623.35999</v>
      </c>
      <c r="J19" s="83">
        <f t="shared" si="3"/>
        <v>154827943963.35999</v>
      </c>
      <c r="K19" s="101"/>
      <c r="L19" s="101"/>
      <c r="M19" s="100"/>
      <c r="N19" s="100"/>
      <c r="O19" s="100"/>
      <c r="P19" s="100"/>
      <c r="Q19" s="100"/>
      <c r="S19" s="100"/>
      <c r="T19" s="100"/>
      <c r="U19" s="100"/>
      <c r="V19" s="100"/>
      <c r="W19" s="100"/>
    </row>
    <row r="20" spans="4:23">
      <c r="D20" s="34" t="s">
        <v>120</v>
      </c>
      <c r="E20" s="83">
        <v>503446771</v>
      </c>
      <c r="F20" s="84"/>
      <c r="G20" s="84"/>
      <c r="H20" s="83">
        <v>1212755083.8299999</v>
      </c>
      <c r="I20" s="84"/>
      <c r="J20" s="83">
        <f t="shared" si="3"/>
        <v>1716201854.8299999</v>
      </c>
      <c r="K20" s="101"/>
      <c r="L20" s="101"/>
      <c r="M20" s="100"/>
      <c r="N20" s="100"/>
      <c r="O20" s="100"/>
      <c r="P20" s="100"/>
      <c r="Q20" s="100"/>
      <c r="S20" s="100"/>
      <c r="T20" s="100"/>
      <c r="U20" s="100"/>
      <c r="V20" s="100"/>
      <c r="W20" s="100"/>
    </row>
    <row r="21" spans="4:23">
      <c r="D21" s="34" t="s">
        <v>121</v>
      </c>
      <c r="E21" s="83">
        <v>39149713365</v>
      </c>
      <c r="F21" s="83">
        <v>6620269539</v>
      </c>
      <c r="G21" s="84"/>
      <c r="H21" s="83">
        <v>1813700766.53</v>
      </c>
      <c r="I21" s="83">
        <v>1137149280</v>
      </c>
      <c r="J21" s="83">
        <f t="shared" si="3"/>
        <v>48720832950.529999</v>
      </c>
      <c r="K21" s="101"/>
      <c r="L21" s="101"/>
      <c r="M21" s="100"/>
      <c r="N21" s="100"/>
      <c r="O21" s="100"/>
      <c r="P21" s="100"/>
      <c r="Q21" s="100"/>
      <c r="S21" s="100"/>
      <c r="T21" s="100"/>
      <c r="U21" s="100"/>
      <c r="V21" s="100"/>
      <c r="W21" s="100"/>
    </row>
    <row r="22" spans="4:23">
      <c r="D22" s="34" t="s">
        <v>122</v>
      </c>
      <c r="E22" s="83">
        <v>1141143424</v>
      </c>
      <c r="F22" s="83">
        <v>1726514348</v>
      </c>
      <c r="G22" s="84"/>
      <c r="H22" s="84"/>
      <c r="I22" s="83">
        <v>366670886</v>
      </c>
      <c r="J22" s="83">
        <f t="shared" si="3"/>
        <v>3234328658</v>
      </c>
      <c r="K22" s="101"/>
      <c r="L22" s="101"/>
      <c r="M22" s="100"/>
      <c r="N22" s="100"/>
      <c r="O22" s="100"/>
      <c r="P22" s="100"/>
      <c r="Q22" s="100"/>
      <c r="S22" s="100"/>
      <c r="T22" s="100"/>
      <c r="U22" s="100"/>
      <c r="V22" s="100"/>
      <c r="W22" s="100"/>
    </row>
    <row r="23" spans="4:23">
      <c r="D23" s="34" t="s">
        <v>123</v>
      </c>
      <c r="E23" s="84">
        <v>149703020</v>
      </c>
      <c r="F23" s="83"/>
      <c r="G23" s="84"/>
      <c r="H23" s="84"/>
      <c r="I23" s="84"/>
      <c r="J23" s="83">
        <f t="shared" si="3"/>
        <v>149703020</v>
      </c>
      <c r="K23" s="101"/>
      <c r="L23" s="101"/>
      <c r="M23" s="100"/>
      <c r="N23" s="100"/>
      <c r="O23" s="100"/>
      <c r="P23" s="100"/>
      <c r="Q23" s="100"/>
      <c r="S23" s="100"/>
      <c r="T23" s="100"/>
      <c r="U23" s="100"/>
      <c r="V23" s="100"/>
      <c r="W23" s="100"/>
    </row>
    <row r="24" spans="4:23">
      <c r="D24" s="34" t="s">
        <v>124</v>
      </c>
      <c r="E24" s="83">
        <v>9424730831</v>
      </c>
      <c r="F24" s="83">
        <v>141786101</v>
      </c>
      <c r="G24" s="84"/>
      <c r="H24" s="84">
        <v>463800</v>
      </c>
      <c r="I24" s="83">
        <v>156633533</v>
      </c>
      <c r="J24" s="83">
        <f t="shared" si="3"/>
        <v>9723614265</v>
      </c>
      <c r="K24" s="101"/>
      <c r="L24" s="101"/>
      <c r="M24" s="100"/>
      <c r="N24" s="100"/>
      <c r="O24" s="100"/>
      <c r="P24" s="100"/>
      <c r="Q24" s="100"/>
      <c r="S24" s="100"/>
      <c r="T24" s="100"/>
      <c r="U24" s="100"/>
      <c r="V24" s="100"/>
      <c r="W24" s="100"/>
    </row>
    <row r="25" spans="4:23">
      <c r="D25" s="27" t="s">
        <v>125</v>
      </c>
      <c r="E25" s="82">
        <f>SUM(E26:E27)</f>
        <v>5740489712</v>
      </c>
      <c r="F25" s="82">
        <f t="shared" ref="F25:J25" si="4">SUM(F26:F27)</f>
        <v>858305879</v>
      </c>
      <c r="G25" s="82">
        <f t="shared" si="4"/>
        <v>0</v>
      </c>
      <c r="H25" s="82">
        <f t="shared" si="4"/>
        <v>4676996157.5499992</v>
      </c>
      <c r="I25" s="82">
        <f t="shared" si="4"/>
        <v>8729237931</v>
      </c>
      <c r="J25" s="82">
        <f t="shared" si="4"/>
        <v>20005029679.549999</v>
      </c>
      <c r="K25" s="101"/>
      <c r="L25" s="101"/>
      <c r="M25" s="100"/>
      <c r="N25" s="100"/>
      <c r="O25" s="100"/>
      <c r="P25" s="100"/>
      <c r="Q25" s="100"/>
      <c r="U25" s="100"/>
      <c r="V25" s="100"/>
    </row>
    <row r="26" spans="4:23">
      <c r="D26" s="34" t="s">
        <v>126</v>
      </c>
      <c r="E26" s="83">
        <v>477894338</v>
      </c>
      <c r="F26" s="83">
        <v>11865000</v>
      </c>
      <c r="G26" s="84"/>
      <c r="H26" s="83">
        <v>424553968.49000001</v>
      </c>
      <c r="I26" s="83">
        <v>8729237931</v>
      </c>
      <c r="J26" s="83">
        <f t="shared" ref="J26:J27" si="5">SUM(E26:I26)</f>
        <v>9643551237.4899998</v>
      </c>
      <c r="K26" s="101"/>
      <c r="L26" s="101"/>
      <c r="M26" s="100"/>
      <c r="N26" s="100"/>
      <c r="O26" s="100"/>
      <c r="P26" s="100"/>
      <c r="Q26" s="100"/>
      <c r="U26" s="100"/>
      <c r="V26" s="100"/>
    </row>
    <row r="27" spans="4:23">
      <c r="D27" s="34" t="s">
        <v>127</v>
      </c>
      <c r="E27" s="83">
        <v>5262595374</v>
      </c>
      <c r="F27" s="83">
        <v>846440879</v>
      </c>
      <c r="G27" s="84"/>
      <c r="H27" s="83">
        <v>4252442189.0599995</v>
      </c>
      <c r="I27" s="84"/>
      <c r="J27" s="83">
        <f t="shared" si="5"/>
        <v>10361478442.059999</v>
      </c>
      <c r="K27" s="101"/>
      <c r="L27" s="101"/>
      <c r="M27" s="100"/>
      <c r="N27" s="100"/>
      <c r="O27" s="100"/>
      <c r="P27" s="100"/>
      <c r="Q27" s="100"/>
      <c r="U27" s="100"/>
      <c r="V27" s="100"/>
    </row>
    <row r="28" spans="4:23">
      <c r="D28" s="27" t="s">
        <v>128</v>
      </c>
      <c r="E28" s="82">
        <f>SUM(E29:E33)</f>
        <v>272664281718</v>
      </c>
      <c r="F28" s="82">
        <f t="shared" ref="F28:J28" si="6">SUM(F29:F33)</f>
        <v>61070498202</v>
      </c>
      <c r="G28" s="82">
        <f t="shared" si="6"/>
        <v>39984575732</v>
      </c>
      <c r="H28" s="82">
        <f t="shared" si="6"/>
        <v>2864852752.6700001</v>
      </c>
      <c r="I28" s="82">
        <f t="shared" si="6"/>
        <v>17368636084</v>
      </c>
      <c r="J28" s="82">
        <f t="shared" si="6"/>
        <v>393952844488.66998</v>
      </c>
      <c r="K28" s="101"/>
      <c r="L28" s="101"/>
      <c r="M28" s="100"/>
      <c r="N28" s="100"/>
      <c r="O28" s="100"/>
      <c r="P28" s="100"/>
      <c r="Q28" s="100"/>
      <c r="U28" s="100"/>
      <c r="V28" s="100"/>
    </row>
    <row r="29" spans="4:23">
      <c r="D29" s="34" t="s">
        <v>129</v>
      </c>
      <c r="E29" s="83">
        <v>1228667209</v>
      </c>
      <c r="F29" s="83">
        <v>4207757043</v>
      </c>
      <c r="G29" s="84"/>
      <c r="H29" s="83">
        <v>620450986.01999998</v>
      </c>
      <c r="I29" s="83">
        <v>15025055159</v>
      </c>
      <c r="J29" s="83">
        <f t="shared" ref="J29:J33" si="7">SUM(E29:I29)</f>
        <v>21081930397.02</v>
      </c>
      <c r="K29" s="101"/>
      <c r="L29" s="101"/>
      <c r="M29" s="100"/>
      <c r="N29" s="100"/>
      <c r="O29" s="100"/>
      <c r="P29" s="100"/>
      <c r="Q29" s="100"/>
      <c r="U29" s="100"/>
      <c r="V29" s="100"/>
    </row>
    <row r="30" spans="4:23" ht="16.5" customHeight="1">
      <c r="D30" s="34" t="s">
        <v>130</v>
      </c>
      <c r="E30" s="83">
        <v>28529184944</v>
      </c>
      <c r="F30" s="83">
        <v>41013391550</v>
      </c>
      <c r="G30" s="83">
        <v>471939976</v>
      </c>
      <c r="H30" s="83">
        <v>142156649.00999999</v>
      </c>
      <c r="I30" s="84"/>
      <c r="J30" s="83">
        <f t="shared" si="7"/>
        <v>70156673119.009995</v>
      </c>
      <c r="K30" s="101"/>
      <c r="L30" s="101"/>
      <c r="M30" s="100"/>
      <c r="N30" s="100"/>
      <c r="O30" s="100"/>
      <c r="P30" s="100"/>
      <c r="Q30" s="100"/>
      <c r="U30" s="100"/>
      <c r="V30" s="100"/>
    </row>
    <row r="31" spans="4:23" ht="26.25">
      <c r="D31" s="34" t="s">
        <v>131</v>
      </c>
      <c r="E31" s="83">
        <v>5414346949</v>
      </c>
      <c r="F31" s="83">
        <v>494251795</v>
      </c>
      <c r="G31" s="84"/>
      <c r="H31" s="83">
        <v>1155175495.53</v>
      </c>
      <c r="I31" s="83">
        <v>342175422</v>
      </c>
      <c r="J31" s="83">
        <f t="shared" si="7"/>
        <v>7405949661.5299997</v>
      </c>
      <c r="K31" s="101"/>
      <c r="L31" s="101"/>
      <c r="M31" s="100"/>
      <c r="N31" s="100"/>
      <c r="O31" s="100"/>
      <c r="P31" s="100"/>
      <c r="Q31" s="100"/>
      <c r="U31" s="100"/>
      <c r="V31" s="100"/>
    </row>
    <row r="32" spans="4:23" ht="16.5" customHeight="1">
      <c r="D32" s="34" t="s">
        <v>132</v>
      </c>
      <c r="E32" s="83">
        <v>176596612016</v>
      </c>
      <c r="F32" s="83">
        <v>14007900114</v>
      </c>
      <c r="G32" s="83"/>
      <c r="H32" s="83">
        <v>238126801.49999991</v>
      </c>
      <c r="I32" s="83">
        <v>89051932</v>
      </c>
      <c r="J32" s="83">
        <f t="shared" si="7"/>
        <v>190931690863.5</v>
      </c>
      <c r="K32" s="101"/>
      <c r="L32" s="101"/>
      <c r="M32" s="100"/>
      <c r="N32" s="100"/>
      <c r="O32" s="100"/>
      <c r="P32" s="100"/>
      <c r="Q32" s="100"/>
      <c r="U32" s="100"/>
      <c r="V32" s="100"/>
    </row>
    <row r="33" spans="4:21">
      <c r="D33" s="34" t="s">
        <v>133</v>
      </c>
      <c r="E33" s="83">
        <v>60895470600</v>
      </c>
      <c r="F33" s="83">
        <v>1347197700</v>
      </c>
      <c r="G33" s="83">
        <v>39512635756</v>
      </c>
      <c r="H33" s="83">
        <v>708942820.6099999</v>
      </c>
      <c r="I33" s="83">
        <v>1912353571</v>
      </c>
      <c r="J33" s="83">
        <f t="shared" si="7"/>
        <v>104376600447.61</v>
      </c>
      <c r="K33" s="101"/>
      <c r="L33" s="101"/>
      <c r="M33" s="100"/>
      <c r="N33" s="100"/>
      <c r="O33" s="100"/>
      <c r="P33" s="100"/>
      <c r="Q33" s="100"/>
      <c r="U33" s="100"/>
    </row>
    <row r="34" spans="4:21">
      <c r="D34" s="27" t="s">
        <v>134</v>
      </c>
      <c r="E34" s="82">
        <f>SUM(E35)</f>
        <v>147841452782</v>
      </c>
      <c r="F34" s="82">
        <f t="shared" ref="F34:J34" si="8">SUM(F35)</f>
        <v>20857743</v>
      </c>
      <c r="G34" s="82">
        <f t="shared" si="8"/>
        <v>0</v>
      </c>
      <c r="H34" s="82">
        <f>SUM(H35)</f>
        <v>130972130</v>
      </c>
      <c r="I34" s="96">
        <f>SUM(I35)</f>
        <v>0</v>
      </c>
      <c r="J34" s="82">
        <f t="shared" si="8"/>
        <v>147993282655</v>
      </c>
      <c r="K34" s="101"/>
      <c r="L34" s="101"/>
      <c r="M34" s="100"/>
      <c r="N34" s="100"/>
      <c r="O34" s="100"/>
      <c r="P34" s="100"/>
      <c r="Q34" s="100"/>
      <c r="U34" s="100"/>
    </row>
    <row r="35" spans="4:21">
      <c r="D35" s="34" t="s">
        <v>135</v>
      </c>
      <c r="E35" s="83">
        <v>147841452782</v>
      </c>
      <c r="F35" s="83">
        <v>20857743</v>
      </c>
      <c r="G35" s="83"/>
      <c r="H35" s="83">
        <v>130972130</v>
      </c>
      <c r="I35" s="84"/>
      <c r="J35" s="83">
        <f>SUM(E35:I35)</f>
        <v>147993282655</v>
      </c>
      <c r="U35" s="100"/>
    </row>
    <row r="36" spans="4:21">
      <c r="D36" s="35" t="s">
        <v>30</v>
      </c>
      <c r="E36" s="85">
        <f>+E10+E15+E25+E28+E34</f>
        <v>612105776878</v>
      </c>
      <c r="F36" s="85">
        <f t="shared" ref="F36:J36" si="9">+F10+F15+F25+F28+F34</f>
        <v>100295592823</v>
      </c>
      <c r="G36" s="85">
        <f t="shared" si="9"/>
        <v>39985875732</v>
      </c>
      <c r="H36" s="85">
        <f t="shared" si="9"/>
        <v>17973808511.230003</v>
      </c>
      <c r="I36" s="85">
        <f t="shared" si="9"/>
        <v>183879178053.35999</v>
      </c>
      <c r="J36" s="85">
        <f t="shared" si="9"/>
        <v>954240231997.58997</v>
      </c>
      <c r="U36" s="100"/>
    </row>
    <row r="37" spans="4:21" ht="29.25" customHeight="1">
      <c r="D37" s="227" t="s">
        <v>695</v>
      </c>
      <c r="E37" s="227"/>
      <c r="F37" s="227"/>
      <c r="G37" s="227"/>
      <c r="H37" s="227"/>
      <c r="I37" s="227"/>
      <c r="J37" s="227"/>
      <c r="K37" s="166"/>
    </row>
    <row r="41" spans="4:21">
      <c r="D41" s="26"/>
    </row>
    <row r="42" spans="4:21">
      <c r="D42" s="26"/>
      <c r="E42" s="83"/>
      <c r="F42" s="83"/>
      <c r="G42" s="83"/>
      <c r="H42" s="83"/>
      <c r="I42" s="83"/>
      <c r="J42" s="83"/>
    </row>
    <row r="43" spans="4:21">
      <c r="D43" s="26"/>
    </row>
    <row r="44" spans="4:21">
      <c r="D44" s="26"/>
      <c r="E44" s="26"/>
      <c r="F44" s="26"/>
      <c r="G44" s="26"/>
      <c r="H44" s="26"/>
      <c r="I44" s="26"/>
      <c r="J44" s="26"/>
      <c r="K44" s="26"/>
      <c r="L44" s="26"/>
    </row>
    <row r="45" spans="4:21">
      <c r="D45" s="26"/>
    </row>
    <row r="46" spans="4:21">
      <c r="D46" s="26"/>
    </row>
    <row r="47" spans="4:21">
      <c r="D47" s="26"/>
      <c r="E47" s="26"/>
    </row>
    <row r="48" spans="4:21">
      <c r="D48" s="26"/>
      <c r="E48" s="26"/>
    </row>
    <row r="49" spans="4:8">
      <c r="D49" s="26"/>
      <c r="E49" s="26"/>
    </row>
    <row r="50" spans="4:8">
      <c r="D50" s="26"/>
      <c r="E50" s="26"/>
    </row>
    <row r="51" spans="4:8">
      <c r="D51" s="26"/>
      <c r="E51" s="26"/>
    </row>
    <row r="52" spans="4:8">
      <c r="D52" s="26"/>
      <c r="E52" s="26"/>
    </row>
    <row r="53" spans="4:8">
      <c r="D53" s="26"/>
      <c r="E53" s="26"/>
    </row>
    <row r="54" spans="4:8">
      <c r="D54" s="26"/>
      <c r="E54" s="26"/>
    </row>
    <row r="55" spans="4:8">
      <c r="D55" s="26"/>
      <c r="E55" s="26"/>
    </row>
    <row r="56" spans="4:8">
      <c r="D56" s="26"/>
      <c r="E56" s="26"/>
    </row>
    <row r="57" spans="4:8">
      <c r="D57" s="26"/>
      <c r="E57" s="26"/>
    </row>
    <row r="58" spans="4:8">
      <c r="D58" s="26"/>
      <c r="E58" s="26"/>
    </row>
    <row r="59" spans="4:8">
      <c r="D59" s="26"/>
      <c r="E59" s="26"/>
    </row>
    <row r="60" spans="4:8">
      <c r="D60" s="26"/>
      <c r="E60" s="26"/>
    </row>
    <row r="61" spans="4:8">
      <c r="D61" s="26"/>
      <c r="E61" s="26"/>
    </row>
    <row r="62" spans="4:8">
      <c r="D62" s="26"/>
      <c r="E62" s="26"/>
      <c r="F62" s="83"/>
      <c r="G62" s="83"/>
      <c r="H62" s="83"/>
    </row>
    <row r="63" spans="4:8">
      <c r="D63" s="26"/>
      <c r="E63" s="26"/>
      <c r="F63" s="83"/>
      <c r="G63" s="84"/>
      <c r="H63" s="84"/>
    </row>
    <row r="64" spans="4:8">
      <c r="D64" s="26"/>
      <c r="E64" s="26"/>
    </row>
    <row r="65" spans="4:9">
      <c r="D65" s="26"/>
    </row>
    <row r="69" spans="4:9">
      <c r="D69" s="100"/>
      <c r="E69" s="100"/>
      <c r="F69" s="100"/>
      <c r="G69" s="100"/>
      <c r="H69" s="100"/>
      <c r="I69" s="100"/>
    </row>
  </sheetData>
  <mergeCells count="8">
    <mergeCell ref="D37:J37"/>
    <mergeCell ref="A7:M7"/>
    <mergeCell ref="A8:M8"/>
    <mergeCell ref="A1:M1"/>
    <mergeCell ref="A2:M2"/>
    <mergeCell ref="A3:M3"/>
    <mergeCell ref="A5:M5"/>
    <mergeCell ref="A6:M6"/>
  </mergeCells>
  <pageMargins left="0.7" right="0.7" top="0.75" bottom="0.75" header="0.3" footer="0.3"/>
  <pageSetup orientation="portrait" horizontalDpi="4294967295" verticalDpi="4294967295" r:id="rId1"/>
  <ignoredErrors>
    <ignoredError sqref="J15 J25 J28 J3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="120" zoomScaleNormal="120" workbookViewId="0">
      <selection activeCell="F24" sqref="F24"/>
    </sheetView>
  </sheetViews>
  <sheetFormatPr baseColWidth="10" defaultColWidth="11.42578125" defaultRowHeight="15"/>
  <cols>
    <col min="1" max="1" width="11.42578125" style="26"/>
    <col min="2" max="2" width="15.28515625" style="26" customWidth="1"/>
    <col min="3" max="3" width="33.7109375" style="26" customWidth="1"/>
    <col min="4" max="4" width="10.85546875" style="26" customWidth="1"/>
    <col min="5" max="5" width="10.140625" style="26" customWidth="1"/>
    <col min="6" max="6" width="10.7109375" style="26" customWidth="1"/>
    <col min="7" max="7" width="13.140625" style="26" customWidth="1"/>
    <col min="8" max="8" width="18.42578125" style="26" bestFit="1" customWidth="1"/>
    <col min="9" max="9" width="13.28515625" style="26" bestFit="1" customWidth="1"/>
    <col min="10" max="10" width="19.42578125" style="26" customWidth="1"/>
    <col min="11" max="11" width="64.7109375" style="26" customWidth="1"/>
    <col min="12" max="12" width="24.28515625" style="26" customWidth="1"/>
    <col min="13" max="13" width="19.7109375" style="26" customWidth="1"/>
    <col min="14" max="14" width="22.5703125" style="26" customWidth="1"/>
    <col min="15" max="15" width="18.5703125" style="26" bestFit="1" customWidth="1"/>
    <col min="16" max="17" width="23.42578125" style="26" customWidth="1"/>
    <col min="18" max="18" width="19.28515625" style="26" customWidth="1"/>
    <col min="19" max="19" width="20.28515625" style="26" customWidth="1"/>
    <col min="20" max="20" width="21.5703125" style="26" customWidth="1"/>
    <col min="21" max="21" width="18.5703125" style="26" bestFit="1" customWidth="1"/>
    <col min="22" max="22" width="18.85546875" style="26" customWidth="1"/>
    <col min="23" max="23" width="18.5703125" style="26" bestFit="1" customWidth="1"/>
    <col min="24" max="24" width="22.5703125" style="26" customWidth="1"/>
    <col min="25" max="25" width="23" style="26" customWidth="1"/>
    <col min="26" max="26" width="15.28515625" style="26" bestFit="1" customWidth="1"/>
    <col min="27" max="27" width="18.85546875" style="26" bestFit="1" customWidth="1"/>
    <col min="28" max="29" width="19.7109375" style="26" bestFit="1" customWidth="1"/>
    <col min="30" max="16384" width="11.42578125" style="26"/>
  </cols>
  <sheetData>
    <row r="1" spans="1:9" ht="28.5">
      <c r="A1" s="212" t="s">
        <v>0</v>
      </c>
      <c r="B1" s="200"/>
      <c r="C1" s="200"/>
      <c r="D1" s="200"/>
      <c r="E1" s="200"/>
      <c r="F1" s="200"/>
      <c r="G1" s="200"/>
      <c r="H1" s="200"/>
      <c r="I1" s="213"/>
    </row>
    <row r="2" spans="1:9" ht="21">
      <c r="A2" s="214" t="s">
        <v>1</v>
      </c>
      <c r="B2" s="215"/>
      <c r="C2" s="215"/>
      <c r="D2" s="215"/>
      <c r="E2" s="215"/>
      <c r="F2" s="215"/>
      <c r="G2" s="215"/>
      <c r="H2" s="215"/>
      <c r="I2" s="216"/>
    </row>
    <row r="3" spans="1:9" ht="15.75">
      <c r="A3" s="217" t="s">
        <v>22</v>
      </c>
      <c r="B3" s="202"/>
      <c r="C3" s="202"/>
      <c r="D3" s="202"/>
      <c r="E3" s="202"/>
      <c r="F3" s="202"/>
      <c r="G3" s="202"/>
      <c r="H3" s="202"/>
      <c r="I3" s="218"/>
    </row>
    <row r="5" spans="1:9" ht="18.75">
      <c r="A5" s="243" t="s">
        <v>137</v>
      </c>
      <c r="B5" s="243"/>
      <c r="C5" s="243"/>
      <c r="D5" s="243"/>
      <c r="E5" s="243"/>
      <c r="F5" s="243"/>
      <c r="G5" s="243"/>
      <c r="H5" s="243"/>
      <c r="I5" s="243"/>
    </row>
    <row r="6" spans="1:9" ht="18.75">
      <c r="A6" s="243" t="s">
        <v>136</v>
      </c>
      <c r="B6" s="243"/>
      <c r="C6" s="243"/>
      <c r="D6" s="243"/>
      <c r="E6" s="243"/>
      <c r="F6" s="243"/>
      <c r="G6" s="243"/>
      <c r="H6" s="243"/>
      <c r="I6" s="243"/>
    </row>
    <row r="7" spans="1:9" ht="18.75">
      <c r="A7" s="243" t="s">
        <v>146</v>
      </c>
      <c r="B7" s="243"/>
      <c r="C7" s="243"/>
      <c r="D7" s="243"/>
      <c r="E7" s="243"/>
      <c r="F7" s="243"/>
      <c r="G7" s="243"/>
      <c r="H7" s="243"/>
      <c r="I7" s="243"/>
    </row>
    <row r="8" spans="1:9">
      <c r="A8" s="244" t="s">
        <v>24</v>
      </c>
      <c r="B8" s="244"/>
      <c r="C8" s="244"/>
      <c r="D8" s="244"/>
      <c r="E8" s="244"/>
      <c r="F8" s="244"/>
      <c r="G8" s="244"/>
      <c r="H8" s="244"/>
      <c r="I8" s="244"/>
    </row>
    <row r="10" spans="1:9" ht="11.25" customHeight="1"/>
    <row r="11" spans="1:9">
      <c r="C11" s="150"/>
      <c r="D11" s="178" t="s">
        <v>679</v>
      </c>
      <c r="E11" s="178" t="s">
        <v>697</v>
      </c>
      <c r="F11" s="178" t="s">
        <v>147</v>
      </c>
      <c r="G11" s="178" t="s">
        <v>698</v>
      </c>
    </row>
    <row r="12" spans="1:9">
      <c r="C12" s="150"/>
      <c r="D12" s="149">
        <v>2019</v>
      </c>
      <c r="E12" s="149">
        <v>2019</v>
      </c>
      <c r="F12" s="149">
        <v>2019</v>
      </c>
      <c r="G12" s="149" t="s">
        <v>699</v>
      </c>
    </row>
    <row r="13" spans="1:9">
      <c r="C13" s="147" t="s">
        <v>25</v>
      </c>
      <c r="D13" s="170">
        <f>'6. Presup. Consolidado Gastos'!$E$12</f>
        <v>283389683631</v>
      </c>
      <c r="E13" s="170">
        <f>'6. Presup. Consolidado Gastos'!$E$18+'6. Presup. Consolidado Gastos'!$E$19+'6. Presup. Consolidado Gastos'!$E$20+'6. Presup. Consolidado Gastos'!$E$21</f>
        <v>87513265329</v>
      </c>
      <c r="F13" s="171">
        <f>+D13+E13</f>
        <v>370902948960</v>
      </c>
      <c r="G13" s="168">
        <f t="shared" ref="G13:G18" si="0">F13/$F$18</f>
        <v>0.53519413467975174</v>
      </c>
    </row>
    <row r="14" spans="1:9">
      <c r="C14" s="147" t="s">
        <v>678</v>
      </c>
      <c r="D14" s="170">
        <f>'6. Presup. Consolidado Gastos'!$F$12</f>
        <v>82732674122</v>
      </c>
      <c r="E14" s="170">
        <f>'6. Presup. Consolidado Gastos'!$F$18+'6. Presup. Consolidado Gastos'!$F$19+'6. Presup. Consolidado Gastos'!$F$20+'6. Presup. Consolidado Gastos'!$F$21</f>
        <v>11790924462</v>
      </c>
      <c r="F14" s="171">
        <f>+D14+E14</f>
        <v>94523598584</v>
      </c>
      <c r="G14" s="168">
        <f t="shared" si="0"/>
        <v>0.13639275636073683</v>
      </c>
    </row>
    <row r="15" spans="1:9">
      <c r="C15" s="147" t="s">
        <v>677</v>
      </c>
      <c r="D15" s="170">
        <f>'6. Presup. Consolidado Gastos'!$G$12</f>
        <v>33149316981</v>
      </c>
      <c r="E15" s="170">
        <f>'6. Presup. Consolidado Gastos'!$G$18+'6. Presup. Consolidado Gastos'!$G$19+'6. Presup. Consolidado Gastos'!$G$20+'6. Presup. Consolidado Gastos'!$G$21</f>
        <v>434441146</v>
      </c>
      <c r="F15" s="171">
        <f>+D15+E15</f>
        <v>33583758127</v>
      </c>
      <c r="G15" s="168">
        <f t="shared" si="0"/>
        <v>4.8459658841947445E-2</v>
      </c>
    </row>
    <row r="16" spans="1:9">
      <c r="C16" s="147" t="s">
        <v>58</v>
      </c>
      <c r="D16" s="170">
        <f>'6. Presup. Consolidado Gastos'!$H$11+'6. Presup. Consolidado Gastos'!$H$12</f>
        <v>10591990272.49</v>
      </c>
      <c r="E16" s="170">
        <f>'6. Presup. Consolidado Gastos'!$H$18+'6. Presup. Consolidado Gastos'!$H$19+'6. Presup. Consolidado Gastos'!$H$20+'6. Presup. Consolidado Gastos'!$H$21</f>
        <v>6420666821.4100037</v>
      </c>
      <c r="F16" s="171">
        <f>+D16+E16</f>
        <v>17012657093.900003</v>
      </c>
      <c r="G16" s="168">
        <f t="shared" si="0"/>
        <v>2.4548400915936339E-2</v>
      </c>
    </row>
    <row r="17" spans="3:7">
      <c r="C17" s="147" t="s">
        <v>676</v>
      </c>
      <c r="D17" s="170">
        <f>'6. Presup. Consolidado Gastos'!$I$11+'6. Presup. Consolidado Gastos'!$I$12</f>
        <v>153312000225.35999</v>
      </c>
      <c r="E17" s="170">
        <f>'6. Presup. Consolidado Gastos'!$I$18+'6. Presup. Consolidado Gastos'!$I$19+'6. Presup. Consolidado Gastos'!$I$20+'6. Presup. Consolidado Gastos'!$I$21</f>
        <v>23690100115</v>
      </c>
      <c r="F17" s="171">
        <f>+D17+E17</f>
        <v>177002100340.35999</v>
      </c>
      <c r="G17" s="168">
        <f t="shared" si="0"/>
        <v>0.2554050492016276</v>
      </c>
    </row>
    <row r="18" spans="3:7">
      <c r="C18" s="148" t="s">
        <v>680</v>
      </c>
      <c r="D18" s="172">
        <f>SUM(D13:D17)</f>
        <v>563175665231.84998</v>
      </c>
      <c r="E18" s="172">
        <f>SUM(E13:E17)</f>
        <v>129849397873.41</v>
      </c>
      <c r="F18" s="172">
        <f>SUM(F13:F17)</f>
        <v>693025063105.26001</v>
      </c>
      <c r="G18" s="169">
        <f t="shared" si="0"/>
        <v>1</v>
      </c>
    </row>
    <row r="22" spans="3:7">
      <c r="C22" s="146"/>
      <c r="D22" s="146"/>
      <c r="E22" s="99"/>
    </row>
    <row r="23" spans="3:7">
      <c r="C23" s="146"/>
      <c r="D23" s="146"/>
      <c r="E23" s="99"/>
    </row>
  </sheetData>
  <mergeCells count="7">
    <mergeCell ref="A7:I7"/>
    <mergeCell ref="A8:I8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1. Panorama Macroeconómico</vt:lpstr>
      <vt:lpstr>2. Cobertura Institucional</vt:lpstr>
      <vt:lpstr>3.CAIF Presp. Agregado</vt:lpstr>
      <vt:lpstr>4. Matriz Trans. Consolidadas</vt:lpstr>
      <vt:lpstr>5. Presup. Consolidado Ingresos</vt:lpstr>
      <vt:lpstr>6. Presup. Consolidado Gastos</vt:lpstr>
      <vt:lpstr>7. CAIF Consolidada</vt:lpstr>
      <vt:lpstr>8. Presp. Consolidado Funcional</vt:lpstr>
      <vt:lpstr>9. Demanda Agregada</vt:lpstr>
      <vt:lpstr>10. Remuneraciones</vt:lpstr>
      <vt:lpstr>11. Remuneraciones Promedio</vt:lpstr>
      <vt:lpstr>12. Proyectos de Inversion</vt:lpstr>
      <vt:lpstr>Anexo-1 Matriz Trans. Cons.</vt:lpstr>
      <vt:lpstr>Anexo-2 Ambitos e Instituciones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A. Castillo Cabral</dc:creator>
  <cp:lastModifiedBy>Katherine M. Peguero Fermín</cp:lastModifiedBy>
  <dcterms:created xsi:type="dcterms:W3CDTF">2017-04-28T18:30:36Z</dcterms:created>
  <dcterms:modified xsi:type="dcterms:W3CDTF">2019-08-13T14:41:46Z</dcterms:modified>
</cp:coreProperties>
</file>