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peguero\Desktop\Excel a Publicar Consolidados\2018\"/>
    </mc:Choice>
  </mc:AlternateContent>
  <bookViews>
    <workbookView xWindow="0" yWindow="0" windowWidth="21570" windowHeight="7755" tabRatio="893"/>
  </bookViews>
  <sheets>
    <sheet name="1. Panorama Macroeconómico" sheetId="1" r:id="rId1"/>
    <sheet name="2.Matriz Transacciones Cons." sheetId="2" r:id="rId2"/>
    <sheet name="3.Cobertura Institucional" sheetId="5" r:id="rId3"/>
    <sheet name="CAIF Presp. Agregado" sheetId="3" state="hidden" r:id="rId4"/>
    <sheet name="4. CAIF Presp. Agregado" sheetId="19" r:id="rId5"/>
    <sheet name="5. Matriz Trans. Consolidadas" sheetId="23" r:id="rId6"/>
    <sheet name="6.Presup. Consolidado Ingresos" sheetId="7" r:id="rId7"/>
    <sheet name="7. Presup. Consolidado Gastos" sheetId="8" r:id="rId8"/>
    <sheet name="8.CAIF Consolidada" sheetId="12" r:id="rId9"/>
    <sheet name="9.Presp.Consolidado Funcional " sheetId="16" r:id="rId10"/>
    <sheet name="10. Demanda Agreg." sheetId="14" r:id="rId11"/>
    <sheet name="11.Remuneraciones" sheetId="22" r:id="rId12"/>
    <sheet name="12. Sueldos Promedio" sheetId="24" r:id="rId13"/>
    <sheet name="13.Proyectos de Inversion " sheetId="17" r:id="rId14"/>
    <sheet name="Anexo 1 " sheetId="28" r:id="rId15"/>
    <sheet name="Anexo 2 Tabla I" sheetId="25" r:id="rId16"/>
    <sheet name="Anexo 2 Tabla II" sheetId="26" r:id="rId17"/>
    <sheet name="Anexo 3 Tabla I" sheetId="32" r:id="rId18"/>
    <sheet name="Anexo 3 Tabla II" sheetId="30" r:id="rId19"/>
    <sheet name="Anexo 3 Tabla III" sheetId="33" r:id="rId20"/>
    <sheet name="Presp. Consolidado Funcional" sheetId="10" state="hidden" r:id="rId21"/>
    <sheet name="Proyectos de Inversion" sheetId="11" state="hidden" r:id="rId22"/>
    <sheet name="Inversion en Provincias" sheetId="13" state="hidden" r:id="rId2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32" l="1"/>
  <c r="S2" i="30"/>
  <c r="S2" i="28"/>
  <c r="S2" i="26" l="1"/>
  <c r="T2" i="25" l="1"/>
  <c r="F15" i="24" l="1"/>
  <c r="D16" i="22"/>
  <c r="H13" i="24"/>
  <c r="H12" i="24"/>
  <c r="H11" i="24"/>
  <c r="K10" i="23"/>
  <c r="K11" i="23"/>
  <c r="K12" i="23"/>
  <c r="K36" i="23" s="1"/>
  <c r="K13" i="23"/>
  <c r="K14" i="23"/>
  <c r="F15" i="23"/>
  <c r="G15" i="23"/>
  <c r="H15" i="23"/>
  <c r="I15" i="23"/>
  <c r="K15" i="23" s="1"/>
  <c r="J15" i="23"/>
  <c r="K16" i="23"/>
  <c r="K34" i="23" s="1"/>
  <c r="K17" i="23"/>
  <c r="K18" i="23"/>
  <c r="K19" i="23"/>
  <c r="K20" i="23"/>
  <c r="K38" i="23" s="1"/>
  <c r="F21" i="23"/>
  <c r="G21" i="23"/>
  <c r="H21" i="23"/>
  <c r="I21" i="23"/>
  <c r="J21" i="23"/>
  <c r="K21" i="23"/>
  <c r="K22" i="23"/>
  <c r="K23" i="23"/>
  <c r="K24" i="23"/>
  <c r="K25" i="23"/>
  <c r="K26" i="23"/>
  <c r="F27" i="23"/>
  <c r="G27" i="23"/>
  <c r="H27" i="23"/>
  <c r="I27" i="23"/>
  <c r="J27" i="23"/>
  <c r="K27" i="23"/>
  <c r="K28" i="23"/>
  <c r="K29" i="23"/>
  <c r="K30" i="23"/>
  <c r="K31" i="23"/>
  <c r="K32" i="23"/>
  <c r="F33" i="23"/>
  <c r="G33" i="23"/>
  <c r="H33" i="23"/>
  <c r="I33" i="23"/>
  <c r="J33" i="23"/>
  <c r="K33" i="23"/>
  <c r="F34" i="23"/>
  <c r="G34" i="23"/>
  <c r="H34" i="23"/>
  <c r="I34" i="23"/>
  <c r="I39" i="23" s="1"/>
  <c r="J34" i="23"/>
  <c r="F35" i="23"/>
  <c r="G35" i="23"/>
  <c r="H35" i="23"/>
  <c r="I35" i="23"/>
  <c r="J35" i="23"/>
  <c r="K35" i="23"/>
  <c r="F36" i="23"/>
  <c r="G36" i="23"/>
  <c r="H36" i="23"/>
  <c r="I36" i="23"/>
  <c r="J36" i="23"/>
  <c r="F37" i="23"/>
  <c r="G37" i="23"/>
  <c r="H37" i="23"/>
  <c r="I37" i="23"/>
  <c r="J37" i="23"/>
  <c r="K37" i="23"/>
  <c r="F38" i="23"/>
  <c r="G38" i="23"/>
  <c r="H38" i="23"/>
  <c r="I38" i="23"/>
  <c r="J38" i="23"/>
  <c r="F39" i="23"/>
  <c r="G39" i="23"/>
  <c r="H39" i="23"/>
  <c r="J39" i="23"/>
  <c r="H14" i="24" l="1"/>
  <c r="G10" i="24"/>
  <c r="G14" i="24"/>
  <c r="G11" i="24"/>
  <c r="H10" i="24"/>
  <c r="G12" i="24"/>
  <c r="G13" i="24"/>
  <c r="K39" i="23"/>
  <c r="G15" i="24" l="1"/>
  <c r="D15" i="24"/>
  <c r="E11" i="24" l="1"/>
  <c r="E13" i="24"/>
  <c r="E14" i="24"/>
  <c r="H15" i="24"/>
  <c r="E12" i="24"/>
  <c r="E10" i="24"/>
  <c r="E15" i="24" l="1"/>
  <c r="H10" i="19" l="1"/>
  <c r="J11" i="19"/>
  <c r="J10" i="19" s="1"/>
  <c r="J12" i="19"/>
  <c r="E54" i="17" l="1"/>
  <c r="E46" i="17" l="1"/>
  <c r="E37" i="17"/>
  <c r="E25" i="17"/>
  <c r="E9" i="17"/>
  <c r="F9" i="17" l="1"/>
  <c r="E25" i="12" l="1"/>
  <c r="E15" i="14"/>
  <c r="F10" i="14"/>
  <c r="F11" i="14"/>
  <c r="F12" i="14"/>
  <c r="F13" i="14"/>
  <c r="F14" i="14"/>
  <c r="D15" i="14"/>
  <c r="F15" i="14" s="1"/>
  <c r="J26" i="12" l="1"/>
  <c r="E14" i="12" l="1"/>
  <c r="E10" i="12"/>
  <c r="F10" i="12"/>
  <c r="G10" i="12"/>
  <c r="H10" i="12"/>
  <c r="I10" i="12"/>
  <c r="J11" i="8" l="1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10" i="8"/>
  <c r="B41" i="13" l="1"/>
  <c r="B39" i="13"/>
  <c r="G36" i="13"/>
  <c r="G35" i="13"/>
  <c r="E35" i="13"/>
  <c r="G34" i="13"/>
  <c r="E34" i="13"/>
  <c r="G33" i="13"/>
  <c r="E33" i="13"/>
  <c r="G32" i="13"/>
  <c r="E32" i="13"/>
  <c r="G31" i="13"/>
  <c r="E31" i="13"/>
  <c r="G30" i="13"/>
  <c r="E30" i="13"/>
  <c r="G29" i="13"/>
  <c r="E29" i="13"/>
  <c r="G28" i="13"/>
  <c r="E28" i="13"/>
  <c r="G27" i="13"/>
  <c r="E27" i="13"/>
  <c r="G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G10" i="13"/>
  <c r="E10" i="13"/>
  <c r="G9" i="13"/>
  <c r="E9" i="13"/>
  <c r="G8" i="13"/>
  <c r="E8" i="13"/>
  <c r="G7" i="13"/>
  <c r="E7" i="13"/>
  <c r="G6" i="13"/>
  <c r="E6" i="13"/>
  <c r="G5" i="13"/>
  <c r="E5" i="13"/>
  <c r="G4" i="13"/>
  <c r="E4" i="13"/>
  <c r="G3" i="13"/>
  <c r="E3" i="13"/>
  <c r="G2" i="13"/>
  <c r="E2" i="13"/>
  <c r="G55" i="11"/>
  <c r="F55" i="11"/>
  <c r="E55" i="11"/>
  <c r="G54" i="11"/>
  <c r="F54" i="11"/>
  <c r="G53" i="11"/>
  <c r="F53" i="11"/>
  <c r="G52" i="11"/>
  <c r="F52" i="11"/>
  <c r="G51" i="11"/>
  <c r="F51" i="11"/>
  <c r="G50" i="11"/>
  <c r="F50" i="11"/>
  <c r="G49" i="11"/>
  <c r="F49" i="11"/>
  <c r="G48" i="11"/>
  <c r="F48" i="11"/>
  <c r="G47" i="11"/>
  <c r="F47" i="11"/>
  <c r="G46" i="11"/>
  <c r="F46" i="11"/>
  <c r="G45" i="11"/>
  <c r="F45" i="11"/>
  <c r="G44" i="11"/>
  <c r="F44" i="11"/>
  <c r="G43" i="11"/>
  <c r="F43" i="11"/>
  <c r="G42" i="11"/>
  <c r="F42" i="11"/>
  <c r="G41" i="11"/>
  <c r="F41" i="11"/>
  <c r="G40" i="11"/>
  <c r="F40" i="11"/>
  <c r="G39" i="11"/>
  <c r="F39" i="11"/>
  <c r="G38" i="11"/>
  <c r="F38" i="11"/>
  <c r="G37" i="11"/>
  <c r="F37" i="11"/>
  <c r="G36" i="11"/>
  <c r="F36" i="11"/>
  <c r="G35" i="11"/>
  <c r="F35" i="11"/>
  <c r="G34" i="11"/>
  <c r="F34" i="11"/>
  <c r="G33" i="11"/>
  <c r="F33" i="11"/>
  <c r="G32" i="11"/>
  <c r="F32" i="11"/>
  <c r="G31" i="11"/>
  <c r="F31" i="11"/>
  <c r="G30" i="11"/>
  <c r="F30" i="11"/>
  <c r="G29" i="11"/>
  <c r="F29" i="11"/>
  <c r="G28" i="11"/>
  <c r="F28" i="11"/>
  <c r="G27" i="11"/>
  <c r="F27" i="11"/>
  <c r="G26" i="11"/>
  <c r="F26" i="11"/>
  <c r="G25" i="11"/>
  <c r="F25" i="11"/>
  <c r="G24" i="11"/>
  <c r="F24" i="11"/>
  <c r="G23" i="11"/>
  <c r="F23" i="11"/>
  <c r="G22" i="11"/>
  <c r="F22" i="11"/>
  <c r="G21" i="11"/>
  <c r="F21" i="11"/>
  <c r="G20" i="11"/>
  <c r="F20" i="11"/>
  <c r="G19" i="11"/>
  <c r="F19" i="11"/>
  <c r="G18" i="11"/>
  <c r="F18" i="11"/>
  <c r="G17" i="11"/>
  <c r="F17" i="11"/>
  <c r="G16" i="11"/>
  <c r="F16" i="11"/>
  <c r="G15" i="11"/>
  <c r="F15" i="11"/>
  <c r="G14" i="11"/>
  <c r="F14" i="11"/>
  <c r="G13" i="11"/>
  <c r="F13" i="11"/>
  <c r="G12" i="11"/>
  <c r="F12" i="11"/>
  <c r="G11" i="11"/>
  <c r="F11" i="11"/>
  <c r="G10" i="11"/>
  <c r="F10" i="11"/>
  <c r="G9" i="11"/>
  <c r="F9" i="11"/>
  <c r="T2" i="11"/>
  <c r="I69" i="10"/>
  <c r="H69" i="10"/>
  <c r="G69" i="10"/>
  <c r="F69" i="10"/>
  <c r="E69" i="10"/>
  <c r="D69" i="10"/>
  <c r="E57" i="10"/>
  <c r="D51" i="10"/>
  <c r="J36" i="10"/>
  <c r="J35" i="10"/>
  <c r="Q34" i="10"/>
  <c r="P34" i="10"/>
  <c r="O34" i="10"/>
  <c r="N34" i="10"/>
  <c r="M34" i="10"/>
  <c r="L34" i="10"/>
  <c r="K34" i="10"/>
  <c r="J34" i="10"/>
  <c r="Q33" i="10"/>
  <c r="P33" i="10"/>
  <c r="O33" i="10"/>
  <c r="N33" i="10"/>
  <c r="M33" i="10"/>
  <c r="L33" i="10"/>
  <c r="K33" i="10"/>
  <c r="J33" i="10"/>
  <c r="L32" i="10"/>
  <c r="K32" i="10"/>
  <c r="J32" i="10"/>
  <c r="Q31" i="10"/>
  <c r="P31" i="10"/>
  <c r="O31" i="10"/>
  <c r="N31" i="10"/>
  <c r="M31" i="10"/>
  <c r="L31" i="10"/>
  <c r="K31" i="10"/>
  <c r="J31" i="10"/>
  <c r="Q30" i="10"/>
  <c r="P30" i="10"/>
  <c r="O30" i="10"/>
  <c r="N30" i="10"/>
  <c r="M30" i="10"/>
  <c r="L30" i="10"/>
  <c r="K30" i="10"/>
  <c r="J30" i="10"/>
  <c r="Q29" i="10"/>
  <c r="P29" i="10"/>
  <c r="O29" i="10"/>
  <c r="N29" i="10"/>
  <c r="M29" i="10"/>
  <c r="L29" i="10"/>
  <c r="K29" i="10"/>
  <c r="J29" i="10"/>
  <c r="Q28" i="10"/>
  <c r="P28" i="10"/>
  <c r="O28" i="10"/>
  <c r="N28" i="10"/>
  <c r="M28" i="10"/>
  <c r="L28" i="10"/>
  <c r="K28" i="10"/>
  <c r="J28" i="10"/>
  <c r="N27" i="10"/>
  <c r="M27" i="10"/>
  <c r="L27" i="10"/>
  <c r="J27" i="10"/>
  <c r="L26" i="10"/>
  <c r="J26" i="10"/>
  <c r="Q25" i="10"/>
  <c r="P25" i="10"/>
  <c r="O25" i="10"/>
  <c r="N25" i="10"/>
  <c r="M25" i="10"/>
  <c r="L25" i="10"/>
  <c r="K25" i="10"/>
  <c r="J25" i="10"/>
  <c r="L24" i="10"/>
  <c r="J24" i="10"/>
  <c r="L23" i="10"/>
  <c r="J23" i="10"/>
  <c r="L22" i="10"/>
  <c r="J22" i="10"/>
  <c r="L21" i="10"/>
  <c r="K21" i="10"/>
  <c r="J21" i="10"/>
  <c r="L20" i="10"/>
  <c r="K20" i="10"/>
  <c r="J20" i="10"/>
  <c r="M19" i="10"/>
  <c r="L19" i="10"/>
  <c r="K19" i="10"/>
  <c r="J19" i="10"/>
  <c r="L18" i="10"/>
  <c r="J18" i="10"/>
  <c r="L17" i="10"/>
  <c r="J17" i="10"/>
  <c r="L16" i="10"/>
  <c r="J16" i="10"/>
  <c r="Q15" i="10"/>
  <c r="P15" i="10"/>
  <c r="O15" i="10"/>
  <c r="N15" i="10"/>
  <c r="M15" i="10"/>
  <c r="L15" i="10"/>
  <c r="K15" i="10"/>
  <c r="J15" i="10"/>
  <c r="L14" i="10"/>
  <c r="J14" i="10"/>
  <c r="L13" i="10"/>
  <c r="J13" i="10"/>
  <c r="L12" i="10"/>
  <c r="J12" i="10"/>
  <c r="L11" i="10"/>
  <c r="J11" i="10"/>
  <c r="Q10" i="10"/>
  <c r="P10" i="10"/>
  <c r="O10" i="10"/>
  <c r="N10" i="10"/>
  <c r="M10" i="10"/>
  <c r="L10" i="10"/>
  <c r="K10" i="10"/>
  <c r="J10" i="10"/>
  <c r="H16" i="22"/>
  <c r="G16" i="22"/>
  <c r="F16" i="22"/>
  <c r="E16" i="22"/>
  <c r="I15" i="22"/>
  <c r="I14" i="22"/>
  <c r="I13" i="22"/>
  <c r="I12" i="22"/>
  <c r="I11" i="22"/>
  <c r="F46" i="17"/>
  <c r="F30" i="17"/>
  <c r="T2" i="17"/>
  <c r="G9" i="17" s="1"/>
  <c r="J35" i="16"/>
  <c r="J34" i="16" s="1"/>
  <c r="I34" i="16"/>
  <c r="H34" i="16"/>
  <c r="G34" i="16"/>
  <c r="F34" i="16"/>
  <c r="E34" i="16"/>
  <c r="J33" i="16"/>
  <c r="J32" i="16"/>
  <c r="J31" i="16"/>
  <c r="J30" i="16"/>
  <c r="J29" i="16"/>
  <c r="I28" i="16"/>
  <c r="H28" i="16"/>
  <c r="G28" i="16"/>
  <c r="F28" i="16"/>
  <c r="E28" i="16"/>
  <c r="J27" i="16"/>
  <c r="J26" i="16"/>
  <c r="J25" i="16" s="1"/>
  <c r="I25" i="16"/>
  <c r="H25" i="16"/>
  <c r="G25" i="16"/>
  <c r="F25" i="16"/>
  <c r="E25" i="16"/>
  <c r="J24" i="16"/>
  <c r="J23" i="16"/>
  <c r="J22" i="16"/>
  <c r="J21" i="16"/>
  <c r="J20" i="16"/>
  <c r="J19" i="16"/>
  <c r="J18" i="16"/>
  <c r="J17" i="16"/>
  <c r="J16" i="16"/>
  <c r="I15" i="16"/>
  <c r="H15" i="16"/>
  <c r="G15" i="16"/>
  <c r="F15" i="16"/>
  <c r="E15" i="16"/>
  <c r="J14" i="16"/>
  <c r="J13" i="16"/>
  <c r="J12" i="16"/>
  <c r="J11" i="16"/>
  <c r="I10" i="16"/>
  <c r="H10" i="16"/>
  <c r="H36" i="16" s="1"/>
  <c r="G10" i="16"/>
  <c r="F10" i="16"/>
  <c r="E10" i="16"/>
  <c r="J27" i="12"/>
  <c r="J25" i="12" s="1"/>
  <c r="I25" i="12"/>
  <c r="H25" i="12"/>
  <c r="G25" i="12"/>
  <c r="F25" i="12"/>
  <c r="I21" i="12"/>
  <c r="H21" i="12"/>
  <c r="G21" i="12"/>
  <c r="F21" i="12"/>
  <c r="E21" i="12"/>
  <c r="I20" i="12"/>
  <c r="H20" i="12"/>
  <c r="G20" i="12"/>
  <c r="F20" i="12"/>
  <c r="E20" i="12"/>
  <c r="J17" i="12"/>
  <c r="J21" i="12" s="1"/>
  <c r="J16" i="12"/>
  <c r="J15" i="12"/>
  <c r="I14" i="12"/>
  <c r="H14" i="12"/>
  <c r="G14" i="12"/>
  <c r="G23" i="12" s="1"/>
  <c r="F14" i="12"/>
  <c r="F22" i="12" s="1"/>
  <c r="J12" i="12"/>
  <c r="J11" i="12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27" i="19"/>
  <c r="J26" i="19"/>
  <c r="I25" i="19"/>
  <c r="H25" i="19"/>
  <c r="G25" i="19"/>
  <c r="F25" i="19"/>
  <c r="E25" i="19"/>
  <c r="I21" i="19"/>
  <c r="H21" i="19"/>
  <c r="G21" i="19"/>
  <c r="F21" i="19"/>
  <c r="E21" i="19"/>
  <c r="I20" i="19"/>
  <c r="H20" i="19"/>
  <c r="G20" i="19"/>
  <c r="F20" i="19"/>
  <c r="E20" i="19"/>
  <c r="J17" i="19"/>
  <c r="J16" i="19"/>
  <c r="J15" i="19"/>
  <c r="I14" i="19"/>
  <c r="H14" i="19"/>
  <c r="G14" i="19"/>
  <c r="F14" i="19"/>
  <c r="E14" i="19"/>
  <c r="I10" i="19"/>
  <c r="H22" i="19"/>
  <c r="H29" i="19" s="1"/>
  <c r="G10" i="19"/>
  <c r="F10" i="19"/>
  <c r="F22" i="19" s="1"/>
  <c r="F29" i="19" s="1"/>
  <c r="E10" i="19"/>
  <c r="U2" i="19"/>
  <c r="H53" i="3"/>
  <c r="G53" i="3"/>
  <c r="F53" i="3"/>
  <c r="H47" i="3"/>
  <c r="G47" i="3"/>
  <c r="F47" i="3"/>
  <c r="I46" i="3"/>
  <c r="I45" i="3"/>
  <c r="J38" i="3"/>
  <c r="I38" i="3"/>
  <c r="H38" i="3"/>
  <c r="G38" i="3"/>
  <c r="F38" i="3"/>
  <c r="E38" i="3"/>
  <c r="J37" i="3"/>
  <c r="I37" i="3"/>
  <c r="H37" i="3"/>
  <c r="G37" i="3"/>
  <c r="F37" i="3"/>
  <c r="E37" i="3"/>
  <c r="J29" i="3"/>
  <c r="I29" i="3"/>
  <c r="H29" i="3"/>
  <c r="G29" i="3"/>
  <c r="F29" i="3"/>
  <c r="E29" i="3"/>
  <c r="K27" i="3"/>
  <c r="J27" i="3"/>
  <c r="K26" i="3"/>
  <c r="J26" i="3"/>
  <c r="K25" i="3"/>
  <c r="J25" i="3"/>
  <c r="I25" i="3"/>
  <c r="H25" i="3"/>
  <c r="G25" i="3"/>
  <c r="F25" i="3"/>
  <c r="E25" i="3"/>
  <c r="K23" i="3"/>
  <c r="J23" i="3"/>
  <c r="I23" i="3"/>
  <c r="H23" i="3"/>
  <c r="G23" i="3"/>
  <c r="F23" i="3"/>
  <c r="E23" i="3"/>
  <c r="K22" i="3"/>
  <c r="J22" i="3"/>
  <c r="I22" i="3"/>
  <c r="H22" i="3"/>
  <c r="G22" i="3"/>
  <c r="F22" i="3"/>
  <c r="E22" i="3"/>
  <c r="K21" i="3"/>
  <c r="J21" i="3"/>
  <c r="I21" i="3"/>
  <c r="H21" i="3"/>
  <c r="G21" i="3"/>
  <c r="F21" i="3"/>
  <c r="E21" i="3"/>
  <c r="K20" i="3"/>
  <c r="J20" i="3"/>
  <c r="I20" i="3"/>
  <c r="H20" i="3"/>
  <c r="G20" i="3"/>
  <c r="F20" i="3"/>
  <c r="E20" i="3"/>
  <c r="K17" i="3"/>
  <c r="J17" i="3"/>
  <c r="K16" i="3"/>
  <c r="J16" i="3"/>
  <c r="K15" i="3"/>
  <c r="J15" i="3"/>
  <c r="K14" i="3"/>
  <c r="J14" i="3"/>
  <c r="I14" i="3"/>
  <c r="H14" i="3"/>
  <c r="G14" i="3"/>
  <c r="F14" i="3"/>
  <c r="E14" i="3"/>
  <c r="K12" i="3"/>
  <c r="J12" i="3"/>
  <c r="K11" i="3"/>
  <c r="J11" i="3"/>
  <c r="K10" i="3"/>
  <c r="J10" i="3"/>
  <c r="I10" i="3"/>
  <c r="H10" i="3"/>
  <c r="G10" i="3"/>
  <c r="F10" i="3"/>
  <c r="E10" i="3"/>
  <c r="U2" i="3"/>
  <c r="AZ46" i="5"/>
  <c r="AY46" i="5"/>
  <c r="BB45" i="5"/>
  <c r="BA45" i="5"/>
  <c r="BA44" i="5"/>
  <c r="BA43" i="5"/>
  <c r="BA42" i="5"/>
  <c r="BA41" i="5"/>
  <c r="BB46" i="5"/>
  <c r="E13" i="5"/>
  <c r="F13" i="5" s="1"/>
  <c r="D13" i="5"/>
  <c r="F12" i="5"/>
  <c r="F11" i="5"/>
  <c r="F10" i="5"/>
  <c r="F9" i="5"/>
  <c r="F8" i="5"/>
  <c r="I16" i="22" l="1"/>
  <c r="E36" i="16"/>
  <c r="I36" i="16"/>
  <c r="J15" i="16"/>
  <c r="J28" i="16"/>
  <c r="G36" i="16"/>
  <c r="J10" i="16"/>
  <c r="J20" i="12"/>
  <c r="F36" i="16"/>
  <c r="G22" i="19"/>
  <c r="G29" i="19" s="1"/>
  <c r="J14" i="19"/>
  <c r="E23" i="19"/>
  <c r="I23" i="19"/>
  <c r="BA46" i="5"/>
  <c r="E22" i="19"/>
  <c r="E29" i="19" s="1"/>
  <c r="J21" i="19"/>
  <c r="F23" i="19"/>
  <c r="J25" i="19"/>
  <c r="I22" i="19"/>
  <c r="I29" i="19" s="1"/>
  <c r="G23" i="19"/>
  <c r="H23" i="19"/>
  <c r="J20" i="19"/>
  <c r="G21" i="17"/>
  <c r="G32" i="17"/>
  <c r="G44" i="17"/>
  <c r="G10" i="17"/>
  <c r="G14" i="17"/>
  <c r="G18" i="17"/>
  <c r="G22" i="17"/>
  <c r="G26" i="17"/>
  <c r="G33" i="17"/>
  <c r="G37" i="17"/>
  <c r="G41" i="17"/>
  <c r="G45" i="17"/>
  <c r="G48" i="17"/>
  <c r="G52" i="17"/>
  <c r="G17" i="17"/>
  <c r="G29" i="17"/>
  <c r="G40" i="17"/>
  <c r="G51" i="17"/>
  <c r="G11" i="17"/>
  <c r="G15" i="17"/>
  <c r="G19" i="17"/>
  <c r="G23" i="17"/>
  <c r="G27" i="17"/>
  <c r="G30" i="17"/>
  <c r="G34" i="17"/>
  <c r="G38" i="17"/>
  <c r="G42" i="17"/>
  <c r="G49" i="17"/>
  <c r="G53" i="17"/>
  <c r="G13" i="17"/>
  <c r="G25" i="17"/>
  <c r="G36" i="17"/>
  <c r="G47" i="17"/>
  <c r="G12" i="17"/>
  <c r="G16" i="17"/>
  <c r="G20" i="17"/>
  <c r="G24" i="17"/>
  <c r="G28" i="17"/>
  <c r="G31" i="17"/>
  <c r="G35" i="17"/>
  <c r="G39" i="17"/>
  <c r="G43" i="17"/>
  <c r="G46" i="17"/>
  <c r="G50" i="17"/>
  <c r="G54" i="17"/>
  <c r="F14" i="17"/>
  <c r="F18" i="17"/>
  <c r="F34" i="17"/>
  <c r="F22" i="17"/>
  <c r="F38" i="17"/>
  <c r="F11" i="17"/>
  <c r="F26" i="17"/>
  <c r="F42" i="17"/>
  <c r="F12" i="17"/>
  <c r="F20" i="17"/>
  <c r="F28" i="17"/>
  <c r="F36" i="17"/>
  <c r="F44" i="17"/>
  <c r="F16" i="17"/>
  <c r="F24" i="17"/>
  <c r="F32" i="17"/>
  <c r="F40" i="17"/>
  <c r="F48" i="17"/>
  <c r="F10" i="17"/>
  <c r="F13" i="17"/>
  <c r="F15" i="17"/>
  <c r="F17" i="17"/>
  <c r="F19" i="17"/>
  <c r="F21" i="17"/>
  <c r="F23" i="17"/>
  <c r="F25" i="17"/>
  <c r="F27" i="17"/>
  <c r="F29" i="17"/>
  <c r="F31" i="17"/>
  <c r="F33" i="17"/>
  <c r="F35" i="17"/>
  <c r="F37" i="17"/>
  <c r="F39" i="17"/>
  <c r="F41" i="17"/>
  <c r="F43" i="17"/>
  <c r="F45" i="17"/>
  <c r="F47" i="17"/>
  <c r="F52" i="17"/>
  <c r="F50" i="17"/>
  <c r="F54" i="17"/>
  <c r="F49" i="17"/>
  <c r="F51" i="17"/>
  <c r="F53" i="17"/>
  <c r="E22" i="12"/>
  <c r="I22" i="12"/>
  <c r="J14" i="12"/>
  <c r="H22" i="12"/>
  <c r="G22" i="12"/>
  <c r="F23" i="12"/>
  <c r="H23" i="12"/>
  <c r="J10" i="12"/>
  <c r="E23" i="12"/>
  <c r="I23" i="12"/>
  <c r="J36" i="16" l="1"/>
  <c r="J22" i="12"/>
  <c r="J23" i="12"/>
  <c r="J22" i="19"/>
  <c r="J29" i="19" s="1"/>
  <c r="J23" i="19"/>
</calcChain>
</file>

<file path=xl/sharedStrings.xml><?xml version="1.0" encoding="utf-8"?>
<sst xmlns="http://schemas.openxmlformats.org/spreadsheetml/2006/main" count="1356" uniqueCount="861">
  <si>
    <t>MINISTERIO DE HACIENDA</t>
  </si>
  <si>
    <t>DIRECCIÓN GENERAL DE PRESUPUESTO</t>
  </si>
  <si>
    <t>PIB Real (Índice 2007=100)</t>
  </si>
  <si>
    <t>Crecimiento del PIB Real</t>
  </si>
  <si>
    <t>PIB Nominal (Millones RD$)</t>
  </si>
  <si>
    <t>Crecimiento del PIB Nominal</t>
  </si>
  <si>
    <t>PIB Nominal (Millones de USD)</t>
  </si>
  <si>
    <t>Crecimiento del PIB Nominal en USD</t>
  </si>
  <si>
    <t>Meta de inflación (±1)</t>
  </si>
  <si>
    <t>Inflación (promedio)</t>
  </si>
  <si>
    <t>Inflación (diciembre)</t>
  </si>
  <si>
    <t>Crecimiento deflactor PIB</t>
  </si>
  <si>
    <t>Tasa de cambio (promedio)</t>
  </si>
  <si>
    <t>Tasa de variación (%)</t>
  </si>
  <si>
    <t>Tasa de cambio (diciembre)</t>
  </si>
  <si>
    <t>Pétroleo Canasta FMI (USD por barril)</t>
  </si>
  <si>
    <t>Pétroleo WTI (USD por barril)</t>
  </si>
  <si>
    <t>Crecimiento PIB real EE.UU (%)</t>
  </si>
  <si>
    <t>Inflación EE.UU (promedio)</t>
  </si>
  <si>
    <t>Inflación EE.UU (diciembre)</t>
  </si>
  <si>
    <t>Transacciones sugeridas MEFP 2001</t>
  </si>
  <si>
    <t>Definición</t>
  </si>
  <si>
    <t>Existe en el Presupuesto Formulado del SPNF 2017</t>
  </si>
  <si>
    <t>¿Consolidadas?</t>
  </si>
  <si>
    <t>Observaciones</t>
  </si>
  <si>
    <t>NO</t>
  </si>
  <si>
    <t>Subsidios</t>
  </si>
  <si>
    <t>Pagos corrientes sin contrapartida que las unidades gubernamentales hacen a las demas intituciones  con el fin de subsidiar la reducción de tarifa y precio de los servicios.</t>
  </si>
  <si>
    <t>SI</t>
  </si>
  <si>
    <t>Transferencias corrientes y de capital</t>
  </si>
  <si>
    <r>
      <t xml:space="preserve">Las </t>
    </r>
    <r>
      <rPr>
        <b/>
        <sz val="10"/>
        <color theme="1"/>
        <rFont val="BenchNine Regular "/>
      </rPr>
      <t>transferencias corrientes</t>
    </r>
    <r>
      <rPr>
        <sz val="10"/>
        <color theme="1"/>
        <rFont val="BenchNine Regular "/>
      </rPr>
      <t xml:space="preserve"> son las que se efectúan en conexión a gastos corrientes y no están vinculadas ni condicionadas a la adquisición de un activo por parte del beneficiario. Las </t>
    </r>
    <r>
      <rPr>
        <b/>
        <sz val="10"/>
        <color theme="1"/>
        <rFont val="BenchNine Regular "/>
      </rPr>
      <t>transferencias de capital</t>
    </r>
    <r>
      <rPr>
        <sz val="10"/>
        <color theme="1"/>
        <rFont val="BenchNine Regular "/>
      </rPr>
      <t xml:space="preserve"> pueden constituir una transferencia de efectivo que el beneficiario debe utilizar o se espera que utilice para la adquisición de un activo o activos.</t>
    </r>
  </si>
  <si>
    <t>Compras y ventas de bienes y servicios</t>
  </si>
  <si>
    <t xml:space="preserve">Actividad primaria de las corporaciones públicas no financieras con el proposito de suministrar bienes y servicios a precio de mercado. </t>
  </si>
  <si>
    <t>PARCIALMENTE</t>
  </si>
  <si>
    <t>Acciones y otras participaciones de capital</t>
  </si>
  <si>
    <t>Abarcan todos los instrumentos y registros en que se reconocen, una vez satisfechos los derechos de todos los acreedores, los derechos al valor residual de las corporaciones.</t>
  </si>
  <si>
    <t>Fuente: Elaboración Propia de la Dirección General de Presupuesto.</t>
  </si>
  <si>
    <t>Solo se han tomando en cuenta la venta de energía eléctrica al Estado por parte de la CDEEE.</t>
  </si>
  <si>
    <t>El registro de los subsidios como transferencias no permite la identificación de estas transacciones.</t>
  </si>
  <si>
    <t>DIRECCIÓN DE ESTUDIOS ECONÓMICOS E INTEGRACIÓN PRESUPUESTARIA</t>
  </si>
  <si>
    <t xml:space="preserve">Cuenta Ahorro, Inversión y Financiamiento </t>
  </si>
  <si>
    <t>Millones de RD$</t>
  </si>
  <si>
    <t>Gobierno Central</t>
  </si>
  <si>
    <t>Inst. Descentralizadas y Autónomas No Financieras</t>
  </si>
  <si>
    <t>Ints. De la Seguridad Social</t>
  </si>
  <si>
    <t>Gobierno Locales</t>
  </si>
  <si>
    <t>Empresas Públicas No Financieras</t>
  </si>
  <si>
    <t>Total General</t>
  </si>
  <si>
    <t>% PIB</t>
  </si>
  <si>
    <t>Ingresos</t>
  </si>
  <si>
    <t>1.1 - Ingresos Corrientes</t>
  </si>
  <si>
    <t>1.2 - Ingresos de Capital</t>
  </si>
  <si>
    <t>Gastos</t>
  </si>
  <si>
    <t>2.1 - Gastos Corrientes</t>
  </si>
  <si>
    <t>2.1.4 - Gastos de la propiedad</t>
  </si>
  <si>
    <t>2.2 - Gastos de Capital</t>
  </si>
  <si>
    <t>Resultados</t>
  </si>
  <si>
    <t>Resultado de la cuenta Corriente (1.1 - 2.1)</t>
  </si>
  <si>
    <t>Resultado de la cuenta de Capital (1.2 - 2.2)</t>
  </si>
  <si>
    <t>Resultado Financiero (1 - 2)</t>
  </si>
  <si>
    <t>Resultado Primario (1 - (2 - 2.1.4))</t>
  </si>
  <si>
    <t>Financiamiento Neto</t>
  </si>
  <si>
    <t>3.1 - Fuentes Financieras</t>
  </si>
  <si>
    <t>3.2 - Aplicaciones Financieras</t>
  </si>
  <si>
    <t>Resultado Financiero % PIB</t>
  </si>
  <si>
    <t>-</t>
  </si>
  <si>
    <t>Fuente: Elaboración propia con datos del Sitema de Información de la Gestión Financiera (SIGEF).</t>
  </si>
  <si>
    <t>Sub-sector Institucional</t>
  </si>
  <si>
    <t>Instituciones</t>
  </si>
  <si>
    <t>% de Cobertura</t>
  </si>
  <si>
    <t>Fuente</t>
  </si>
  <si>
    <t>Existentes</t>
  </si>
  <si>
    <t>Incluidas</t>
  </si>
  <si>
    <t>Instituciones Descentralizadas y Autónomas No Financieras</t>
  </si>
  <si>
    <t xml:space="preserve"> -</t>
  </si>
  <si>
    <t>Instituciones Públicas de la Seguridad Social formuladas independientes</t>
  </si>
  <si>
    <t>Gobiernos Locales</t>
  </si>
  <si>
    <t xml:space="preserve"> Las Empresas Distribuidoras y transmisión están incluidas como programas de la CDEEE, dada su condición de Holding.  </t>
  </si>
  <si>
    <t>Total SPNF</t>
  </si>
  <si>
    <t>Fuente: Elaboración propia con datos del Sistema de Información de la Gestión Financiera (SIGEF).</t>
  </si>
  <si>
    <t xml:space="preserve"> Presupuesto Agregado por Ámbito Institucional del SPNF </t>
  </si>
  <si>
    <t>Tipo de Transacción</t>
  </si>
  <si>
    <t>Institución Transfiere</t>
  </si>
  <si>
    <t xml:space="preserve">Institución Receptora </t>
  </si>
  <si>
    <t>Inst.Públicas de la Seguridad Social</t>
  </si>
  <si>
    <t>Total Transferido</t>
  </si>
  <si>
    <t>Compra de Bienes y Servicios</t>
  </si>
  <si>
    <t xml:space="preserve">Instituciones Descentralizadas y Autónomas </t>
  </si>
  <si>
    <t>Instituciones Públicas de la Seguridad Social</t>
  </si>
  <si>
    <t>Transferencias Corrientes</t>
  </si>
  <si>
    <t>Transferencias de Capital</t>
  </si>
  <si>
    <t>Aplicaciones Financieras</t>
  </si>
  <si>
    <t>Total Instituciones Transfieren</t>
  </si>
  <si>
    <t>Total Recibido</t>
  </si>
  <si>
    <t>Matriz de Transacciones Consolidadas del SPNF</t>
  </si>
  <si>
    <t>Millones RD$</t>
  </si>
  <si>
    <t xml:space="preserve">Clasificación Económica de los Ingresos </t>
  </si>
  <si>
    <t>Presupuesto Consolidado por Ámbito Institucional del SPNF</t>
  </si>
  <si>
    <t>Etiquetas de fila</t>
  </si>
  <si>
    <t>1.1.1 - Impuestos</t>
  </si>
  <si>
    <t>1.1.2 - Contribuciones a la seguridad social</t>
  </si>
  <si>
    <t>1.1.3 - Ventas de bienes y servicios</t>
  </si>
  <si>
    <t>1.1.4 - Rentas de la propiedad</t>
  </si>
  <si>
    <t>1.1.7 - Multas y sanciones pecuniarias</t>
  </si>
  <si>
    <t>1.1.9 - Otros ingresos corrientes</t>
  </si>
  <si>
    <t>1.2 - Ingresos de capital</t>
  </si>
  <si>
    <t>1.2.4 - Transferencias de capital recibidas</t>
  </si>
  <si>
    <t>1.2.5 - Recuperación de inversiones financieras realizadas con fines de política</t>
  </si>
  <si>
    <t xml:space="preserve">Clasificación Económica de los Gastos </t>
  </si>
  <si>
    <t xml:space="preserve">Presupuesto Consolidado por Ámbito Institucional del SPNF </t>
  </si>
  <si>
    <t>2.1.1 - Gastos de explotación</t>
  </si>
  <si>
    <t>2.1.2 - Gastos de consumo</t>
  </si>
  <si>
    <t>2.1.3 - Prestaciones de la seguridad social (sistema propio de la empresa)</t>
  </si>
  <si>
    <t>2.1.6 - Transferencias corrientes otorgadas</t>
  </si>
  <si>
    <t>2.1.9 - Otros gastos corrientes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</si>
  <si>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</si>
  <si>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</si>
  <si>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</si>
  <si>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</si>
  <si>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</si>
  <si>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</si>
  <si>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</si>
  <si>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Total de Gastos</t>
  </si>
  <si>
    <t xml:space="preserve"> Presupuesto Consolidado por Ámbito Institucional del SPNF</t>
  </si>
  <si>
    <t>Fuente: Elaboración propia con datos del Sitema de Información de la Gestión Financiera (SIGEF)</t>
  </si>
  <si>
    <t>Finalidad/Función</t>
  </si>
  <si>
    <t>Inst. Descentralizadas y Autonómas No Financieras</t>
  </si>
  <si>
    <t>Inst. de la Seguridad Social</t>
  </si>
  <si>
    <t>1 - SERVICIOS  GENERALES</t>
  </si>
  <si>
    <t>1.1 - Administración general</t>
  </si>
  <si>
    <t>1.2 - Relaciones internacionales</t>
  </si>
  <si>
    <t>1.3 - Defensa nacional</t>
  </si>
  <si>
    <t>1.4 - Justicia, orden público y seguridad</t>
  </si>
  <si>
    <t>2 - SERVICIOS ECONÓMICOS</t>
  </si>
  <si>
    <t xml:space="preserve">2.1 - Asuntos económicos y  laborales </t>
  </si>
  <si>
    <t>2.2 - Agropecuaria, caza, pesca y silvicultura</t>
  </si>
  <si>
    <t>2.3 - Riego</t>
  </si>
  <si>
    <t>2.4 -  Energía y combustible</t>
  </si>
  <si>
    <t>2.5 - Supervisión y regulación de la construcción</t>
  </si>
  <si>
    <t xml:space="preserve">2.6 - Transporte </t>
  </si>
  <si>
    <t>2.7 - Comunicaciones.</t>
  </si>
  <si>
    <t>2.8 - Banca y seguros</t>
  </si>
  <si>
    <t>2.9 - Otros servicios económicos</t>
  </si>
  <si>
    <t>3 - PROTECCIÓN DEL MEDIO AMBIENTE</t>
  </si>
  <si>
    <t>3.1 - Protección del aire, agua y suelo.</t>
  </si>
  <si>
    <t>3.2 - Ordenación de desechos</t>
  </si>
  <si>
    <t>4 - SERVICIOS SOCIALES</t>
  </si>
  <si>
    <t>4.1 - Vivienda y servicios comunitarios</t>
  </si>
  <si>
    <t>4.2 - Salud</t>
  </si>
  <si>
    <t>4.3 - Actividades deportivas, recreativas, culturales y religiosas</t>
  </si>
  <si>
    <t>4.4 - Educación</t>
  </si>
  <si>
    <t>4.5 - Asistencia social</t>
  </si>
  <si>
    <t>5 - INTERESES DE LA DEUDA PÚBLICA</t>
  </si>
  <si>
    <t>5.1 - Intereses y comisiones de deuda pública</t>
  </si>
  <si>
    <t xml:space="preserve">Clasificación Funcional del Gasto </t>
  </si>
  <si>
    <t xml:space="preserve">Presupuesto Consolidado por Ámbito del SPNF </t>
  </si>
  <si>
    <t>Nota: Para este documento solo se están tomando las transacciones de carácter presupuestario.</t>
  </si>
  <si>
    <t>Las instituciones desconcentradas están reflejadas por las transferencias que reciben.</t>
  </si>
  <si>
    <t xml:space="preserve">De los Gobiernos Locales, 287 entregaron su presupuesto para la Formulacion 2017. </t>
  </si>
  <si>
    <t>Matriz de Transacciones para Consolidar en el SPNF</t>
  </si>
  <si>
    <t>Cobertura Institucional para la Consolidación del SPNF</t>
  </si>
  <si>
    <t>Año 2018</t>
  </si>
  <si>
    <t>Fuente: MEPYD, Septiembre 2017, Panorama Macroeconómico 2017-21, Ministerio de Economía Planificación y Desarrollo.</t>
  </si>
  <si>
    <t>Proyecto</t>
  </si>
  <si>
    <t>Presup. 2018</t>
  </si>
  <si>
    <t>% Part.</t>
  </si>
  <si>
    <t>Proyectos de Inversión Pública por Ámbito Institucional</t>
  </si>
  <si>
    <t>1.1.1.1.1 - Gobierno Central</t>
  </si>
  <si>
    <t>1.1.1.1.2 - Instituciones públicas descentralizadas y autónomas no financieras</t>
  </si>
  <si>
    <t xml:space="preserve">1.1.2 - Sociedades Públicas No Financieras </t>
  </si>
  <si>
    <t>1.1.1.2.1 - Gobiernos centrales municipales</t>
  </si>
  <si>
    <t>05 - Construcción Instalaciones Recreativas</t>
  </si>
  <si>
    <t>16 - Construcción De La Ciudad Sanitaria Dr. Luis E. Aybar, Distrito Nacional</t>
  </si>
  <si>
    <t>16 - Recuperación De La Cobertura Vegetal En Cuencas Hidrográficas De La República Dominicana.</t>
  </si>
  <si>
    <t>03 - Mejoramiento Urbano, Social Y Ambiental Del Barrio Domingo Savio (La Cienega - Los Guandules), Distrito Nacional</t>
  </si>
  <si>
    <t>47 - Construcción Del Tramo Iii De La Avenida Circunvalación Santo Domingo (Prof. Juan Bosch)</t>
  </si>
  <si>
    <t>03 - Construcción Linea 2-B Del Metro De Santo Domingo (Desde El Puente De La 17 Hasta Megacentro)</t>
  </si>
  <si>
    <t>05 - Construcción Centro Modelo De Prestación De Servicios Para Mujeres (Ciudad Mujer)</t>
  </si>
  <si>
    <t>59 - Construcción De Planteles Educativos En La Provincia De Santo Domingo (Fase 2)</t>
  </si>
  <si>
    <t>02 - Ampliación Del Sistema Nacional De Atención A Emergencia Y Seguridad 9-1-1</t>
  </si>
  <si>
    <t>61 - Construcción De Planteles Educativos En La Provincia Santo Domingo (Fase 3)</t>
  </si>
  <si>
    <t>49 - Construcción De La Avenida Circunvalación De San Francisco De Macorís, Provincia Duarte</t>
  </si>
  <si>
    <t>47 - Mejoramiento De La Infraestructura Vial En La Provincia De Santiago</t>
  </si>
  <si>
    <t>70 - Construcción  Hospital Regional En San Francisco De Macoris, Prov. Duarte</t>
  </si>
  <si>
    <t>79 - Remodelación Del Hospital De La Provincia Monseñor Nouel</t>
  </si>
  <si>
    <t>51 - Mejoramiento De La Infraestructura Vial En La Provincia Santo Domingo</t>
  </si>
  <si>
    <t>38 - Reconstrucción Avenida Ecológica Hasta La Ciudad Juan Bosch, Santo Domingo</t>
  </si>
  <si>
    <t>06 - Ampliación Acueducto Oriental, Barrera De Salinidad Y Trasvase Al Municipio Santo Domingo Norte, Provincia Santo Domingo</t>
  </si>
  <si>
    <t>45 - Construcción Primera Etapa Del Subsistema De Recoleccion Y Transmision De Aguas Residuales La Zurza, Provincia De Santo Domingo</t>
  </si>
  <si>
    <t>80 - Construcción Alcantarillado Sanitario De San Cristobal, Provincia San Cristobal</t>
  </si>
  <si>
    <t>38 - Construcción De La Estacion Depuradora De Aguas Residuales Del Rio Ozama,  Distrito Nacional Y Provincia Santo Domingo, Region Ozama</t>
  </si>
  <si>
    <t>14 - Mejoramiento Del Servicio De Agua Potable En Santiago</t>
  </si>
  <si>
    <t>16 - Construcción Acueducto La Canela Y Ciudad Juan Bosch, Provincia Santiago</t>
  </si>
  <si>
    <t>06 - Rehabilitación De La Planta De Tratamiento De Aguas Residuales Del Municipio De Los Alcarrizos, Provincia Santo Domingo.</t>
  </si>
  <si>
    <t>06 - Mejoramiento  En Cambio De 25,000 Pisos De Tierra Por Piso De Cemento A Nivel Nacional</t>
  </si>
  <si>
    <t>09 - Mejoramiento De Paredes Y Techos A Nivel Nacional</t>
  </si>
  <si>
    <t>01 - Construcción De Vías De Comunicación Y Anexos</t>
  </si>
  <si>
    <t xml:space="preserve">02 - Reparación Y Acondicionamiento De Vias De Comunicación </t>
  </si>
  <si>
    <t>07 - Construcción Infraestructuras Culturales, Educativas , Religiosas Y Funebre</t>
  </si>
  <si>
    <t>21 - Constucción De Infraestructuras Sanitarias Y Medio Ambiente</t>
  </si>
  <si>
    <t>11 - Construcción Infraestructuras Urbanisticas Y Ornamentales</t>
  </si>
  <si>
    <t xml:space="preserve">03 - Construcción De Instalaciones Deportivas </t>
  </si>
  <si>
    <t>02 - Construcción Presa De Monte Grande, Rehabilitacion Y Complementacion De La Presa De Sabana Yegua, Provincia Azua</t>
  </si>
  <si>
    <t>05 - Construcción Pequeña Presa La Piña, Provincia Dajabon</t>
  </si>
  <si>
    <t>01 - Construcción De Un Sistema De Gestión De Sanidad De Hortalizas En Invernaderos En La República Dominicana</t>
  </si>
  <si>
    <t>03 - Construcción Y Equipamiento De Los Centros De Formación Hotelera, Pasteleria Y Gastronomía En Santo Domingo E Higuey.</t>
  </si>
  <si>
    <t>01 - Construcción De Archivos Regionales, En La República Dominicana</t>
  </si>
  <si>
    <t xml:space="preserve">VERSION </t>
  </si>
  <si>
    <t>INGRESO</t>
  </si>
  <si>
    <t>GASTO</t>
  </si>
  <si>
    <t>GC</t>
  </si>
  <si>
    <t>EP</t>
  </si>
  <si>
    <t>GL</t>
  </si>
  <si>
    <t>AMBOS</t>
  </si>
  <si>
    <t>2.1.5 - Subvenciones otorgadas a empresas</t>
  </si>
  <si>
    <t>n/a</t>
  </si>
  <si>
    <t>Supuestos Internacionales:</t>
  </si>
  <si>
    <t>1.1.6 - Transferencias y donaciones corrientes recibidas</t>
  </si>
  <si>
    <t>Panorama Macroeconómico 2018-2021</t>
  </si>
  <si>
    <t>Provincia</t>
  </si>
  <si>
    <t>Inversion Publica</t>
  </si>
  <si>
    <t>IP en MM</t>
  </si>
  <si>
    <t>IP Percapita</t>
  </si>
  <si>
    <t>San Jose De Ocoa</t>
  </si>
  <si>
    <t>Pedernales</t>
  </si>
  <si>
    <t>Santiago Rodriguez</t>
  </si>
  <si>
    <t>El Seibo</t>
  </si>
  <si>
    <t>Hermanas Mirabal</t>
  </si>
  <si>
    <t>Maria Trinidad Sanch</t>
  </si>
  <si>
    <t>Peravia</t>
  </si>
  <si>
    <t>La Romana</t>
  </si>
  <si>
    <t>Dajabon</t>
  </si>
  <si>
    <t>Valverde</t>
  </si>
  <si>
    <t>Monte Plata</t>
  </si>
  <si>
    <t>Hato Mayor</t>
  </si>
  <si>
    <t>Elias Pina</t>
  </si>
  <si>
    <t>Espaillat</t>
  </si>
  <si>
    <t>Samana</t>
  </si>
  <si>
    <t>Bahoruco</t>
  </si>
  <si>
    <t>Sanchez Ramirez</t>
  </si>
  <si>
    <t>Monsenor Nouel</t>
  </si>
  <si>
    <t>San Pedro De Macoris</t>
  </si>
  <si>
    <t>La Altagracia</t>
  </si>
  <si>
    <t>La Vega</t>
  </si>
  <si>
    <t>San Juan</t>
  </si>
  <si>
    <t>Monte Cristi</t>
  </si>
  <si>
    <t>Barahona</t>
  </si>
  <si>
    <t>Puerto Plata</t>
  </si>
  <si>
    <t>Duarte</t>
  </si>
  <si>
    <t>San Cristobal</t>
  </si>
  <si>
    <t>Independencia</t>
  </si>
  <si>
    <t>Azua</t>
  </si>
  <si>
    <t>Multiprovincial</t>
  </si>
  <si>
    <t>Santiago</t>
  </si>
  <si>
    <t>Distrito Nacional</t>
  </si>
  <si>
    <t>Santo Domingo</t>
  </si>
  <si>
    <t>Protección del aire, agua y suelo.</t>
  </si>
  <si>
    <t>Ordenación de desechos</t>
  </si>
  <si>
    <t xml:space="preserve">Millones de RD$ </t>
  </si>
  <si>
    <t>LIBRO</t>
  </si>
  <si>
    <t>BASES</t>
  </si>
  <si>
    <t>ADMINISTRACION GENERAL</t>
  </si>
  <si>
    <t>VIVIENDA Y SERVICIOS COMUNITARIOS</t>
  </si>
  <si>
    <t>ASISTENCIA SOCIAL</t>
  </si>
  <si>
    <t>Asistencia social</t>
  </si>
  <si>
    <t>Educación</t>
  </si>
  <si>
    <t>Deporte, Cultura y Religión</t>
  </si>
  <si>
    <t>Salud</t>
  </si>
  <si>
    <t>Vivienda y servicios comunitarios</t>
  </si>
  <si>
    <t>Fuente: Elaboración propia con datos del Sistema de Información de la Gestión Financiera (SIGEF)</t>
  </si>
  <si>
    <t>Otros proyectos</t>
  </si>
  <si>
    <t>24 - Rehabilitación Y Ampliacion Alcantarillado Sanitario De Monte Cristi (2da. Etapa), Provincia Monte Cristi</t>
  </si>
  <si>
    <t>Inv. Publica</t>
  </si>
  <si>
    <t>Poblacion</t>
  </si>
  <si>
    <t>*Promedio</t>
  </si>
  <si>
    <t>07 - Construcción Sistema De Riego Azua -Pueblo Viejo, Provincia Azua</t>
  </si>
  <si>
    <t>Monto</t>
  </si>
  <si>
    <t>Funcion</t>
  </si>
  <si>
    <t>TOTAL (N/A)</t>
  </si>
  <si>
    <t>SIGEF (Ley 243-17)</t>
  </si>
  <si>
    <t>SIPREGOL (Gobiernos Locales)</t>
  </si>
  <si>
    <t>SIGEF (EPNF)</t>
  </si>
  <si>
    <t>de Recursos</t>
  </si>
  <si>
    <t>Capítulos</t>
  </si>
  <si>
    <t>Ambito Institucional</t>
  </si>
  <si>
    <t>Consumo</t>
  </si>
  <si>
    <t>Inversión</t>
  </si>
  <si>
    <t>Total general</t>
  </si>
  <si>
    <t>Inst. Seguridad Social</t>
  </si>
  <si>
    <t>A</t>
  </si>
  <si>
    <t>B</t>
  </si>
  <si>
    <t>C</t>
  </si>
  <si>
    <t>Gobiernos centrales municipales</t>
  </si>
  <si>
    <t>Instituciones de la seguridad social</t>
  </si>
  <si>
    <t>Instituciones públicas descentralizadas y autónomas no financieras</t>
  </si>
  <si>
    <t>1.1.1.1.3 - Instituciones de la seguridad social</t>
  </si>
  <si>
    <t xml:space="preserve">Fuente: Elaboración propia con datos del Banco Central de la República Dominicana y Sistema de Información de la Gestión Financiera </t>
  </si>
  <si>
    <t>Total</t>
  </si>
  <si>
    <t>1.1.1.1.2 - Instituciones Públicas Descentralizadas y Autónomas No Financieras</t>
  </si>
  <si>
    <t>Salario Promedio Mensual</t>
  </si>
  <si>
    <t>%</t>
  </si>
  <si>
    <t>Empleados</t>
  </si>
  <si>
    <t xml:space="preserve">Sueldos y Salarios </t>
  </si>
  <si>
    <t>Remuneraciones</t>
  </si>
  <si>
    <t xml:space="preserve"> Sobresueldos</t>
  </si>
  <si>
    <t xml:space="preserve"> Dietas y Gastos de Representación</t>
  </si>
  <si>
    <t xml:space="preserve"> Gratificaciones y Bonificaciones</t>
  </si>
  <si>
    <t>Contribuciones a la Seguridad Social</t>
  </si>
  <si>
    <t xml:space="preserve">Empresas Públicas No Financieras </t>
  </si>
  <si>
    <t>1.2.1 - Venta (disposición) de activos no financieros                   (a valores brutos)</t>
  </si>
  <si>
    <t>45 - Construcción Primera Etapa Del Subsistema De Recolección Y Transmisión De Aguas Residuales La Zurza, Provincia De Santo Domingo</t>
  </si>
  <si>
    <t>38 - Construcción De La Estación Depuradora De Aguas Residuales Del Río Ozama,  Distrito Nacional Y Provincia Santo Domingo, Región Ozama</t>
  </si>
  <si>
    <t>24 - Rehabilitación Y Ampliación Alcantarillado SanitaRío De Monte Cristi (2da. Etapa), Provincia Monte Cristi</t>
  </si>
  <si>
    <t>80 - Construcción Alcantarillado SanitaRío De San Cristóbal, Provincia San Cristobal</t>
  </si>
  <si>
    <t>07 - Construcción Infraestructuras Culturales, Educativas , Religiosas Y Fúnebre</t>
  </si>
  <si>
    <t>05 - Construcción Pequeña Presa La Piña, Provincia Dajabón</t>
  </si>
  <si>
    <t>02 - Construcción Presa De Monte Grande, Rehabilitación Y Complementación De La Presa De Sabana Yegua, Provincia Azua</t>
  </si>
  <si>
    <t>03 - Construcción Y Equipamiento De Los Centros De Formación Hotelera, Pastelería Y Gastronomía En Santo Domingo E Higuey.</t>
  </si>
  <si>
    <t>70 - Construcción Hospital Regiónal En San Francisco De Macorís, Prov. Duarte</t>
  </si>
  <si>
    <t xml:space="preserve">02 - Reparación Y Acondicionamiento De Vías De Comunicación </t>
  </si>
  <si>
    <t>Demanda Agregada</t>
  </si>
  <si>
    <t>Remuneraciones del Sector Público</t>
  </si>
  <si>
    <t>Sueldos y Salarios Promedio del Sector Público</t>
  </si>
  <si>
    <t>Región</t>
  </si>
  <si>
    <t>Cibao Norte</t>
  </si>
  <si>
    <t>Cibao Sur</t>
  </si>
  <si>
    <t>Cibao Nordeste</t>
  </si>
  <si>
    <t>Cibao Noroeste</t>
  </si>
  <si>
    <t>Valdesia</t>
  </si>
  <si>
    <t>Enriquillo</t>
  </si>
  <si>
    <t>El Valle</t>
  </si>
  <si>
    <t>Yuma</t>
  </si>
  <si>
    <t>Higuamo</t>
  </si>
  <si>
    <t>Ozama o Metropolitana</t>
  </si>
  <si>
    <t>Composición de Gastos por Región</t>
  </si>
  <si>
    <t>FINALIDAD - FUNCION</t>
  </si>
  <si>
    <t>VALOR</t>
  </si>
  <si>
    <t>2.5 - Minería, manufactura y construcción</t>
  </si>
  <si>
    <t>3.2 - Protección de la biodiversidad y ordenación de desechos.</t>
  </si>
  <si>
    <t>4.5 - Protección social</t>
  </si>
  <si>
    <t>TOTAL</t>
  </si>
  <si>
    <t>Composición de Gastos según Clasificación Funcional</t>
  </si>
  <si>
    <t>Ámbitos e Instituciones Incluidas en el Presupuesto Consolidado del SPNF</t>
  </si>
  <si>
    <r>
      <rPr>
        <b/>
        <sz val="11"/>
        <color rgb="FFFFFFFF"/>
        <rFont val="Calibri"/>
        <family val="34"/>
      </rPr>
      <t>Ámbitos e Instituciones</t>
    </r>
  </si>
  <si>
    <r>
      <rPr>
        <b/>
        <sz val="11"/>
        <rFont val="Calibri"/>
        <family val="34"/>
      </rPr>
      <t>1.1.1.1.1 - Gobierno Central</t>
    </r>
  </si>
  <si>
    <r>
      <rPr>
        <sz val="11"/>
        <rFont val="Calibri"/>
        <family val="34"/>
      </rPr>
      <t>0101 - SENADO DE LA REPUBLICA</t>
    </r>
  </si>
  <si>
    <r>
      <rPr>
        <sz val="11"/>
        <rFont val="Calibri"/>
        <family val="34"/>
      </rPr>
      <t>0102 - CAMARA DE DIPUTADOS</t>
    </r>
  </si>
  <si>
    <r>
      <rPr>
        <sz val="11"/>
        <rFont val="Calibri"/>
        <family val="34"/>
      </rPr>
      <t>0201 - PRESIDENCIA DE LA REPUBLICA</t>
    </r>
  </si>
  <si>
    <r>
      <rPr>
        <sz val="11"/>
        <rFont val="Calibri"/>
        <family val="34"/>
      </rPr>
      <t>0202 - MINISTERIO DE  INTERIOR Y POLICIA</t>
    </r>
  </si>
  <si>
    <r>
      <rPr>
        <sz val="11"/>
        <rFont val="Calibri"/>
        <family val="34"/>
      </rPr>
      <t>0203 - MINISTERIO DE DEFENSA</t>
    </r>
  </si>
  <si>
    <r>
      <rPr>
        <sz val="11"/>
        <rFont val="Calibri"/>
        <family val="34"/>
      </rPr>
      <t>0204 - MINISTERIO DE RELACIONES EXTERIORES</t>
    </r>
  </si>
  <si>
    <r>
      <rPr>
        <sz val="11"/>
        <rFont val="Calibri"/>
        <family val="34"/>
      </rPr>
      <t>0205 - MINISTERIO DE HACIENDA</t>
    </r>
  </si>
  <si>
    <r>
      <rPr>
        <sz val="11"/>
        <rFont val="Calibri"/>
        <family val="34"/>
      </rPr>
      <t>0206 - MINISTERIO DE EDUCACIÓN</t>
    </r>
  </si>
  <si>
    <r>
      <rPr>
        <sz val="11"/>
        <rFont val="Calibri"/>
        <family val="34"/>
      </rPr>
      <t>0207 - MINISTERIO DE SALUD PÚBLICA Y ASISTENCIA SOCIAL</t>
    </r>
  </si>
  <si>
    <r>
      <rPr>
        <sz val="11"/>
        <rFont val="Calibri"/>
        <family val="34"/>
      </rPr>
      <t>0208 - MINISTERIO DE DEPORTES, EDUCACION FISICA Y RECREACION</t>
    </r>
  </si>
  <si>
    <r>
      <rPr>
        <sz val="11"/>
        <rFont val="Calibri"/>
        <family val="34"/>
      </rPr>
      <t>0209 - MINISTERIO DE TRABAJO</t>
    </r>
  </si>
  <si>
    <r>
      <rPr>
        <sz val="11"/>
        <rFont val="Calibri"/>
        <family val="34"/>
      </rPr>
      <t>0210 - MINISTERIO DE AGRICULTURA</t>
    </r>
  </si>
  <si>
    <r>
      <rPr>
        <sz val="11"/>
        <rFont val="Calibri"/>
        <family val="34"/>
      </rPr>
      <t>0211 - MINISTERIO DE OBRAS PUBLICAS Y COMUNICACIONES</t>
    </r>
  </si>
  <si>
    <r>
      <rPr>
        <sz val="11"/>
        <rFont val="Calibri"/>
        <family val="34"/>
      </rPr>
      <t>0212 - MINISTERIO DE INDUSTRIA Y COMERCIO Y MIPYMES</t>
    </r>
  </si>
  <si>
    <r>
      <rPr>
        <sz val="11"/>
        <rFont val="Calibri"/>
        <family val="34"/>
      </rPr>
      <t>0213 - MINISTERIO DE TURISMO</t>
    </r>
  </si>
  <si>
    <r>
      <rPr>
        <sz val="11"/>
        <rFont val="Calibri"/>
        <family val="34"/>
      </rPr>
      <t>0214 - PROCURADURÍA GENERAL DE LA REPUBLICA</t>
    </r>
  </si>
  <si>
    <r>
      <rPr>
        <sz val="11"/>
        <rFont val="Calibri"/>
        <family val="34"/>
      </rPr>
      <t>0215 - MINISTERIO DE LA MUJER</t>
    </r>
  </si>
  <si>
    <r>
      <rPr>
        <sz val="11"/>
        <rFont val="Calibri"/>
        <family val="34"/>
      </rPr>
      <t>0216 - MINISTERIO DE CULTURA</t>
    </r>
  </si>
  <si>
    <r>
      <rPr>
        <sz val="11"/>
        <rFont val="Calibri"/>
        <family val="34"/>
      </rPr>
      <t>0217 - MINISTERIO DE LA JUVENTUD</t>
    </r>
  </si>
  <si>
    <r>
      <rPr>
        <sz val="11"/>
        <rFont val="Calibri"/>
        <family val="34"/>
      </rPr>
      <t>0218 - MINISTERIO DE MEDIO AMBIENTE Y RECURSOS NATURALES</t>
    </r>
  </si>
  <si>
    <r>
      <rPr>
        <sz val="11"/>
        <rFont val="Calibri"/>
        <family val="34"/>
      </rPr>
      <t>0219 - MINISTERIO DE EDUCACION SUPERIOR CIENCIA Y  TECNOLOGIA</t>
    </r>
  </si>
  <si>
    <r>
      <rPr>
        <sz val="11"/>
        <rFont val="Calibri"/>
        <family val="34"/>
      </rPr>
      <t>0220 - MINISTERIO DE ECONOMIA, PLANIFICACION Y DESARROLLO</t>
    </r>
  </si>
  <si>
    <r>
      <rPr>
        <sz val="11"/>
        <rFont val="Calibri"/>
        <family val="34"/>
      </rPr>
      <t>0221 - MINISTERIO DE ADMINISTRACION PUBLICA</t>
    </r>
  </si>
  <si>
    <r>
      <rPr>
        <sz val="11"/>
        <rFont val="Calibri"/>
        <family val="34"/>
      </rPr>
      <t>0222 - MINISTERIO DE ENERGIA Y MINAS</t>
    </r>
  </si>
  <si>
    <r>
      <rPr>
        <sz val="11"/>
        <rFont val="Calibri"/>
        <family val="34"/>
      </rPr>
      <t>0301 - PODER JUDICIAL</t>
    </r>
  </si>
  <si>
    <r>
      <rPr>
        <sz val="11"/>
        <rFont val="Calibri"/>
        <family val="34"/>
      </rPr>
      <t>0401 - JUNTA CENTRAL ELECTORAL</t>
    </r>
  </si>
  <si>
    <r>
      <rPr>
        <sz val="11"/>
        <rFont val="Calibri"/>
        <family val="34"/>
      </rPr>
      <t>0402 - CÁMARA DE CUENTAS</t>
    </r>
  </si>
  <si>
    <r>
      <rPr>
        <sz val="11"/>
        <rFont val="Calibri"/>
        <family val="34"/>
      </rPr>
      <t>0403 - TRIBUNAL CONSTITUCIONAL</t>
    </r>
  </si>
  <si>
    <r>
      <rPr>
        <sz val="11"/>
        <rFont val="Calibri"/>
        <family val="34"/>
      </rPr>
      <t>0404 - DEFENSOR DEL PUEBLO</t>
    </r>
  </si>
  <si>
    <r>
      <rPr>
        <sz val="11"/>
        <rFont val="Calibri"/>
        <family val="34"/>
      </rPr>
      <t>0405 - TRIBUNAL SUPERIOR  ELECTORAL ( TSE)</t>
    </r>
  </si>
  <si>
    <r>
      <rPr>
        <sz val="11"/>
        <rFont val="Calibri"/>
        <family val="34"/>
      </rPr>
      <t>0998 - ADMINISTRACION DE DEUDA PUBLICA Y ACTIVOS FINANCIEROS</t>
    </r>
  </si>
  <si>
    <r>
      <rPr>
        <sz val="11"/>
        <rFont val="Calibri"/>
        <family val="34"/>
      </rPr>
      <t>0999 - ADMINISTRACION DE OBLIGACIONES DEL TESORO NACIONAL</t>
    </r>
  </si>
  <si>
    <r>
      <rPr>
        <b/>
        <sz val="11"/>
        <rFont val="Calibri"/>
        <family val="34"/>
      </rPr>
      <t>1.1.1.1.2 - Instituciones públicas descentralizadas y autónomas no financieras</t>
    </r>
  </si>
  <si>
    <r>
      <rPr>
        <sz val="11"/>
        <rFont val="Calibri"/>
        <family val="34"/>
      </rPr>
      <t>5102 - CENTRO DE EXPORTACIONES E INVERSIONES DE LA REP. DOM.</t>
    </r>
  </si>
  <si>
    <r>
      <rPr>
        <sz val="11"/>
        <rFont val="Calibri"/>
        <family val="34"/>
      </rPr>
      <t>5103 - CONSEJO NACIONAL DE POBLACIÓN Y FAMILIA</t>
    </r>
  </si>
  <si>
    <r>
      <rPr>
        <sz val="11"/>
        <rFont val="Calibri"/>
        <family val="34"/>
      </rPr>
      <t>5104 - COMISIÓN ADMINISTRATIVA AEROPORTUARIA</t>
    </r>
  </si>
  <si>
    <r>
      <rPr>
        <sz val="11"/>
        <rFont val="Calibri"/>
        <family val="34"/>
      </rPr>
      <t>5108 - CRUZ ROJA DOMINICANA</t>
    </r>
  </si>
  <si>
    <r>
      <rPr>
        <sz val="11"/>
        <rFont val="Calibri"/>
        <family val="34"/>
      </rPr>
      <t>5109 - DEFENSA CIVIL</t>
    </r>
  </si>
  <si>
    <r>
      <rPr>
        <sz val="11"/>
        <rFont val="Calibri"/>
        <family val="34"/>
      </rPr>
      <t>5111 - INSTITUTO AGRARIO DOMINICANO</t>
    </r>
  </si>
  <si>
    <r>
      <rPr>
        <sz val="11"/>
        <rFont val="Calibri"/>
        <family val="34"/>
      </rPr>
      <t>5112 - INSTITUTO AZUCARERO DOMINICANO</t>
    </r>
  </si>
  <si>
    <r>
      <rPr>
        <sz val="11"/>
        <rFont val="Calibri"/>
        <family val="34"/>
      </rPr>
      <t>5114 - INSTITUTO PARA EL DESARROLLO DEL NOROESTE</t>
    </r>
  </si>
  <si>
    <r>
      <rPr>
        <sz val="11"/>
        <rFont val="Calibri"/>
        <family val="34"/>
      </rPr>
      <t>5118 - INSTITUTO NACIONAL DE RECURSOS HIDRAÚLICOS (INDRHI)</t>
    </r>
  </si>
  <si>
    <r>
      <rPr>
        <sz val="11"/>
        <rFont val="Calibri"/>
        <family val="34"/>
      </rPr>
      <t>5119 - INSTITUTO PARA EL DESARROLLO DEL SUROESTE</t>
    </r>
  </si>
  <si>
    <r>
      <rPr>
        <sz val="11"/>
        <rFont val="Calibri"/>
        <family val="34"/>
      </rPr>
      <t>5120 - JARDÍN BOTÁNICO</t>
    </r>
  </si>
  <si>
    <r>
      <rPr>
        <sz val="11"/>
        <rFont val="Calibri"/>
        <family val="34"/>
      </rPr>
      <t>5121 - LIGA MUNICIPAL DOMINICANA</t>
    </r>
  </si>
  <si>
    <r>
      <rPr>
        <sz val="11"/>
        <rFont val="Calibri"/>
        <family val="34"/>
      </rPr>
      <t>5126 - SUPERINTENDENCIA DE BANCOS</t>
    </r>
  </si>
  <si>
    <r>
      <rPr>
        <sz val="11"/>
        <rFont val="Calibri"/>
        <family val="34"/>
      </rPr>
      <t>5127 - SUPERINTENDENCIA DE SEGUROS</t>
    </r>
  </si>
  <si>
    <r>
      <rPr>
        <sz val="11"/>
        <rFont val="Calibri"/>
        <family val="34"/>
      </rPr>
      <t>5128 - UNIVERSIDAD AUTÓNOMA DE SANTO DOMINGO</t>
    </r>
  </si>
  <si>
    <r>
      <rPr>
        <sz val="11"/>
        <rFont val="Calibri"/>
        <family val="34"/>
      </rPr>
      <t>5130 - PARQUE ZOOLÓGICO NACIONAL</t>
    </r>
  </si>
  <si>
    <r>
      <rPr>
        <sz val="11"/>
        <rFont val="Calibri"/>
        <family val="34"/>
      </rPr>
      <t>5131 - INSTITUTO DOMINICANO DE LAS TELECOMUNICACIONES</t>
    </r>
  </si>
  <si>
    <r>
      <rPr>
        <sz val="11"/>
        <rFont val="Calibri"/>
        <family val="34"/>
      </rPr>
      <t>5132 - INSTITUTO DOMINICANO DE INVESTIGACIONES AGROPECUARIAS Y FORESTALES</t>
    </r>
  </si>
  <si>
    <r>
      <rPr>
        <sz val="11"/>
        <rFont val="Calibri"/>
        <family val="34"/>
      </rPr>
      <t>5133 - MUSEO DE HISTORIA NATURAL</t>
    </r>
  </si>
  <si>
    <r>
      <rPr>
        <sz val="11"/>
        <rFont val="Calibri"/>
        <family val="34"/>
      </rPr>
      <t>5134 - ACUARIO NACIONAL</t>
    </r>
  </si>
  <si>
    <r>
      <rPr>
        <sz val="11"/>
        <rFont val="Calibri"/>
        <family val="34"/>
      </rPr>
      <t>5135 - OFICINA NACIONAL DE PROPIEDAD INDUSTRIAL</t>
    </r>
  </si>
  <si>
    <r>
      <rPr>
        <sz val="11"/>
        <rFont val="Calibri"/>
        <family val="34"/>
      </rPr>
      <t>5136 - CONSEJO DOMINICANO DEL CAFÉ</t>
    </r>
  </si>
  <si>
    <r>
      <rPr>
        <sz val="11"/>
        <rFont val="Calibri"/>
        <family val="34"/>
      </rPr>
      <t>5137 - INSTITUTO DUARTIANO</t>
    </r>
  </si>
  <si>
    <r>
      <rPr>
        <sz val="11"/>
        <rFont val="Calibri"/>
        <family val="34"/>
      </rPr>
      <t>5138 - COMISIÓN NACIONAL DE ENERGÍA</t>
    </r>
  </si>
  <si>
    <r>
      <rPr>
        <sz val="11"/>
        <rFont val="Calibri"/>
        <family val="34"/>
      </rPr>
      <t>5139 - SUPERINTENDENCIA DE ELECTRICIDAD</t>
    </r>
  </si>
  <si>
    <r>
      <rPr>
        <sz val="11"/>
        <rFont val="Calibri"/>
        <family val="34"/>
      </rPr>
      <t>5140 - INSTITUTO NACIONAL DEL TABACO</t>
    </r>
  </si>
  <si>
    <r>
      <rPr>
        <sz val="11"/>
        <rFont val="Calibri"/>
        <family val="34"/>
      </rPr>
      <t>5142 - FONDO PATRIMONIAL DE LAS EMPRESAS REFORMADAS</t>
    </r>
  </si>
  <si>
    <r>
      <rPr>
        <sz val="11"/>
        <rFont val="Calibri"/>
        <family val="34"/>
      </rPr>
      <t>5143 - INSTITUTO DE DESARROLLO Y CRÉDITO COOPERATIVO</t>
    </r>
  </si>
  <si>
    <r>
      <rPr>
        <sz val="11"/>
        <rFont val="Calibri"/>
        <family val="34"/>
      </rPr>
      <t>5144 - FONDO ESPECIAL PARA EL DESARROLLO AGROPECUARIO</t>
    </r>
  </si>
  <si>
    <r>
      <rPr>
        <sz val="11"/>
        <rFont val="Calibri"/>
        <family val="34"/>
      </rPr>
      <t>5145 - SUPERINTENDENCIA DE VALORES</t>
    </r>
  </si>
  <si>
    <r>
      <rPr>
        <sz val="11"/>
        <rFont val="Calibri"/>
        <family val="34"/>
      </rPr>
      <t>5147 - INSTITUTO NACIONAL DE LA UVA</t>
    </r>
  </si>
  <si>
    <r>
      <rPr>
        <sz val="11"/>
        <rFont val="Calibri"/>
        <family val="34"/>
      </rPr>
      <t>5150 - CONSEJO NACIONAL DE ZONAS FRANCAS</t>
    </r>
  </si>
  <si>
    <r>
      <rPr>
        <sz val="11"/>
        <rFont val="Calibri"/>
        <family val="34"/>
      </rPr>
      <t>5151 - CONSEJO NACIONAL PARA LA NIÑEZ Y LA ADOLESCENCIA</t>
    </r>
  </si>
  <si>
    <r>
      <rPr>
        <sz val="11"/>
        <rFont val="Calibri"/>
        <family val="34"/>
      </rPr>
      <t>5152 - CONSEJO NACIONAL DE ESTANCIAS INFANTILES</t>
    </r>
  </si>
  <si>
    <r>
      <rPr>
        <sz val="11"/>
        <rFont val="Calibri"/>
        <family val="34"/>
      </rPr>
      <t>5154 - INSTITUTO DE INNOVACION EN BIOTECNOLOGIA E INDUSTRIAL (IIBI)</t>
    </r>
  </si>
  <si>
    <r>
      <rPr>
        <sz val="11"/>
        <rFont val="Calibri"/>
        <family val="34"/>
      </rPr>
      <t>5155 - INSTITUTO DE FORMACION TECNICO PROFESIONAL  (INFOTEP )</t>
    </r>
  </si>
  <si>
    <r>
      <rPr>
        <sz val="11"/>
        <rFont val="Calibri"/>
        <family val="34"/>
      </rPr>
      <t>5157 - CORPORACION DOMICANA DE EMPRESAS ESTATALES (CORDE</t>
    </r>
  </si>
  <si>
    <r>
      <rPr>
        <sz val="11"/>
        <rFont val="Calibri"/>
        <family val="34"/>
      </rPr>
      <t>5158 - DIRECCION GENERAL DE ADUANAS</t>
    </r>
  </si>
  <si>
    <r>
      <rPr>
        <sz val="11"/>
        <rFont val="Calibri"/>
        <family val="34"/>
      </rPr>
      <t>5159 - DIRECCION GENERAL DE IMPUESTOS INTERNOS</t>
    </r>
  </si>
  <si>
    <r>
      <rPr>
        <sz val="11"/>
        <rFont val="Calibri"/>
        <family val="34"/>
      </rPr>
      <t>5161 - INSTITUTO DE PROTECCION DE LOS DERECHOS AL CONSUMIDOR</t>
    </r>
  </si>
  <si>
    <r>
      <rPr>
        <sz val="11"/>
        <rFont val="Calibri"/>
        <family val="34"/>
      </rPr>
      <t>5162 - INSTITUTO DOMINICANO DE AVIACION CIVIL</t>
    </r>
  </si>
  <si>
    <r>
      <rPr>
        <sz val="11"/>
        <rFont val="Calibri"/>
        <family val="34"/>
      </rPr>
      <t>5163 - CONSEJO DOMINICANO DE PESCA Y ACUICULTURA</t>
    </r>
  </si>
  <si>
    <r>
      <rPr>
        <sz val="11"/>
        <rFont val="Calibri"/>
        <family val="34"/>
      </rPr>
      <t>5164 - CONSEJO NAC. PARA LAS COMUNIDADES DOMINICANAS EN EL EXTERIOR (CONDEX)</t>
    </r>
  </si>
  <si>
    <r>
      <rPr>
        <sz val="11"/>
        <rFont val="Calibri"/>
        <family val="34"/>
      </rPr>
      <t>5165 - COMISION REGULADORA DE PRACTICAS DESLEALES</t>
    </r>
  </si>
  <si>
    <r>
      <rPr>
        <sz val="11"/>
        <rFont val="Calibri"/>
        <family val="34"/>
      </rPr>
      <t>5166 - COMISION NACIONAL DE DEFENSA DE LA COMPETENCIA</t>
    </r>
  </si>
  <si>
    <r>
      <rPr>
        <sz val="11"/>
        <rFont val="Calibri"/>
        <family val="34"/>
      </rPr>
      <t>5167 - OFICINA NACIONAL DE DEFENSA PUBLICA</t>
    </r>
  </si>
  <si>
    <r>
      <rPr>
        <sz val="11"/>
        <rFont val="Calibri"/>
        <family val="34"/>
      </rPr>
      <t>5168 - ARCHIVO GENERAL DE LA NACION</t>
    </r>
  </si>
  <si>
    <r>
      <rPr>
        <sz val="11"/>
        <rFont val="Calibri"/>
        <family val="34"/>
      </rPr>
      <t>5169 - DIRECCION GENERAL DE CINE (DGCINE)</t>
    </r>
  </si>
  <si>
    <r>
      <rPr>
        <sz val="11"/>
        <rFont val="Calibri"/>
        <family val="34"/>
      </rPr>
      <t>5171 - INSTITUTO DOMINICANO PARA LA CALIDAD (INDOCAL)</t>
    </r>
  </si>
  <si>
    <r>
      <rPr>
        <sz val="11"/>
        <rFont val="Calibri"/>
        <family val="34"/>
      </rPr>
      <t>5172 - ORGANISMO DOMINICANO DE ACREDITACION (ODAC)</t>
    </r>
  </si>
  <si>
    <r>
      <rPr>
        <sz val="11"/>
        <rFont val="Calibri"/>
        <family val="34"/>
      </rPr>
      <t>5174 - MERCADOS DOMINICANOS DE ABASTO AGROPECUARIO</t>
    </r>
  </si>
  <si>
    <r>
      <rPr>
        <sz val="11"/>
        <rFont val="Calibri"/>
        <family val="34"/>
      </rPr>
      <t>5175 - CONSEJO NACIONAL DE COMPETITIVIDAD</t>
    </r>
  </si>
  <si>
    <r>
      <rPr>
        <sz val="11"/>
        <rFont val="Calibri"/>
        <family val="34"/>
      </rPr>
      <t>5176 - CONSEJO NACIONAL DE DISCAPACIDAD (CONADIS)</t>
    </r>
  </si>
  <si>
    <r>
      <rPr>
        <sz val="11"/>
        <rFont val="Calibri"/>
        <family val="34"/>
      </rPr>
      <t>5177 - CONSEJO NAC. DE INVESTIGACIONES AGROPECUARIAS Y FORESTALES (CONIAF)</t>
    </r>
  </si>
  <si>
    <r>
      <rPr>
        <sz val="11"/>
        <rFont val="Calibri"/>
        <family val="34"/>
      </rPr>
      <t>5178 - FONDO NACIONAL PARA EL MEDIO AMBIENTE Y RECURSOS NATURALES</t>
    </r>
  </si>
  <si>
    <r>
      <rPr>
        <sz val="11"/>
        <rFont val="Calibri"/>
        <family val="34"/>
      </rPr>
      <t>5179 - SERVICIO GEOLOGICO NACIONAL</t>
    </r>
  </si>
  <si>
    <r>
      <rPr>
        <sz val="11"/>
        <rFont val="Calibri"/>
        <family val="34"/>
      </rPr>
      <t>5180 - DIRECCION CENTRAL DEL SERVICIO NACIONAL DE SALUD</t>
    </r>
  </si>
  <si>
    <r>
      <rPr>
        <sz val="11"/>
        <rFont val="Calibri"/>
        <family val="34"/>
      </rPr>
      <t>5181 - INSTITUTO GEOGRÁFICO NACIONAL JOSÉ JOAQUÍN HUNGRÍA MORELL</t>
    </r>
  </si>
  <si>
    <r>
      <rPr>
        <sz val="11"/>
        <rFont val="Calibri"/>
        <family val="34"/>
      </rPr>
      <t>5182 - INSTITUTO NACIONAL DE TRÁNSITO Y TRANSPORTE TERRESTRE</t>
    </r>
  </si>
  <si>
    <r>
      <rPr>
        <sz val="11"/>
        <rFont val="Calibri"/>
        <family val="34"/>
      </rPr>
      <t>5183 - UNIDAD DE ANÁLISIS FINANCIERO (UAF)</t>
    </r>
  </si>
  <si>
    <r>
      <rPr>
        <b/>
        <sz val="11"/>
        <rFont val="Calibri"/>
        <family val="34"/>
      </rPr>
      <t>1.1.1.1.3 - Instituciones de la seguridad social</t>
    </r>
  </si>
  <si>
    <r>
      <rPr>
        <sz val="11"/>
        <rFont val="Calibri"/>
        <family val="34"/>
      </rPr>
      <t>5201 - INSTITUTO DOMINICANO DE SEGUROS SOCIALES</t>
    </r>
  </si>
  <si>
    <r>
      <rPr>
        <sz val="11"/>
        <rFont val="Calibri"/>
        <family val="34"/>
      </rPr>
      <t>5202 - INSTITUTO DE AUXILIOS Y VIVIENDAS</t>
    </r>
  </si>
  <si>
    <r>
      <rPr>
        <sz val="11"/>
        <rFont val="Calibri"/>
        <family val="34"/>
      </rPr>
      <t>5205 - SUPERINTENDENCIA DE PENSIONES</t>
    </r>
  </si>
  <si>
    <r>
      <rPr>
        <sz val="11"/>
        <rFont val="Calibri"/>
        <family val="34"/>
      </rPr>
      <t>5206 - SUPERINTENDENCIA DE SALUD Y RIESGO LABORAL</t>
    </r>
  </si>
  <si>
    <r>
      <rPr>
        <sz val="11"/>
        <rFont val="Calibri"/>
        <family val="34"/>
      </rPr>
      <t>5207 - CONSEJO NACIONAL DE SEGURIDAD SOCIAL</t>
    </r>
  </si>
  <si>
    <r>
      <rPr>
        <sz val="11"/>
        <rFont val="Calibri"/>
        <family val="34"/>
      </rPr>
      <t>5208 - SEGURO NACIONAL DE SALUD</t>
    </r>
  </si>
  <si>
    <r>
      <rPr>
        <sz val="11"/>
        <rFont val="Calibri"/>
        <family val="34"/>
      </rPr>
      <t>5218 - CAJA DE PENSIONES Y JUBILACIONES PARA CHOFERES</t>
    </r>
  </si>
  <si>
    <r>
      <rPr>
        <b/>
        <sz val="11"/>
        <rFont val="Calibri"/>
        <family val="34"/>
      </rPr>
      <t>1.1.1.2.1 - Gobiernos centrales municipales</t>
    </r>
  </si>
  <si>
    <r>
      <rPr>
        <sz val="11"/>
        <rFont val="Calibri"/>
        <family val="34"/>
      </rPr>
      <t>7001 - Ayuntamiento del Distrito Nacional</t>
    </r>
  </si>
  <si>
    <r>
      <rPr>
        <sz val="11"/>
        <rFont val="Calibri"/>
        <family val="34"/>
      </rPr>
      <t>7002 - Ayuntamiento Municipal de Altamira</t>
    </r>
  </si>
  <si>
    <r>
      <rPr>
        <sz val="11"/>
        <rFont val="Calibri"/>
        <family val="34"/>
      </rPr>
      <t>7003 - Ayuntamiento Municipal de Arenoso</t>
    </r>
  </si>
  <si>
    <r>
      <rPr>
        <sz val="11"/>
        <rFont val="Calibri"/>
        <family val="34"/>
      </rPr>
      <t>7004 - Ayuntamiento Municipal de Azua de Compostela</t>
    </r>
  </si>
  <si>
    <r>
      <rPr>
        <sz val="11"/>
        <rFont val="Calibri"/>
        <family val="34"/>
      </rPr>
      <t>7005 - Ayuntamiento Municipal de Bajos de Haina</t>
    </r>
  </si>
  <si>
    <r>
      <rPr>
        <sz val="11"/>
        <rFont val="Calibri"/>
        <family val="34"/>
      </rPr>
      <t>7006 - Ayuntamiento Municipal de Bani</t>
    </r>
  </si>
  <si>
    <r>
      <rPr>
        <sz val="11"/>
        <rFont val="Calibri"/>
        <family val="34"/>
      </rPr>
      <t>7007 - Ayuntamiento Municipal de Banica</t>
    </r>
  </si>
  <si>
    <r>
      <rPr>
        <sz val="11"/>
        <rFont val="Calibri"/>
        <family val="34"/>
      </rPr>
      <t>7008 - Ayuntamiento Municipal de Santa Cruz de Barahona</t>
    </r>
  </si>
  <si>
    <r>
      <rPr>
        <sz val="11"/>
        <rFont val="Calibri"/>
        <family val="34"/>
      </rPr>
      <t>7009 - Ayuntamiento Municipal de Bayaguana</t>
    </r>
  </si>
  <si>
    <r>
      <rPr>
        <sz val="11"/>
        <rFont val="Calibri"/>
        <family val="34"/>
      </rPr>
      <t>7010 - Ayuntamiento Municipal de Bohechio</t>
    </r>
  </si>
  <si>
    <r>
      <rPr>
        <sz val="11"/>
        <rFont val="Calibri"/>
        <family val="34"/>
      </rPr>
      <t>7011 - Ayuntamiento Municipal de Cabral</t>
    </r>
  </si>
  <si>
    <r>
      <rPr>
        <sz val="11"/>
        <rFont val="Calibri"/>
        <family val="34"/>
      </rPr>
      <t>7012 - Ayuntamiento Municipal de Cabrera</t>
    </r>
  </si>
  <si>
    <r>
      <rPr>
        <sz val="11"/>
        <rFont val="Calibri"/>
        <family val="34"/>
      </rPr>
      <t>7013 - Ayuntamiento Municipal de Cambita Garabitos</t>
    </r>
  </si>
  <si>
    <r>
      <rPr>
        <sz val="11"/>
        <rFont val="Calibri"/>
        <family val="34"/>
      </rPr>
      <t>7014 - Ayuntamiento Municipal de Castañuelas</t>
    </r>
  </si>
  <si>
    <r>
      <rPr>
        <sz val="11"/>
        <rFont val="Calibri"/>
        <family val="34"/>
      </rPr>
      <t>7015 - Ayuntamiento Municipal de Castillo</t>
    </r>
  </si>
  <si>
    <r>
      <rPr>
        <sz val="11"/>
        <rFont val="Calibri"/>
        <family val="34"/>
      </rPr>
      <t>7016 - Ayuntamiento Municipal de Cayetano Germosen</t>
    </r>
  </si>
  <si>
    <r>
      <rPr>
        <sz val="11"/>
        <rFont val="Calibri"/>
        <family val="34"/>
      </rPr>
      <t>7017 - Ayuntamiento Municipal de Cevicos</t>
    </r>
  </si>
  <si>
    <r>
      <rPr>
        <sz val="11"/>
        <rFont val="Calibri"/>
        <family val="34"/>
      </rPr>
      <t>7018 - Ayuntamiento Municipal de Consuelo</t>
    </r>
  </si>
  <si>
    <r>
      <rPr>
        <sz val="11"/>
        <rFont val="Calibri"/>
        <family val="34"/>
      </rPr>
      <t>7019 - Ayuntamiento Municipal de Constanza</t>
    </r>
  </si>
  <si>
    <r>
      <rPr>
        <sz val="11"/>
        <rFont val="Calibri"/>
        <family val="34"/>
      </rPr>
      <t>7020 - Ayuntamiento Municipal de Cotui</t>
    </r>
  </si>
  <si>
    <r>
      <rPr>
        <sz val="11"/>
        <rFont val="Calibri"/>
        <family val="34"/>
      </rPr>
      <t>7021 - Ayuntamiento Municipal de Santo Domingo Este</t>
    </r>
  </si>
  <si>
    <r>
      <rPr>
        <sz val="11"/>
        <rFont val="Calibri"/>
        <family val="34"/>
      </rPr>
      <t>7022 - Ayuntamiento Municipal de Dajabón</t>
    </r>
  </si>
  <si>
    <r>
      <rPr>
        <sz val="11"/>
        <rFont val="Calibri"/>
        <family val="34"/>
      </rPr>
      <t>7023 - Ayuntamiento Municipal de Boca Chica</t>
    </r>
  </si>
  <si>
    <r>
      <rPr>
        <sz val="11"/>
        <rFont val="Calibri"/>
        <family val="34"/>
      </rPr>
      <t>7024 - Ayuntamiento Municipal de Duverge</t>
    </r>
  </si>
  <si>
    <r>
      <rPr>
        <sz val="11"/>
        <rFont val="Calibri"/>
        <family val="34"/>
      </rPr>
      <t>7025 - Ayuntamiento Municipal El Cercado</t>
    </r>
  </si>
  <si>
    <r>
      <rPr>
        <sz val="11"/>
        <rFont val="Calibri"/>
        <family val="34"/>
      </rPr>
      <t>7026 - Ayuntamiento Municipal El Factor</t>
    </r>
  </si>
  <si>
    <r>
      <rPr>
        <sz val="11"/>
        <rFont val="Calibri"/>
        <family val="34"/>
      </rPr>
      <t>7027 - Ayuntamiento Municipal El Llano</t>
    </r>
  </si>
  <si>
    <r>
      <rPr>
        <sz val="11"/>
        <rFont val="Calibri"/>
        <family val="34"/>
      </rPr>
      <t>7028 - Ayuntamiento Municipal de Santo Domingo Oeste</t>
    </r>
  </si>
  <si>
    <r>
      <rPr>
        <sz val="11"/>
        <rFont val="Calibri"/>
        <family val="34"/>
      </rPr>
      <t>7029 - Ayuntamiento Municipal de Santa Cruz del Seybo</t>
    </r>
  </si>
  <si>
    <r>
      <rPr>
        <sz val="11"/>
        <rFont val="Calibri"/>
        <family val="34"/>
      </rPr>
      <t>7030 - Ayuntamiento Municipal de Comendador</t>
    </r>
  </si>
  <si>
    <r>
      <rPr>
        <sz val="11"/>
        <rFont val="Calibri"/>
        <family val="34"/>
      </rPr>
      <t>7031 - Ayuntamiento Municipal El Valle</t>
    </r>
  </si>
  <si>
    <r>
      <rPr>
        <sz val="11"/>
        <rFont val="Calibri"/>
        <family val="34"/>
      </rPr>
      <t>7032 - Ayuntamiento Municipal de Enriquillo</t>
    </r>
  </si>
  <si>
    <r>
      <rPr>
        <sz val="11"/>
        <rFont val="Calibri"/>
        <family val="34"/>
      </rPr>
      <t>7033 - Ayuntamiento Municipal de Esperanza</t>
    </r>
  </si>
  <si>
    <r>
      <rPr>
        <sz val="11"/>
        <rFont val="Calibri"/>
        <family val="34"/>
      </rPr>
      <t>7035 - Ayuntamiento Municipal de Fantino</t>
    </r>
  </si>
  <si>
    <r>
      <rPr>
        <sz val="11"/>
        <rFont val="Calibri"/>
        <family val="34"/>
      </rPr>
      <t>7036 - Ayuntamiento Municipal de Santo Domingo Norte</t>
    </r>
  </si>
  <si>
    <r>
      <rPr>
        <sz val="11"/>
        <rFont val="Calibri"/>
        <family val="34"/>
      </rPr>
      <t>7037 - Ayuntamiento Municipal de Galvan</t>
    </r>
  </si>
  <si>
    <r>
      <rPr>
        <sz val="11"/>
        <rFont val="Calibri"/>
        <family val="34"/>
      </rPr>
      <t>7038 - Ayuntamiento Municipal de Gaspar Hernandez</t>
    </r>
  </si>
  <si>
    <r>
      <rPr>
        <sz val="11"/>
        <rFont val="Calibri"/>
        <family val="34"/>
      </rPr>
      <t>7039 - Ayuntamiento Municipal de Guananico</t>
    </r>
  </si>
  <si>
    <r>
      <rPr>
        <sz val="11"/>
        <rFont val="Calibri"/>
        <family val="34"/>
      </rPr>
      <t>7040 - Ayuntamiento Municipal de Guayabal (Azua)</t>
    </r>
  </si>
  <si>
    <r>
      <rPr>
        <sz val="11"/>
        <rFont val="Calibri"/>
        <family val="34"/>
      </rPr>
      <t>7041 - Ayuntamiento Municipal de Guaymate</t>
    </r>
  </si>
  <si>
    <r>
      <rPr>
        <sz val="11"/>
        <rFont val="Calibri"/>
        <family val="34"/>
      </rPr>
      <t>7042 - Ayuntamiento Municipal de Guayubin</t>
    </r>
  </si>
  <si>
    <r>
      <rPr>
        <sz val="11"/>
        <rFont val="Calibri"/>
        <family val="34"/>
      </rPr>
      <t>7043 - Ayuntamiento Municipal de Hato Mayor del Rey</t>
    </r>
  </si>
  <si>
    <r>
      <rPr>
        <sz val="11"/>
        <rFont val="Calibri"/>
        <family val="34"/>
      </rPr>
      <t>7044 - Ayuntamiento Municipal de Salvaleón de Higuey</t>
    </r>
  </si>
  <si>
    <r>
      <rPr>
        <sz val="11"/>
        <rFont val="Calibri"/>
        <family val="34"/>
      </rPr>
      <t>7045 - Ayuntamiento Municipal de Hondo Valle</t>
    </r>
  </si>
  <si>
    <r>
      <rPr>
        <sz val="11"/>
        <rFont val="Calibri"/>
        <family val="34"/>
      </rPr>
      <t>7046 - Ayuntamiento Municipal de Hostos</t>
    </r>
  </si>
  <si>
    <r>
      <rPr>
        <sz val="11"/>
        <rFont val="Calibri"/>
        <family val="34"/>
      </rPr>
      <t>7047 - Ayuntamiento Municipal de Imbert</t>
    </r>
  </si>
  <si>
    <r>
      <rPr>
        <sz val="11"/>
        <rFont val="Calibri"/>
        <family val="34"/>
      </rPr>
      <t>7048 - Ayuntamiento Municipal de Jamao al Norte</t>
    </r>
  </si>
  <si>
    <r>
      <rPr>
        <sz val="11"/>
        <rFont val="Calibri"/>
        <family val="34"/>
      </rPr>
      <t>7049 - Ayuntamiento Municipal de Jánico</t>
    </r>
  </si>
  <si>
    <r>
      <rPr>
        <sz val="11"/>
        <rFont val="Calibri"/>
        <family val="34"/>
      </rPr>
      <t>7050 - Ayuntamiento Municipal de Jarabacoa</t>
    </r>
  </si>
  <si>
    <r>
      <rPr>
        <sz val="11"/>
        <rFont val="Calibri"/>
        <family val="34"/>
      </rPr>
      <t>7051 - Ayuntamiento Municipal de Jima Abajo</t>
    </r>
  </si>
  <si>
    <r>
      <rPr>
        <sz val="11"/>
        <rFont val="Calibri"/>
        <family val="34"/>
      </rPr>
      <t>7052 - Ayuntamiento Municipal de Jimaní</t>
    </r>
  </si>
  <si>
    <r>
      <rPr>
        <sz val="11"/>
        <rFont val="Calibri"/>
        <family val="34"/>
      </rPr>
      <t>7054 - Ayuntamiento Municipal de Juan de Herrera</t>
    </r>
  </si>
  <si>
    <r>
      <rPr>
        <sz val="11"/>
        <rFont val="Calibri"/>
        <family val="34"/>
      </rPr>
      <t>7055 - Ayuntamiento Municipal de Juan Santiago</t>
    </r>
  </si>
  <si>
    <r>
      <rPr>
        <sz val="11"/>
        <rFont val="Calibri"/>
        <family val="34"/>
      </rPr>
      <t>7056 - Ayuntamiento Municipal de La Descubierta</t>
    </r>
  </si>
  <si>
    <r>
      <rPr>
        <sz val="11"/>
        <rFont val="Calibri"/>
        <family val="34"/>
      </rPr>
      <t>7058 - Ayuntamiento Municipal de Laguna Salada</t>
    </r>
  </si>
  <si>
    <r>
      <rPr>
        <sz val="11"/>
        <rFont val="Calibri"/>
        <family val="34"/>
      </rPr>
      <t>7060 - Junta de Distrito Municipal de La Otra Banda</t>
    </r>
  </si>
  <si>
    <r>
      <rPr>
        <sz val="11"/>
        <rFont val="Calibri"/>
        <family val="34"/>
      </rPr>
      <t>7061 - Ayuntamiento Municipal de Los Cacaos</t>
    </r>
  </si>
  <si>
    <r>
      <rPr>
        <sz val="11"/>
        <rFont val="Calibri"/>
        <family val="34"/>
      </rPr>
      <t>7062 - Ayuntamiento Municipal de Las Charcas</t>
    </r>
  </si>
  <si>
    <r>
      <rPr>
        <sz val="11"/>
        <rFont val="Calibri"/>
        <family val="34"/>
      </rPr>
      <t>7063 - Ayuntamiento Municipal de Las Salinas</t>
    </r>
  </si>
  <si>
    <r>
      <rPr>
        <sz val="11"/>
        <rFont val="Calibri"/>
        <family val="34"/>
      </rPr>
      <t>7064 - Ayuntamiento Municipal de Las Guaranas</t>
    </r>
  </si>
  <si>
    <r>
      <rPr>
        <sz val="11"/>
        <rFont val="Calibri"/>
        <family val="34"/>
      </rPr>
      <t>7065 - Ayuntamiento Municipal de Las Matas de Farfan</t>
    </r>
  </si>
  <si>
    <r>
      <rPr>
        <sz val="11"/>
        <rFont val="Calibri"/>
        <family val="34"/>
      </rPr>
      <t>7066 - Ayuntamiento Municipal de Las Matas de Sta. Cruz</t>
    </r>
  </si>
  <si>
    <r>
      <rPr>
        <sz val="11"/>
        <rFont val="Calibri"/>
        <family val="34"/>
      </rPr>
      <t>7067 - Ayuntamiento Municipal de Las Yayas de Viajama</t>
    </r>
  </si>
  <si>
    <r>
      <rPr>
        <sz val="11"/>
        <rFont val="Calibri"/>
        <family val="34"/>
      </rPr>
      <t>7068 - Ayuntamiento Municipal de Las Terrenas</t>
    </r>
  </si>
  <si>
    <r>
      <rPr>
        <sz val="11"/>
        <rFont val="Calibri"/>
        <family val="34"/>
      </rPr>
      <t>7069 - Ayuntamiento Municipal de La Romana</t>
    </r>
  </si>
  <si>
    <r>
      <rPr>
        <sz val="11"/>
        <rFont val="Calibri"/>
        <family val="34"/>
      </rPr>
      <t>7070 - Ayuntamiento Municipal de La Vega</t>
    </r>
  </si>
  <si>
    <r>
      <rPr>
        <sz val="11"/>
        <rFont val="Calibri"/>
        <family val="34"/>
      </rPr>
      <t>7071 - Ayuntamiento Municipal de Licey al Medio</t>
    </r>
  </si>
  <si>
    <r>
      <rPr>
        <sz val="11"/>
        <rFont val="Calibri"/>
        <family val="34"/>
      </rPr>
      <t>7072 - Ayuntamiento Municipal de Loma de Cabrera</t>
    </r>
  </si>
  <si>
    <r>
      <rPr>
        <sz val="11"/>
        <rFont val="Calibri"/>
        <family val="34"/>
      </rPr>
      <t>7073 - Ayuntamiento Municipal de Villa Los Almacigos</t>
    </r>
  </si>
  <si>
    <r>
      <rPr>
        <sz val="11"/>
        <rFont val="Calibri"/>
        <family val="34"/>
      </rPr>
      <t>7074 - Ayuntamiento Municipal de Los Hidalgos</t>
    </r>
  </si>
  <si>
    <r>
      <rPr>
        <sz val="11"/>
        <rFont val="Calibri"/>
        <family val="34"/>
      </rPr>
      <t>7075 - Ayuntamiento Municipal de San José de Los Llanos</t>
    </r>
  </si>
  <si>
    <r>
      <rPr>
        <sz val="11"/>
        <rFont val="Calibri"/>
        <family val="34"/>
      </rPr>
      <t>7076 - Ayuntamiento Municipal de Los Rios</t>
    </r>
  </si>
  <si>
    <r>
      <rPr>
        <sz val="11"/>
        <rFont val="Calibri"/>
        <family val="34"/>
      </rPr>
      <t>7077 - Ayuntamiento Municipal de Luperón</t>
    </r>
  </si>
  <si>
    <r>
      <rPr>
        <sz val="11"/>
        <rFont val="Calibri"/>
        <family val="34"/>
      </rPr>
      <t>7078 - Ayuntamiento Municipal de Maimón (Bonao)</t>
    </r>
  </si>
  <si>
    <r>
      <rPr>
        <sz val="11"/>
        <rFont val="Calibri"/>
        <family val="34"/>
      </rPr>
      <t>7079 - Ayuntamiento Municipal de Mella</t>
    </r>
  </si>
  <si>
    <r>
      <rPr>
        <sz val="11"/>
        <rFont val="Calibri"/>
        <family val="34"/>
      </rPr>
      <t>7080 - Ayuntamiento Municipal de Miches</t>
    </r>
  </si>
  <si>
    <r>
      <rPr>
        <sz val="11"/>
        <rFont val="Calibri"/>
        <family val="34"/>
      </rPr>
      <t>7081 - Ayuntamiento Municipal de Moca</t>
    </r>
  </si>
  <si>
    <r>
      <rPr>
        <sz val="11"/>
        <rFont val="Calibri"/>
        <family val="34"/>
      </rPr>
      <t>7082 - Ayuntamiento Municipal de Monción</t>
    </r>
  </si>
  <si>
    <r>
      <rPr>
        <sz val="11"/>
        <rFont val="Calibri"/>
        <family val="34"/>
      </rPr>
      <t>7083 - Ayuntamiento Municipal de Monseñor Nouel (Bonao)</t>
    </r>
  </si>
  <si>
    <r>
      <rPr>
        <sz val="11"/>
        <rFont val="Calibri"/>
        <family val="34"/>
      </rPr>
      <t>7084 - Ayuntamiento Municipal de Montecristy</t>
    </r>
  </si>
  <si>
    <r>
      <rPr>
        <sz val="11"/>
        <rFont val="Calibri"/>
        <family val="34"/>
      </rPr>
      <t>7085 - Ayuntamiento Municipal de Monte Plata</t>
    </r>
  </si>
  <si>
    <r>
      <rPr>
        <sz val="11"/>
        <rFont val="Calibri"/>
        <family val="34"/>
      </rPr>
      <t>7086 - Ayuntamiento Municipal de Nagua</t>
    </r>
  </si>
  <si>
    <r>
      <rPr>
        <sz val="11"/>
        <rFont val="Calibri"/>
        <family val="34"/>
      </rPr>
      <t>7087 - Ayuntamiento Municipal de Neyba</t>
    </r>
  </si>
  <si>
    <r>
      <rPr>
        <sz val="11"/>
        <rFont val="Calibri"/>
        <family val="34"/>
      </rPr>
      <t>7088 - Ayuntamiento Municipal de Nizao</t>
    </r>
  </si>
  <si>
    <r>
      <rPr>
        <sz val="11"/>
        <rFont val="Calibri"/>
        <family val="34"/>
      </rPr>
      <t>7089 - Ayuntamiento Municipal de Oviedo</t>
    </r>
  </si>
  <si>
    <r>
      <rPr>
        <sz val="11"/>
        <rFont val="Calibri"/>
        <family val="34"/>
      </rPr>
      <t>7090 - Ayuntamiento Municipal de Padre Las Casas</t>
    </r>
  </si>
  <si>
    <r>
      <rPr>
        <sz val="11"/>
        <rFont val="Calibri"/>
        <family val="34"/>
      </rPr>
      <t>7091 - Ayuntamiento Municipal de Paraíso</t>
    </r>
  </si>
  <si>
    <r>
      <rPr>
        <sz val="11"/>
        <rFont val="Calibri"/>
        <family val="34"/>
      </rPr>
      <t>7092 - Ayuntamiento Municipal de Partido</t>
    </r>
  </si>
  <si>
    <r>
      <rPr>
        <sz val="11"/>
        <rFont val="Calibri"/>
        <family val="34"/>
      </rPr>
      <t>7093 - Ayuntamiento Municipal de Pedernales</t>
    </r>
  </si>
  <si>
    <r>
      <rPr>
        <sz val="11"/>
        <rFont val="Calibri"/>
        <family val="34"/>
      </rPr>
      <t>7094 - Junta de Distrito Municipal de Pedro García</t>
    </r>
  </si>
  <si>
    <r>
      <rPr>
        <sz val="11"/>
        <rFont val="Calibri"/>
        <family val="34"/>
      </rPr>
      <t>7095 - Ayuntamiento Municipal de Pedro Santana</t>
    </r>
  </si>
  <si>
    <r>
      <rPr>
        <sz val="11"/>
        <rFont val="Calibri"/>
        <family val="34"/>
      </rPr>
      <t>7096 - Ayuntamiento Municipal de Pepillo Salcedo</t>
    </r>
  </si>
  <si>
    <r>
      <rPr>
        <sz val="11"/>
        <rFont val="Calibri"/>
        <family val="34"/>
      </rPr>
      <t>7097 - Ayuntamiento Municipal de Peralta</t>
    </r>
  </si>
  <si>
    <r>
      <rPr>
        <sz val="11"/>
        <rFont val="Calibri"/>
        <family val="34"/>
      </rPr>
      <t>7098 - Ayuntamiento Municipal de Pimentel</t>
    </r>
  </si>
  <si>
    <r>
      <rPr>
        <sz val="11"/>
        <rFont val="Calibri"/>
        <family val="34"/>
      </rPr>
      <t>7099 - Ayuntamiento Municipal de Piedra Blanca</t>
    </r>
  </si>
  <si>
    <r>
      <rPr>
        <sz val="11"/>
        <rFont val="Calibri"/>
        <family val="34"/>
      </rPr>
      <t>7100 - Ayuntamiento Municipal de Polo</t>
    </r>
  </si>
  <si>
    <r>
      <rPr>
        <sz val="11"/>
        <rFont val="Calibri"/>
        <family val="34"/>
      </rPr>
      <t>7101 - Ayuntamiento Municipal de Postrer Río</t>
    </r>
  </si>
  <si>
    <r>
      <rPr>
        <sz val="11"/>
        <rFont val="Calibri"/>
        <family val="34"/>
      </rPr>
      <t>7102 - Ayuntamiento Municipal de San Felipe de Puerto Plata</t>
    </r>
  </si>
  <si>
    <r>
      <rPr>
        <sz val="11"/>
        <rFont val="Calibri"/>
        <family val="34"/>
      </rPr>
      <t>7103 - Ayuntamiento Municipal de Quisqueya</t>
    </r>
  </si>
  <si>
    <r>
      <rPr>
        <sz val="11"/>
        <rFont val="Calibri"/>
        <family val="34"/>
      </rPr>
      <t>7104 - Ayuntamiento Municipal de Ramón Santana</t>
    </r>
  </si>
  <si>
    <r>
      <rPr>
        <sz val="11"/>
        <rFont val="Calibri"/>
        <family val="34"/>
      </rPr>
      <t>7105 - Ayuntamiento Municipal de Restauración</t>
    </r>
  </si>
  <si>
    <r>
      <rPr>
        <sz val="11"/>
        <rFont val="Calibri"/>
        <family val="34"/>
      </rPr>
      <t>7106 - Ayuntamiento Municipal de Río San Juan</t>
    </r>
  </si>
  <si>
    <r>
      <rPr>
        <sz val="11"/>
        <rFont val="Calibri"/>
        <family val="34"/>
      </rPr>
      <t>7107 - Ayuntamiento Municipal de Sabana de La Mar</t>
    </r>
  </si>
  <si>
    <r>
      <rPr>
        <sz val="11"/>
        <rFont val="Calibri"/>
        <family val="34"/>
      </rPr>
      <t>7108 - Ayuntamiento Municipal de Sabana Gde. de Boyá</t>
    </r>
  </si>
  <si>
    <r>
      <rPr>
        <sz val="11"/>
        <rFont val="Calibri"/>
        <family val="34"/>
      </rPr>
      <t>7109 - Ayuntamiento Municipal de Sabana Gde. de Palenque</t>
    </r>
  </si>
  <si>
    <r>
      <rPr>
        <sz val="11"/>
        <rFont val="Calibri"/>
        <family val="34"/>
      </rPr>
      <t>7110 - Ayuntamiento Municipal de Sabana Iglesia</t>
    </r>
  </si>
  <si>
    <r>
      <rPr>
        <sz val="11"/>
        <rFont val="Calibri"/>
        <family val="34"/>
      </rPr>
      <t>7111 - Ayuntamiento Municipal de Sabana Larga (San José de Ocoa)</t>
    </r>
  </si>
  <si>
    <r>
      <rPr>
        <sz val="11"/>
        <rFont val="Calibri"/>
        <family val="34"/>
      </rPr>
      <t>7113 - Ayuntamiento Municipal de Salcedo</t>
    </r>
  </si>
  <si>
    <r>
      <rPr>
        <sz val="11"/>
        <rFont val="Calibri"/>
        <family val="34"/>
      </rPr>
      <t>7114 - Ayuntamiento Municipal de Santa Barbara de Samana</t>
    </r>
  </si>
  <si>
    <r>
      <rPr>
        <sz val="11"/>
        <rFont val="Calibri"/>
        <family val="34"/>
      </rPr>
      <t>7115 - Ayuntamiento Municipal de Sánchez</t>
    </r>
  </si>
  <si>
    <r>
      <rPr>
        <sz val="11"/>
        <rFont val="Calibri"/>
        <family val="34"/>
      </rPr>
      <t>7116 - Ayuntamiento Municipal de San Cristóbal</t>
    </r>
  </si>
  <si>
    <r>
      <rPr>
        <sz val="11"/>
        <rFont val="Calibri"/>
        <family val="34"/>
      </rPr>
      <t>7117 - Ayuntamiento Municipal de San Francisco de Macorís</t>
    </r>
  </si>
  <si>
    <r>
      <rPr>
        <sz val="11"/>
        <rFont val="Calibri"/>
        <family val="34"/>
      </rPr>
      <t>7118 - Ayuntamiento Municipal de San Gregorio de Nigua</t>
    </r>
  </si>
  <si>
    <r>
      <rPr>
        <sz val="11"/>
        <rFont val="Calibri"/>
        <family val="34"/>
      </rPr>
      <t>7119 - Ayuntamiento Municipal de San Ignacio de Sabaneta</t>
    </r>
  </si>
  <si>
    <r>
      <rPr>
        <sz val="11"/>
        <rFont val="Calibri"/>
        <family val="34"/>
      </rPr>
      <t>7120 - Ayuntamiento Municipal de San José de Las Matas</t>
    </r>
  </si>
  <si>
    <r>
      <rPr>
        <sz val="11"/>
        <rFont val="Calibri"/>
        <family val="34"/>
      </rPr>
      <t>7121 - Ayuntamiento Municipal de San José de Ocoa</t>
    </r>
  </si>
  <si>
    <r>
      <rPr>
        <sz val="11"/>
        <rFont val="Calibri"/>
        <family val="34"/>
      </rPr>
      <t>7122 - Ayuntamiento Municipal de San Juan de la Maguana</t>
    </r>
  </si>
  <si>
    <r>
      <rPr>
        <sz val="11"/>
        <rFont val="Calibri"/>
        <family val="34"/>
      </rPr>
      <t>7123 - Ayuntamiento Municipal de San Pedro de Macorís</t>
    </r>
  </si>
  <si>
    <r>
      <rPr>
        <sz val="11"/>
        <rFont val="Calibri"/>
        <family val="34"/>
      </rPr>
      <t>7124 - Ayuntamiento Municipal de Santiago de los Caballeros</t>
    </r>
  </si>
  <si>
    <r>
      <rPr>
        <sz val="11"/>
        <rFont val="Calibri"/>
        <family val="34"/>
      </rPr>
      <t>7125 - Ayuntamiento Municipal de San Rafael del Yuma</t>
    </r>
  </si>
  <si>
    <r>
      <rPr>
        <sz val="11"/>
        <rFont val="Calibri"/>
        <family val="34"/>
      </rPr>
      <t>7126 - Ayuntamiento Municipal de San Víctor</t>
    </r>
  </si>
  <si>
    <r>
      <rPr>
        <sz val="11"/>
        <rFont val="Calibri"/>
        <family val="34"/>
      </rPr>
      <t>7127 - Ayuntamiento Municipal de Sosúa</t>
    </r>
  </si>
  <si>
    <r>
      <rPr>
        <sz val="11"/>
        <rFont val="Calibri"/>
        <family val="34"/>
      </rPr>
      <t>7129 - Ayuntamiento Municipal de Tamayo</t>
    </r>
  </si>
  <si>
    <r>
      <rPr>
        <sz val="11"/>
        <rFont val="Calibri"/>
        <family val="34"/>
      </rPr>
      <t>7130 - Ayuntamiento Municipal de Tamboril</t>
    </r>
  </si>
  <si>
    <r>
      <rPr>
        <sz val="11"/>
        <rFont val="Calibri"/>
        <family val="34"/>
      </rPr>
      <t>7131 - Ayuntamiento Municipal de Tenares</t>
    </r>
  </si>
  <si>
    <r>
      <rPr>
        <sz val="11"/>
        <rFont val="Calibri"/>
        <family val="34"/>
      </rPr>
      <t>7133 - Ayuntamiento Municipal de Santa Cruz de Mao</t>
    </r>
  </si>
  <si>
    <r>
      <rPr>
        <sz val="11"/>
        <rFont val="Calibri"/>
        <family val="34"/>
      </rPr>
      <t>7134 - Ayuntamiento Municipal de Vallejuelo</t>
    </r>
  </si>
  <si>
    <r>
      <rPr>
        <sz val="11"/>
        <rFont val="Calibri"/>
        <family val="34"/>
      </rPr>
      <t>7135 - Ayuntamiento Municipal de Vicente Noble</t>
    </r>
  </si>
  <si>
    <r>
      <rPr>
        <sz val="11"/>
        <rFont val="Calibri"/>
        <family val="34"/>
      </rPr>
      <t>7136 - Ayuntamiento Municipal de Villa Altagracia</t>
    </r>
  </si>
  <si>
    <r>
      <rPr>
        <sz val="11"/>
        <rFont val="Calibri"/>
        <family val="34"/>
      </rPr>
      <t>7137 - Ayuntamiento Municipal de Villa Bisonó</t>
    </r>
  </si>
  <si>
    <r>
      <rPr>
        <sz val="11"/>
        <rFont val="Calibri"/>
        <family val="34"/>
      </rPr>
      <t>7138 - Ayuntamiento Municipal de Villa González</t>
    </r>
  </si>
  <si>
    <r>
      <rPr>
        <sz val="11"/>
        <rFont val="Calibri"/>
        <family val="34"/>
      </rPr>
      <t>7139 - Ayuntamiento Municipal de Villa Isabela</t>
    </r>
  </si>
  <si>
    <r>
      <rPr>
        <sz val="11"/>
        <rFont val="Calibri"/>
        <family val="34"/>
      </rPr>
      <t>7140 - Ayuntamiento Municipal de Villa Jaragua</t>
    </r>
  </si>
  <si>
    <r>
      <rPr>
        <sz val="11"/>
        <rFont val="Calibri"/>
        <family val="34"/>
      </rPr>
      <t>7141 - Ayuntamiento Municipal de Villa Riva</t>
    </r>
  </si>
  <si>
    <r>
      <rPr>
        <sz val="11"/>
        <rFont val="Calibri"/>
        <family val="34"/>
      </rPr>
      <t>7142 - Ayuntamiento Municipal de Villa Tapia</t>
    </r>
  </si>
  <si>
    <r>
      <rPr>
        <sz val="11"/>
        <rFont val="Calibri"/>
        <family val="34"/>
      </rPr>
      <t>7143 - Ayuntamiento Municipal de Villa Vásquez</t>
    </r>
  </si>
  <si>
    <r>
      <rPr>
        <sz val="11"/>
        <rFont val="Calibri"/>
        <family val="34"/>
      </rPr>
      <t>7144 - Ayuntamiento Municipal de Yaguate</t>
    </r>
  </si>
  <si>
    <r>
      <rPr>
        <sz val="11"/>
        <rFont val="Calibri"/>
        <family val="34"/>
      </rPr>
      <t>7145 - Ayuntamiento Municipal de Yamasá</t>
    </r>
  </si>
  <si>
    <r>
      <rPr>
        <sz val="11"/>
        <rFont val="Calibri"/>
        <family val="34"/>
      </rPr>
      <t>7146 - Ayuntamiento Municipal de Pueblo Viejo</t>
    </r>
  </si>
  <si>
    <r>
      <rPr>
        <sz val="11"/>
        <rFont val="Calibri"/>
        <family val="34"/>
      </rPr>
      <t>7147 - Ayuntamiento Municipal El Pino</t>
    </r>
  </si>
  <si>
    <r>
      <rPr>
        <sz val="11"/>
        <rFont val="Calibri"/>
        <family val="34"/>
      </rPr>
      <t>7148 - Ayuntamiento Municipal de Rancho Arriba</t>
    </r>
  </si>
  <si>
    <r>
      <rPr>
        <sz val="11"/>
        <rFont val="Calibri"/>
        <family val="34"/>
      </rPr>
      <t>7149 - Ayuntamiento Municipal de Peralvillo</t>
    </r>
  </si>
  <si>
    <r>
      <rPr>
        <sz val="11"/>
        <rFont val="Calibri"/>
        <family val="34"/>
      </rPr>
      <t>7150 - Ayuntamiento Municipal de Matanzas</t>
    </r>
  </si>
  <si>
    <r>
      <rPr>
        <sz val="11"/>
        <rFont val="Calibri"/>
        <family val="34"/>
      </rPr>
      <t>7151 - Junta de Distrito Municipal de Villa Fundación</t>
    </r>
  </si>
  <si>
    <r>
      <rPr>
        <sz val="11"/>
        <rFont val="Calibri"/>
        <family val="34"/>
      </rPr>
      <t>7152 - Junta de Distrito Municipal de Sabana Buey</t>
    </r>
  </si>
  <si>
    <r>
      <rPr>
        <sz val="11"/>
        <rFont val="Calibri"/>
        <family val="34"/>
      </rPr>
      <t>7153 - Ayuntamiento Municipal de Baitoa</t>
    </r>
  </si>
  <si>
    <r>
      <rPr>
        <sz val="11"/>
        <rFont val="Calibri"/>
        <family val="34"/>
      </rPr>
      <t>7154 - Junta de Distrito Municipal de La Ciénaga (San José de Ocoa)</t>
    </r>
  </si>
  <si>
    <r>
      <rPr>
        <sz val="11"/>
        <rFont val="Calibri"/>
        <family val="34"/>
      </rPr>
      <t>7155 - Junta de Distrito Municipal de Río Limpio</t>
    </r>
  </si>
  <si>
    <r>
      <rPr>
        <sz val="11"/>
        <rFont val="Calibri"/>
        <family val="34"/>
      </rPr>
      <t>7156 - Junta de Distrito Municipal de Tireo Arriba</t>
    </r>
  </si>
  <si>
    <r>
      <rPr>
        <sz val="11"/>
        <rFont val="Calibri"/>
        <family val="34"/>
      </rPr>
      <t>7157 - Junta de Distrito Municipal de Agua Santa del Yuna</t>
    </r>
  </si>
  <si>
    <r>
      <rPr>
        <sz val="11"/>
        <rFont val="Calibri"/>
        <family val="34"/>
      </rPr>
      <t>7158 - Junta de Distrito Municipal de Amiama Gómez</t>
    </r>
  </si>
  <si>
    <r>
      <rPr>
        <sz val="11"/>
        <rFont val="Calibri"/>
        <family val="34"/>
      </rPr>
      <t>7159 - Junta de Distrito Municipal de Amina</t>
    </r>
  </si>
  <si>
    <r>
      <rPr>
        <sz val="11"/>
        <rFont val="Calibri"/>
        <family val="34"/>
      </rPr>
      <t>7161 - Junta de Distrito Municipal de Arroyo Barril</t>
    </r>
  </si>
  <si>
    <r>
      <rPr>
        <sz val="11"/>
        <rFont val="Calibri"/>
        <family val="34"/>
      </rPr>
      <t>7162 - Junta de Distrito Municipal de Arroyo Cano</t>
    </r>
  </si>
  <si>
    <r>
      <rPr>
        <sz val="11"/>
        <rFont val="Calibri"/>
        <family val="34"/>
      </rPr>
      <t>7163 - Junta de Distrito Municipal de Arroyo Dulce</t>
    </r>
  </si>
  <si>
    <r>
      <rPr>
        <sz val="11"/>
        <rFont val="Calibri"/>
        <family val="34"/>
      </rPr>
      <t>7164 - Junta de Distrito Municipal de Arroyo Salado</t>
    </r>
  </si>
  <si>
    <r>
      <rPr>
        <sz val="11"/>
        <rFont val="Calibri"/>
        <family val="34"/>
      </rPr>
      <t>7166 - Junta de Distrito Municipal de Barro Arriba</t>
    </r>
  </si>
  <si>
    <r>
      <rPr>
        <sz val="11"/>
        <rFont val="Calibri"/>
        <family val="34"/>
      </rPr>
      <t>7168 - Junta de Distrito Municipal de Bayahibe</t>
    </r>
  </si>
  <si>
    <r>
      <rPr>
        <sz val="11"/>
        <rFont val="Calibri"/>
        <family val="34"/>
      </rPr>
      <t>7169 - Junta de Distrito Municipal de Belloso</t>
    </r>
  </si>
  <si>
    <r>
      <rPr>
        <sz val="11"/>
        <rFont val="Calibri"/>
        <family val="34"/>
      </rPr>
      <t>7170 - Junta de Distrito Municipal de Blanco</t>
    </r>
  </si>
  <si>
    <r>
      <rPr>
        <sz val="11"/>
        <rFont val="Calibri"/>
        <family val="34"/>
      </rPr>
      <t>7171 - Junta de Distrito Municipal de Boca de Cachón</t>
    </r>
  </si>
  <si>
    <r>
      <rPr>
        <sz val="11"/>
        <rFont val="Calibri"/>
        <family val="34"/>
      </rPr>
      <t>7172 - Junta de Distrito Municipal de Boca de Yuma</t>
    </r>
  </si>
  <si>
    <r>
      <rPr>
        <sz val="11"/>
        <rFont val="Calibri"/>
        <family val="34"/>
      </rPr>
      <t>7173 - Junta de Distrito Municipal de Boyá</t>
    </r>
  </si>
  <si>
    <r>
      <rPr>
        <sz val="11"/>
        <rFont val="Calibri"/>
        <family val="34"/>
      </rPr>
      <t>7174 - Junta de Distrito Municipal de Buena Vista</t>
    </r>
  </si>
  <si>
    <r>
      <rPr>
        <sz val="11"/>
        <rFont val="Calibri"/>
        <family val="34"/>
      </rPr>
      <t>7175 - Junta de Distrito Municipal de Cabarete</t>
    </r>
  </si>
  <si>
    <r>
      <rPr>
        <sz val="11"/>
        <rFont val="Calibri"/>
        <family val="34"/>
      </rPr>
      <t>7176 - Junta de Distrito Municipal de Cana Chapetón</t>
    </r>
  </si>
  <si>
    <r>
      <rPr>
        <sz val="11"/>
        <rFont val="Calibri"/>
        <family val="34"/>
      </rPr>
      <t>7177 - Junta de Distrito Municipal de Canca la Reyna</t>
    </r>
  </si>
  <si>
    <r>
      <rPr>
        <sz val="11"/>
        <rFont val="Calibri"/>
        <family val="34"/>
      </rPr>
      <t>7179 - Junta de Distrito Municipal de Cañongo</t>
    </r>
  </si>
  <si>
    <r>
      <rPr>
        <sz val="11"/>
        <rFont val="Calibri"/>
        <family val="34"/>
      </rPr>
      <t>7180 - Junta de Distrito Municipal de Capotillo</t>
    </r>
  </si>
  <si>
    <r>
      <rPr>
        <sz val="11"/>
        <rFont val="Calibri"/>
        <family val="34"/>
      </rPr>
      <t>7181 - Junta de Distrito Municipal de Catalina</t>
    </r>
  </si>
  <si>
    <r>
      <rPr>
        <sz val="11"/>
        <rFont val="Calibri"/>
        <family val="34"/>
      </rPr>
      <t>7182 - Junta de Distrito Municipal de Cenoví</t>
    </r>
  </si>
  <si>
    <r>
      <rPr>
        <sz val="11"/>
        <rFont val="Calibri"/>
        <family val="34"/>
      </rPr>
      <t>7183 - Junta de Distrito Municipal de Chirino</t>
    </r>
  </si>
  <si>
    <r>
      <rPr>
        <sz val="11"/>
        <rFont val="Calibri"/>
        <family val="34"/>
      </rPr>
      <t>7184 - Junta de Distrito Municipal de Cristo Rey de Guaraguao</t>
    </r>
  </si>
  <si>
    <r>
      <rPr>
        <sz val="11"/>
        <rFont val="Calibri"/>
        <family val="34"/>
      </rPr>
      <t>7185 - Ayuntamiento Municipal de Cristóbal</t>
    </r>
  </si>
  <si>
    <r>
      <rPr>
        <sz val="11"/>
        <rFont val="Calibri"/>
        <family val="34"/>
      </rPr>
      <t>7187 - Junta de Distrito Municipal de Cumayasa</t>
    </r>
  </si>
  <si>
    <r>
      <rPr>
        <sz val="11"/>
        <rFont val="Calibri"/>
        <family val="34"/>
      </rPr>
      <t>7188 - Junta de Distrito Municipal de Don Juan</t>
    </r>
  </si>
  <si>
    <r>
      <rPr>
        <sz val="11"/>
        <rFont val="Calibri"/>
        <family val="34"/>
      </rPr>
      <t>7189 - Junta de Distrito Municipal El Cachón</t>
    </r>
  </si>
  <si>
    <r>
      <rPr>
        <sz val="11"/>
        <rFont val="Calibri"/>
        <family val="34"/>
      </rPr>
      <t>7190 - Junta de Distrito Municipal El Caimito</t>
    </r>
  </si>
  <si>
    <r>
      <rPr>
        <sz val="11"/>
        <rFont val="Calibri"/>
        <family val="34"/>
      </rPr>
      <t>7191 - Junta de Distrito Municipal El Carretón</t>
    </r>
  </si>
  <si>
    <r>
      <rPr>
        <sz val="11"/>
        <rFont val="Calibri"/>
        <family val="34"/>
      </rPr>
      <t>7192 - Junta de Distrito Municipal El Carril</t>
    </r>
  </si>
  <si>
    <r>
      <rPr>
        <sz val="11"/>
        <rFont val="Calibri"/>
        <family val="34"/>
      </rPr>
      <t>7195 - Junta de Distrito Municipal El Limón (Jimaní)</t>
    </r>
  </si>
  <si>
    <r>
      <rPr>
        <sz val="11"/>
        <rFont val="Calibri"/>
        <family val="34"/>
      </rPr>
      <t>7196 - Junta de Distrito Municipal El Limon (Samana)</t>
    </r>
  </si>
  <si>
    <r>
      <rPr>
        <sz val="11"/>
        <rFont val="Calibri"/>
        <family val="34"/>
      </rPr>
      <t>7197 - Junta de Distrito Municipal El Limón (Villa González)</t>
    </r>
  </si>
  <si>
    <r>
      <rPr>
        <sz val="11"/>
        <rFont val="Calibri"/>
        <family val="34"/>
      </rPr>
      <t>7198 - Junta de Distrito Municipal El Palmar</t>
    </r>
  </si>
  <si>
    <r>
      <rPr>
        <sz val="11"/>
        <rFont val="Calibri"/>
        <family val="34"/>
      </rPr>
      <t>7201 - Junta de Distrito Municipal El Pozo</t>
    </r>
  </si>
  <si>
    <r>
      <rPr>
        <sz val="11"/>
        <rFont val="Calibri"/>
        <family val="34"/>
      </rPr>
      <t>7202 - Junta de Distrito Municipal Cambita El Pueblecito</t>
    </r>
  </si>
  <si>
    <r>
      <rPr>
        <sz val="11"/>
        <rFont val="Calibri"/>
        <family val="34"/>
      </rPr>
      <t>7203 - Junta de Distrito Municipal El Puerto</t>
    </r>
  </si>
  <si>
    <r>
      <rPr>
        <sz val="11"/>
        <rFont val="Calibri"/>
        <family val="34"/>
      </rPr>
      <t>7204 - Junta de Distrito Municipal El Ranchito</t>
    </r>
  </si>
  <si>
    <r>
      <rPr>
        <sz val="11"/>
        <rFont val="Calibri"/>
        <family val="34"/>
      </rPr>
      <t>7206 - Junta de Distrito Municipal El Rosario (San Juan)</t>
    </r>
  </si>
  <si>
    <r>
      <rPr>
        <sz val="11"/>
        <rFont val="Calibri"/>
        <family val="34"/>
      </rPr>
      <t>7207 - Junta de Distrito Municipal El Rubio</t>
    </r>
  </si>
  <si>
    <r>
      <rPr>
        <sz val="11"/>
        <rFont val="Calibri"/>
        <family val="34"/>
      </rPr>
      <t>7208 - Junta de Distrito Municipal El Yaque</t>
    </r>
  </si>
  <si>
    <r>
      <rPr>
        <sz val="11"/>
        <rFont val="Calibri"/>
        <family val="34"/>
      </rPr>
      <t>7209 - Junta de Distrito Municipal de Estero Hondo</t>
    </r>
  </si>
  <si>
    <r>
      <rPr>
        <sz val="11"/>
        <rFont val="Calibri"/>
        <family val="34"/>
      </rPr>
      <t>7210 - Junta de Distrito Municipal de Fondo Negro</t>
    </r>
  </si>
  <si>
    <r>
      <rPr>
        <sz val="11"/>
        <rFont val="Calibri"/>
        <family val="34"/>
      </rPr>
      <t>7211 - Ayuntamiento Municipal de Fundación</t>
    </r>
  </si>
  <si>
    <r>
      <rPr>
        <sz val="11"/>
        <rFont val="Calibri"/>
        <family val="34"/>
      </rPr>
      <t>7212 - Junta de Distrito Municipal de Ganadero</t>
    </r>
  </si>
  <si>
    <r>
      <rPr>
        <sz val="11"/>
        <rFont val="Calibri"/>
        <family val="34"/>
      </rPr>
      <t>7213 - Junta de Distrito Municipal de Gautier</t>
    </r>
  </si>
  <si>
    <r>
      <rPr>
        <sz val="11"/>
        <rFont val="Calibri"/>
        <family val="34"/>
      </rPr>
      <t>7214 - Junta de Distrito Municipal de Gonzalo</t>
    </r>
  </si>
  <si>
    <r>
      <rPr>
        <sz val="11"/>
        <rFont val="Calibri"/>
        <family val="34"/>
      </rPr>
      <t>7216 - Junta de Distrito Municipal de Guayabal (Postrer Río)</t>
    </r>
  </si>
  <si>
    <r>
      <rPr>
        <sz val="11"/>
        <rFont val="Calibri"/>
        <family val="34"/>
      </rPr>
      <t>7217 - Junta de Distrito Municipal Guayabo Dulce</t>
    </r>
  </si>
  <si>
    <r>
      <rPr>
        <sz val="11"/>
        <rFont val="Calibri"/>
        <family val="34"/>
      </rPr>
      <t>7218 - Ayuntamiento Municipal de Guerra</t>
    </r>
  </si>
  <si>
    <r>
      <rPr>
        <sz val="11"/>
        <rFont val="Calibri"/>
        <family val="34"/>
      </rPr>
      <t>7220 - Junta de Distrito Municipal de Hato Damas</t>
    </r>
  </si>
  <si>
    <r>
      <rPr>
        <sz val="11"/>
        <rFont val="Calibri"/>
        <family val="34"/>
      </rPr>
      <t>7221 - Junta de Distrito Municipal de Hato del Padre</t>
    </r>
  </si>
  <si>
    <r>
      <rPr>
        <sz val="11"/>
        <rFont val="Calibri"/>
        <family val="34"/>
      </rPr>
      <t>7222 - Junta de Distrito Municipal de Hato del Yaque</t>
    </r>
  </si>
  <si>
    <r>
      <rPr>
        <sz val="11"/>
        <rFont val="Calibri"/>
        <family val="34"/>
      </rPr>
      <t>7223 - Junta de Distrito Municipal de Hato Viejo</t>
    </r>
  </si>
  <si>
    <r>
      <rPr>
        <sz val="11"/>
        <rFont val="Calibri"/>
        <family val="34"/>
      </rPr>
      <t>7224 - Junta de Distrito Municipal de Jaibón (Laguna Salada)</t>
    </r>
  </si>
  <si>
    <r>
      <rPr>
        <sz val="11"/>
        <rFont val="Calibri"/>
        <family val="34"/>
      </rPr>
      <t>7225 - Junta de Distrito Municipal de Jaibón (Pueblo Nuevo)</t>
    </r>
  </si>
  <si>
    <r>
      <rPr>
        <sz val="11"/>
        <rFont val="Calibri"/>
        <family val="34"/>
      </rPr>
      <t>7226 - Junta de Distrito Municipal de Jamao Afuera</t>
    </r>
  </si>
  <si>
    <r>
      <rPr>
        <sz val="11"/>
        <rFont val="Calibri"/>
        <family val="34"/>
      </rPr>
      <t>7227 - Ayuntamiento Municipal de Jaquimeyes</t>
    </r>
  </si>
  <si>
    <r>
      <rPr>
        <sz val="11"/>
        <rFont val="Calibri"/>
        <family val="34"/>
      </rPr>
      <t>7228 - Junta de Distrito Municipal de Jicomé</t>
    </r>
  </si>
  <si>
    <r>
      <rPr>
        <sz val="11"/>
        <rFont val="Calibri"/>
        <family val="34"/>
      </rPr>
      <t>7230 - Junta de Distrito Municipal de José Francisco Peña Gómez</t>
    </r>
  </si>
  <si>
    <r>
      <rPr>
        <sz val="11"/>
        <rFont val="Calibri"/>
        <family val="34"/>
      </rPr>
      <t>7231 - Junta de Distrito Municipal de Juan Adrián</t>
    </r>
  </si>
  <si>
    <r>
      <rPr>
        <sz val="11"/>
        <rFont val="Calibri"/>
        <family val="34"/>
      </rPr>
      <t>7232 - Junta de Distrito Municipal de Juan López</t>
    </r>
  </si>
  <si>
    <r>
      <rPr>
        <sz val="11"/>
        <rFont val="Calibri"/>
        <family val="34"/>
      </rPr>
      <t>7234 - Junta de Distrito Municipal de Juma Bejucal</t>
    </r>
  </si>
  <si>
    <r>
      <rPr>
        <sz val="11"/>
        <rFont val="Calibri"/>
        <family val="34"/>
      </rPr>
      <t>7235 - Junta de Distrito Municipal de Juncalito</t>
    </r>
  </si>
  <si>
    <r>
      <rPr>
        <sz val="11"/>
        <rFont val="Calibri"/>
        <family val="34"/>
      </rPr>
      <t>7237 - Junta de Distrito Municipal de La Caleta</t>
    </r>
  </si>
  <si>
    <r>
      <rPr>
        <sz val="11"/>
        <rFont val="Calibri"/>
        <family val="34"/>
      </rPr>
      <t>7238 - Junta de Distrito Municipal de La Canela</t>
    </r>
  </si>
  <si>
    <r>
      <rPr>
        <sz val="11"/>
        <rFont val="Calibri"/>
        <family val="34"/>
      </rPr>
      <t>7239 - Junta de Distrito Municipal de La Caya</t>
    </r>
  </si>
  <si>
    <r>
      <rPr>
        <sz val="11"/>
        <rFont val="Calibri"/>
        <family val="34"/>
      </rPr>
      <t>7240 - Ayuntamiento Municipal de La Ciénaga (Barahona)</t>
    </r>
  </si>
  <si>
    <r>
      <rPr>
        <sz val="11"/>
        <rFont val="Calibri"/>
        <family val="34"/>
      </rPr>
      <t>7241 - Junta de Distrito Municipal de La Colonia</t>
    </r>
  </si>
  <si>
    <r>
      <rPr>
        <sz val="11"/>
        <rFont val="Calibri"/>
        <family val="34"/>
      </rPr>
      <t>7242 - Junta de Distrito Municipal de La Cuchilla</t>
    </r>
  </si>
  <si>
    <r>
      <rPr>
        <sz val="11"/>
        <rFont val="Calibri"/>
        <family val="34"/>
      </rPr>
      <t>7243 - Junta de Distrito Municipal de La Cuesta</t>
    </r>
  </si>
  <si>
    <r>
      <rPr>
        <sz val="11"/>
        <rFont val="Calibri"/>
        <family val="34"/>
      </rPr>
      <t>7244 - Junta de Distrito Municipal de La Entrada</t>
    </r>
  </si>
  <si>
    <r>
      <rPr>
        <sz val="11"/>
        <rFont val="Calibri"/>
        <family val="34"/>
      </rPr>
      <t>7246 - Junta de Distrito Municipal de La Jaiba</t>
    </r>
  </si>
  <si>
    <r>
      <rPr>
        <sz val="11"/>
        <rFont val="Calibri"/>
        <family val="34"/>
      </rPr>
      <t>7247 - Junta de Distrito Municipal de La Ortega</t>
    </r>
  </si>
  <si>
    <r>
      <rPr>
        <sz val="11"/>
        <rFont val="Calibri"/>
        <family val="34"/>
      </rPr>
      <t>7248 - Junta de Distrito Municipal de La Peña</t>
    </r>
  </si>
  <si>
    <r>
      <rPr>
        <sz val="11"/>
        <rFont val="Calibri"/>
        <family val="34"/>
      </rPr>
      <t>7249 - Junta de Distrito Municipal de La Siembra</t>
    </r>
  </si>
  <si>
    <r>
      <rPr>
        <sz val="11"/>
        <rFont val="Calibri"/>
        <family val="34"/>
      </rPr>
      <t>7250 - Junta de Distrito Municipal de La Victoria</t>
    </r>
  </si>
  <si>
    <r>
      <rPr>
        <sz val="11"/>
        <rFont val="Calibri"/>
        <family val="34"/>
      </rPr>
      <t>7252 - Junta de Distrito Municipal de Las Cañitas (Elupina Cordero)</t>
    </r>
  </si>
  <si>
    <r>
      <rPr>
        <sz val="11"/>
        <rFont val="Calibri"/>
        <family val="34"/>
      </rPr>
      <t>7254 - Junta de Distrito Municipal de Las Coles</t>
    </r>
  </si>
  <si>
    <r>
      <rPr>
        <sz val="11"/>
        <rFont val="Calibri"/>
        <family val="34"/>
      </rPr>
      <t>7255 - Junta de Distrito Municipal de Las Galeras</t>
    </r>
  </si>
  <si>
    <r>
      <rPr>
        <sz val="11"/>
        <rFont val="Calibri"/>
        <family val="34"/>
      </rPr>
      <t>7256 - Junta de Distrito Municipal de Las Gordas</t>
    </r>
  </si>
  <si>
    <r>
      <rPr>
        <sz val="11"/>
        <rFont val="Calibri"/>
        <family val="34"/>
      </rPr>
      <t>7257 - Junta de Distrito Municipal de Las Lagunas (Padre Las Casas)</t>
    </r>
  </si>
  <si>
    <r>
      <rPr>
        <sz val="11"/>
        <rFont val="Calibri"/>
        <family val="34"/>
      </rPr>
      <t>7258 - Junta de Distrito Municipal de Las Lagunas Abajo (Moca)</t>
    </r>
  </si>
  <si>
    <r>
      <rPr>
        <sz val="11"/>
        <rFont val="Calibri"/>
        <family val="34"/>
      </rPr>
      <t>7259 - Junta de Distrito Municipal de Las Placetas</t>
    </r>
  </si>
  <si>
    <r>
      <rPr>
        <sz val="11"/>
        <rFont val="Calibri"/>
        <family val="34"/>
      </rPr>
      <t>7260 - Junta de Distrito Municipal de Las Táranas</t>
    </r>
  </si>
  <si>
    <r>
      <rPr>
        <sz val="11"/>
        <rFont val="Calibri"/>
        <family val="34"/>
      </rPr>
      <t>7261 - Ayuntamiento Municipal de Los Alcarrizos</t>
    </r>
  </si>
  <si>
    <r>
      <rPr>
        <sz val="11"/>
        <rFont val="Calibri"/>
        <family val="34"/>
      </rPr>
      <t>7262 - Junta de Distrito Municipal de Los Botados</t>
    </r>
  </si>
  <si>
    <r>
      <rPr>
        <sz val="11"/>
        <rFont val="Calibri"/>
        <family val="34"/>
      </rPr>
      <t>7263 - Junta de Distrito Municipal de Los Jovillos</t>
    </r>
  </si>
  <si>
    <r>
      <rPr>
        <sz val="11"/>
        <rFont val="Calibri"/>
        <family val="34"/>
      </rPr>
      <t>7264 - Junta de Distrito Municipal de Los Patos</t>
    </r>
  </si>
  <si>
    <r>
      <rPr>
        <sz val="11"/>
        <rFont val="Calibri"/>
        <family val="34"/>
      </rPr>
      <t>7265 - Junta de Distrito Municipal de Los Toros</t>
    </r>
  </si>
  <si>
    <r>
      <rPr>
        <sz val="11"/>
        <rFont val="Calibri"/>
        <family val="34"/>
      </rPr>
      <t>7267 - Junta de Distrito Municipal de Majagual</t>
    </r>
  </si>
  <si>
    <r>
      <rPr>
        <sz val="11"/>
        <rFont val="Calibri"/>
        <family val="34"/>
      </rPr>
      <t>7268 - Junta de Distrito Municipal de Manuel Bueno</t>
    </r>
  </si>
  <si>
    <r>
      <rPr>
        <sz val="11"/>
        <rFont val="Calibri"/>
        <family val="34"/>
      </rPr>
      <t>7269 - Junta de Distrito Municipal de Mata Palacio</t>
    </r>
  </si>
  <si>
    <r>
      <rPr>
        <sz val="11"/>
        <rFont val="Calibri"/>
        <family val="34"/>
      </rPr>
      <t>7270 - Junta de Distrito Municipal de Matayayas</t>
    </r>
  </si>
  <si>
    <r>
      <rPr>
        <sz val="11"/>
        <rFont val="Calibri"/>
        <family val="34"/>
      </rPr>
      <t>7271 - Junta de Distrito Municipal de Medina</t>
    </r>
  </si>
  <si>
    <r>
      <rPr>
        <sz val="11"/>
        <rFont val="Calibri"/>
        <family val="34"/>
      </rPr>
      <t>7272 - Junta de Distrito Municipal de Monserrat</t>
    </r>
  </si>
  <si>
    <r>
      <rPr>
        <sz val="11"/>
        <rFont val="Calibri"/>
        <family val="34"/>
      </rPr>
      <t>7273 - Junta de Distrito Municipal de Monte de la Jagua</t>
    </r>
  </si>
  <si>
    <r>
      <rPr>
        <sz val="11"/>
        <rFont val="Calibri"/>
        <family val="34"/>
      </rPr>
      <t>7274 - Junta de Distrito Municipal de Navas</t>
    </r>
  </si>
  <si>
    <r>
      <rPr>
        <sz val="11"/>
        <rFont val="Calibri"/>
        <family val="34"/>
      </rPr>
      <t>7277 - Junta de Distrito Municipal de Palmar Arriba</t>
    </r>
  </si>
  <si>
    <r>
      <rPr>
        <sz val="11"/>
        <rFont val="Calibri"/>
        <family val="34"/>
      </rPr>
      <t>7278 - Junta de Distrito Municipal de Palmar de Ocoa</t>
    </r>
  </si>
  <si>
    <r>
      <rPr>
        <sz val="11"/>
        <rFont val="Calibri"/>
        <family val="34"/>
      </rPr>
      <t>7279 - Junta de Distrito Municipal de Palo Alto</t>
    </r>
  </si>
  <si>
    <r>
      <rPr>
        <sz val="11"/>
        <rFont val="Calibri"/>
        <family val="34"/>
      </rPr>
      <t>7281 - Junta de Distrito Municipal de Paya</t>
    </r>
  </si>
  <si>
    <r>
      <rPr>
        <sz val="11"/>
        <rFont val="Calibri"/>
        <family val="34"/>
      </rPr>
      <t>7282 - Ayuntamiento Municipal de Pedro Brand</t>
    </r>
  </si>
  <si>
    <r>
      <rPr>
        <sz val="11"/>
        <rFont val="Calibri"/>
        <family val="34"/>
      </rPr>
      <t>7285 - Junta de Distrito Municipal de Pizarrete</t>
    </r>
  </si>
  <si>
    <r>
      <rPr>
        <sz val="11"/>
        <rFont val="Calibri"/>
        <family val="34"/>
      </rPr>
      <t>7286 - Junta de Distrito Municipal de Platanal</t>
    </r>
  </si>
  <si>
    <r>
      <rPr>
        <sz val="11"/>
        <rFont val="Calibri"/>
        <family val="34"/>
      </rPr>
      <t>7287 - Junta de Distrito Municipal de Proyecto 4</t>
    </r>
  </si>
  <si>
    <r>
      <rPr>
        <sz val="11"/>
        <rFont val="Calibri"/>
        <family val="34"/>
      </rPr>
      <t>7289 - Junta de Distrito Municipal de Quita Sueño</t>
    </r>
  </si>
  <si>
    <r>
      <rPr>
        <sz val="11"/>
        <rFont val="Calibri"/>
        <family val="34"/>
      </rPr>
      <t>7290 - Junta de Distrito Municipal de Rincón</t>
    </r>
  </si>
  <si>
    <r>
      <rPr>
        <sz val="11"/>
        <rFont val="Calibri"/>
        <family val="34"/>
      </rPr>
      <t>7291 - Junta de Distrito Municipal de Río Verde Arriba</t>
    </r>
  </si>
  <si>
    <r>
      <rPr>
        <sz val="11"/>
        <rFont val="Calibri"/>
        <family val="34"/>
      </rPr>
      <t>7293 - Junta de Distrito Municipal de Sabaneta de Yásica</t>
    </r>
  </si>
  <si>
    <r>
      <rPr>
        <sz val="11"/>
        <rFont val="Calibri"/>
        <family val="34"/>
      </rPr>
      <t>7294 - Junta de Distrito Municipal de Sabana del Puerto</t>
    </r>
  </si>
  <si>
    <r>
      <rPr>
        <sz val="11"/>
        <rFont val="Calibri"/>
        <family val="34"/>
      </rPr>
      <t>7295 - Junta de Distrito Municipal de Sabana Grande de Hostos</t>
    </r>
  </si>
  <si>
    <r>
      <rPr>
        <sz val="11"/>
        <rFont val="Calibri"/>
        <family val="34"/>
      </rPr>
      <t>7296 - Junta de Distrito Municipal de Sabana Larga (Elías Piña)</t>
    </r>
  </si>
  <si>
    <r>
      <rPr>
        <sz val="11"/>
        <rFont val="Calibri"/>
        <family val="34"/>
      </rPr>
      <t>7297 - Junta de Distrito Municipal de Sabaneta</t>
    </r>
  </si>
  <si>
    <r>
      <rPr>
        <sz val="11"/>
        <rFont val="Calibri"/>
        <family val="34"/>
      </rPr>
      <t>7298 - Junta de Distrito Municipal de La Sabina</t>
    </r>
  </si>
  <si>
    <r>
      <rPr>
        <sz val="11"/>
        <rFont val="Calibri"/>
        <family val="34"/>
      </rPr>
      <t>7299 - Junta de Distrito Municipal de San Fco. de Jacagua</t>
    </r>
  </si>
  <si>
    <r>
      <rPr>
        <sz val="11"/>
        <rFont val="Calibri"/>
        <family val="34"/>
      </rPr>
      <t>7300 - Junta de Distrito Municipal de San José de Matanzas</t>
    </r>
  </si>
  <si>
    <r>
      <rPr>
        <sz val="11"/>
        <rFont val="Calibri"/>
        <family val="34"/>
      </rPr>
      <t>7301 - Junta de Distrito Municipal de San José del Puerto</t>
    </r>
  </si>
  <si>
    <r>
      <rPr>
        <sz val="11"/>
        <rFont val="Calibri"/>
        <family val="34"/>
      </rPr>
      <t>7302 - Junta de Distrito Municipal de San Luís</t>
    </r>
  </si>
  <si>
    <r>
      <rPr>
        <sz val="11"/>
        <rFont val="Calibri"/>
        <family val="34"/>
      </rPr>
      <t>7303 - Junta de Distrito Municipal de Santana (Nizao)</t>
    </r>
  </si>
  <si>
    <r>
      <rPr>
        <sz val="11"/>
        <rFont val="Calibri"/>
        <family val="34"/>
      </rPr>
      <t>7305 - Junta de Distrito Municipal de Tábara Abajo</t>
    </r>
  </si>
  <si>
    <r>
      <rPr>
        <sz val="11"/>
        <rFont val="Calibri"/>
        <family val="34"/>
      </rPr>
      <t>7306 - Junta de Distrito Municipal de Venga a Ver</t>
    </r>
  </si>
  <si>
    <r>
      <rPr>
        <sz val="11"/>
        <rFont val="Calibri"/>
        <family val="34"/>
      </rPr>
      <t>7307 - Junta de Distrito Municipal de Veragua</t>
    </r>
  </si>
  <si>
    <r>
      <rPr>
        <sz val="11"/>
        <rFont val="Calibri"/>
        <family val="34"/>
      </rPr>
      <t>7308 - Ayuntamiento Municipal de Villa Montellano</t>
    </r>
  </si>
  <si>
    <r>
      <rPr>
        <sz val="11"/>
        <rFont val="Calibri"/>
        <family val="34"/>
      </rPr>
      <t>7309 - Junta de Distrito Municipal de Villa de Pedro Sánchez</t>
    </r>
  </si>
  <si>
    <r>
      <rPr>
        <sz val="11"/>
        <rFont val="Calibri"/>
        <family val="34"/>
      </rPr>
      <t>7311 - Ayuntamiento Municipal de Villa Hermosa</t>
    </r>
  </si>
  <si>
    <r>
      <rPr>
        <sz val="11"/>
        <rFont val="Calibri"/>
        <family val="34"/>
      </rPr>
      <t>7313 - Junta de Distrito Municipal de Villa Sombrero</t>
    </r>
  </si>
  <si>
    <r>
      <rPr>
        <sz val="11"/>
        <rFont val="Calibri"/>
        <family val="34"/>
      </rPr>
      <t>7314 - Junta de Distrito Municipal de Villa Soñador</t>
    </r>
  </si>
  <si>
    <r>
      <rPr>
        <sz val="11"/>
        <rFont val="Calibri"/>
        <family val="34"/>
      </rPr>
      <t>7316 - Junta de Distrito Municipal de Yásica Arriba</t>
    </r>
  </si>
  <si>
    <r>
      <rPr>
        <sz val="11"/>
        <rFont val="Calibri"/>
        <family val="34"/>
      </rPr>
      <t>7317 - Junta de Distrito Municipal de Yerba Buena</t>
    </r>
  </si>
  <si>
    <r>
      <rPr>
        <sz val="11"/>
        <rFont val="Calibri"/>
        <family val="34"/>
      </rPr>
      <t>7318 - Ayuntamiento Municipal de Puñal</t>
    </r>
  </si>
  <si>
    <r>
      <rPr>
        <sz val="11"/>
        <rFont val="Calibri"/>
        <family val="34"/>
      </rPr>
      <t>7319 - Ayuntamiento Municipal de Guayacanes</t>
    </r>
  </si>
  <si>
    <r>
      <rPr>
        <sz val="11"/>
        <rFont val="Calibri"/>
        <family val="34"/>
      </rPr>
      <t>7320 - Junta de Distrito Municipal de Pantoja - Los Alcarrizos</t>
    </r>
  </si>
  <si>
    <r>
      <rPr>
        <sz val="11"/>
        <rFont val="Calibri"/>
        <family val="34"/>
      </rPr>
      <t>7321 - Junta de Distrito Municipal de Palmarejo -Villa Linda</t>
    </r>
  </si>
  <si>
    <r>
      <rPr>
        <sz val="11"/>
        <rFont val="Calibri"/>
        <family val="34"/>
      </rPr>
      <t>7322 - Junta de Distrito Municipal de La Guáyiga</t>
    </r>
  </si>
  <si>
    <r>
      <rPr>
        <sz val="11"/>
        <rFont val="Calibri"/>
        <family val="34"/>
      </rPr>
      <t>7323 - Junta de Distrito Municipal de La Cuaba</t>
    </r>
  </si>
  <si>
    <r>
      <rPr>
        <sz val="11"/>
        <rFont val="Calibri"/>
        <family val="34"/>
      </rPr>
      <t>7324 - Junta de Distrito Municipal de El Limonar</t>
    </r>
  </si>
  <si>
    <r>
      <rPr>
        <sz val="11"/>
        <rFont val="Calibri"/>
        <family val="34"/>
      </rPr>
      <t>7326 - Junta de Distrito Municipal de Las Barías -La Estancia (Azua)</t>
    </r>
  </si>
  <si>
    <r>
      <rPr>
        <sz val="11"/>
        <rFont val="Calibri"/>
        <family val="34"/>
      </rPr>
      <t>7328 - Junta de Distrito Municipal de Doña Emma Balaguer Vda. Vallejo</t>
    </r>
  </si>
  <si>
    <r>
      <rPr>
        <sz val="11"/>
        <rFont val="Calibri"/>
        <family val="34"/>
      </rPr>
      <t>7332 - Junta de Distrito Municipal de Monte Bonito</t>
    </r>
  </si>
  <si>
    <r>
      <rPr>
        <sz val="11"/>
        <rFont val="Calibri"/>
        <family val="34"/>
      </rPr>
      <t>7334 - Junta de Distrito Municipal de Hato Nuevo Cortés</t>
    </r>
  </si>
  <si>
    <r>
      <rPr>
        <sz val="11"/>
        <rFont val="Calibri"/>
        <family val="34"/>
      </rPr>
      <t>7335 - Junta de Distrito Municipal de Proyecto 2-C</t>
    </r>
  </si>
  <si>
    <r>
      <rPr>
        <sz val="11"/>
        <rFont val="Calibri"/>
        <family val="34"/>
      </rPr>
      <t>7336 - Junta de Distrito Municipal de La Jagua</t>
    </r>
  </si>
  <si>
    <r>
      <rPr>
        <sz val="11"/>
        <rFont val="Calibri"/>
        <family val="34"/>
      </rPr>
      <t>7337 - Junta de Distrito Municipal de Guanito (San Juan de La Maguana)</t>
    </r>
  </si>
  <si>
    <r>
      <rPr>
        <sz val="11"/>
        <rFont val="Calibri"/>
        <family val="34"/>
      </rPr>
      <t>7338 - Junta de Distrito Municipal de Las Charcas de María Nova</t>
    </r>
  </si>
  <si>
    <r>
      <rPr>
        <sz val="11"/>
        <rFont val="Calibri"/>
        <family val="34"/>
      </rPr>
      <t>7339 - Junta de Distrito Municipal de Las Maguanas Hato Nuevo</t>
    </r>
  </si>
  <si>
    <r>
      <rPr>
        <sz val="11"/>
        <rFont val="Calibri"/>
        <family val="34"/>
      </rPr>
      <t>7340 - Junta de Distrito Municipal de Carrera de Yeguas</t>
    </r>
  </si>
  <si>
    <r>
      <rPr>
        <sz val="11"/>
        <rFont val="Calibri"/>
        <family val="34"/>
      </rPr>
      <t>7341 - Junta de Distrito Municipal de Jínova</t>
    </r>
  </si>
  <si>
    <r>
      <rPr>
        <sz val="11"/>
        <rFont val="Calibri"/>
        <family val="34"/>
      </rPr>
      <t>7343 - Junta de Distrito Municipal de Guayabo</t>
    </r>
  </si>
  <si>
    <r>
      <rPr>
        <sz val="11"/>
        <rFont val="Calibri"/>
        <family val="34"/>
      </rPr>
      <t>7344 - Junta de Distrito Municipal de Sabana Cruz</t>
    </r>
  </si>
  <si>
    <r>
      <rPr>
        <sz val="11"/>
        <rFont val="Calibri"/>
        <family val="34"/>
      </rPr>
      <t>7345 - Junta de Distrito Municipal de Sabana Higuero</t>
    </r>
  </si>
  <si>
    <r>
      <rPr>
        <sz val="11"/>
        <rFont val="Calibri"/>
        <family val="34"/>
      </rPr>
      <t>7346 - Junta de Distrito Municipal de Rancho de La Guardia</t>
    </r>
  </si>
  <si>
    <r>
      <rPr>
        <sz val="11"/>
        <rFont val="Calibri"/>
        <family val="34"/>
      </rPr>
      <t>7347 - Junta de Distrito Municipal de Guanito (El Llano)</t>
    </r>
  </si>
  <si>
    <r>
      <rPr>
        <sz val="11"/>
        <rFont val="Calibri"/>
        <family val="34"/>
      </rPr>
      <t>7349 - Junta de Distrito Municipal de Cabeza de Toro</t>
    </r>
  </si>
  <si>
    <r>
      <rPr>
        <sz val="11"/>
        <rFont val="Calibri"/>
        <family val="34"/>
      </rPr>
      <t>7351 - Junta de Distrito Municipal de Santa Bárbara el 6</t>
    </r>
  </si>
  <si>
    <r>
      <rPr>
        <sz val="11"/>
        <rFont val="Calibri"/>
        <family val="34"/>
      </rPr>
      <t>7353 - Junta de Distrito Municipal de Batey 8</t>
    </r>
  </si>
  <si>
    <r>
      <rPr>
        <sz val="11"/>
        <rFont val="Calibri"/>
        <family val="34"/>
      </rPr>
      <t>7354 - Junta de Distrito Municipal de Caleta (La Romana)</t>
    </r>
  </si>
  <si>
    <r>
      <rPr>
        <sz val="11"/>
        <rFont val="Calibri"/>
        <family val="34"/>
      </rPr>
      <t>7355 - Junta de Distrito Municipal de San Francisco Vicentillo</t>
    </r>
  </si>
  <si>
    <r>
      <rPr>
        <sz val="11"/>
        <rFont val="Calibri"/>
        <family val="34"/>
      </rPr>
      <t>7357 - Junta de Distrito Municipal de Gina</t>
    </r>
  </si>
  <si>
    <r>
      <rPr>
        <sz val="11"/>
        <rFont val="Calibri"/>
        <family val="34"/>
      </rPr>
      <t>7358 - Junta de Distrito Municipal de Verón Punta Cana</t>
    </r>
  </si>
  <si>
    <r>
      <rPr>
        <sz val="11"/>
        <rFont val="Calibri"/>
        <family val="34"/>
      </rPr>
      <t>7359 - Junta de Distrito Municipal de Jayaco</t>
    </r>
  </si>
  <si>
    <r>
      <rPr>
        <sz val="11"/>
        <rFont val="Calibri"/>
        <family val="34"/>
      </rPr>
      <t>7360 - Junta de Distrito Municipal de Arroyo Toro Masipedro</t>
    </r>
  </si>
  <si>
    <r>
      <rPr>
        <sz val="11"/>
        <rFont val="Calibri"/>
        <family val="34"/>
      </rPr>
      <t>7361 - Junta de Distrito Municipal de La Salvia -Los Quemados</t>
    </r>
  </si>
  <si>
    <r>
      <rPr>
        <sz val="11"/>
        <rFont val="Calibri"/>
        <family val="34"/>
      </rPr>
      <t>7362 - Junta de Distrito Municipal de Manabao</t>
    </r>
  </si>
  <si>
    <r>
      <rPr>
        <sz val="11"/>
        <rFont val="Calibri"/>
        <family val="34"/>
      </rPr>
      <t>7363 - Junta de Distrito Municipal de Villa Magante</t>
    </r>
  </si>
  <si>
    <r>
      <rPr>
        <sz val="11"/>
        <rFont val="Calibri"/>
        <family val="34"/>
      </rPr>
      <t>7364 - Junta de Distrito Municipal de Jaya</t>
    </r>
  </si>
  <si>
    <r>
      <rPr>
        <sz val="11"/>
        <rFont val="Calibri"/>
        <family val="34"/>
      </rPr>
      <t>7365 - Junta de Distrito Municipal de Don Antonio Guzmán Fernández</t>
    </r>
  </si>
  <si>
    <r>
      <rPr>
        <sz val="11"/>
        <rFont val="Calibri"/>
        <family val="34"/>
      </rPr>
      <t>7366 - Junta de Distrito Municipal de Barraquito</t>
    </r>
  </si>
  <si>
    <r>
      <rPr>
        <sz val="11"/>
        <rFont val="Calibri"/>
        <family val="34"/>
      </rPr>
      <t>7367 - Junta de Distrito Municipal El Aguacate</t>
    </r>
  </si>
  <si>
    <r>
      <rPr>
        <sz val="11"/>
        <rFont val="Calibri"/>
        <family val="34"/>
      </rPr>
      <t>7368 - Junta de Distrito Municipal de Comedero Arriba</t>
    </r>
  </si>
  <si>
    <r>
      <rPr>
        <sz val="11"/>
        <rFont val="Calibri"/>
        <family val="34"/>
      </rPr>
      <t>7369 - Junta de Distrito Municipal de Caballero</t>
    </r>
  </si>
  <si>
    <r>
      <rPr>
        <sz val="11"/>
        <rFont val="Calibri"/>
        <family val="34"/>
      </rPr>
      <t>7371 - Junta de Distrito Municipal de Arroyo al Medio</t>
    </r>
  </si>
  <si>
    <r>
      <rPr>
        <sz val="11"/>
        <rFont val="Calibri"/>
        <family val="34"/>
      </rPr>
      <t>7374 - Junta de Distrito Municipal de Guayabal (Puñal)</t>
    </r>
  </si>
  <si>
    <r>
      <rPr>
        <sz val="11"/>
        <rFont val="Calibri"/>
        <family val="34"/>
      </rPr>
      <t>7375 - Junta de Distrito Municipal de Canabacoa</t>
    </r>
  </si>
  <si>
    <r>
      <rPr>
        <sz val="11"/>
        <rFont val="Calibri"/>
        <family val="34"/>
      </rPr>
      <t>7377 - Junta de Distrito Municipal de Río Grande</t>
    </r>
  </si>
  <si>
    <r>
      <rPr>
        <sz val="11"/>
        <rFont val="Calibri"/>
        <family val="34"/>
      </rPr>
      <t>7380 - Junta de Distrito Municipal de Paradero</t>
    </r>
  </si>
  <si>
    <r>
      <rPr>
        <sz val="11"/>
        <rFont val="Calibri"/>
        <family val="34"/>
      </rPr>
      <t>7381 - Junta de Distrito Municipal de Santiago de la Cruz</t>
    </r>
  </si>
  <si>
    <r>
      <rPr>
        <sz val="11"/>
        <rFont val="Calibri"/>
        <family val="34"/>
      </rPr>
      <t>7385 - Ayuntamiento Municipal El Peñón</t>
    </r>
  </si>
  <si>
    <r>
      <rPr>
        <sz val="11"/>
        <rFont val="Calibri"/>
        <family val="34"/>
      </rPr>
      <t>7386 - Junta de Distrito Municipal de Mamá Tingó</t>
    </r>
  </si>
  <si>
    <r>
      <rPr>
        <sz val="11"/>
        <rFont val="Calibri"/>
        <family val="34"/>
      </rPr>
      <t>7387 - Junta de Distrito Municipal de Tavera</t>
    </r>
  </si>
  <si>
    <r>
      <rPr>
        <sz val="11"/>
        <rFont val="Calibri"/>
        <family val="34"/>
      </rPr>
      <t>7388 - Junta de Distrito Municipal de Zambrana Abajo</t>
    </r>
  </si>
  <si>
    <r>
      <rPr>
        <sz val="11"/>
        <rFont val="Calibri"/>
        <family val="34"/>
      </rPr>
      <t>7389 - Junta De Distrito Municipal De Don Juan Rodríguez</t>
    </r>
  </si>
  <si>
    <r>
      <rPr>
        <sz val="11"/>
        <rFont val="Calibri"/>
        <family val="34"/>
      </rPr>
      <t>7390 - Junta De Distrito Municipal De Doña Ana</t>
    </r>
  </si>
  <si>
    <r>
      <rPr>
        <sz val="11"/>
        <rFont val="Calibri"/>
        <family val="34"/>
      </rPr>
      <t>7392 - Junta De Distrito Municipal De Quita Sueño (Bajos De Haina)</t>
    </r>
  </si>
  <si>
    <r>
      <rPr>
        <sz val="11"/>
        <rFont val="Calibri"/>
        <family val="34"/>
      </rPr>
      <t>7393 - Junta De Distrito Municipal De Santa María</t>
    </r>
  </si>
  <si>
    <r>
      <rPr>
        <b/>
        <sz val="11"/>
        <rFont val="Calibri"/>
        <family val="34"/>
      </rPr>
      <t>1.1.2 - Sociedades Públicas No Financieras</t>
    </r>
  </si>
  <si>
    <r>
      <rPr>
        <sz val="11"/>
        <rFont val="Calibri"/>
        <family val="34"/>
      </rPr>
      <t>6102 - CORPORACIÓN DEL ACUEDUCTO Y ALCANTARILLADO DE SANTO DOMINGO</t>
    </r>
  </si>
  <si>
    <r>
      <rPr>
        <sz val="11"/>
        <rFont val="Calibri"/>
        <family val="34"/>
      </rPr>
      <t>6103 - CORPORACION ESTATAL DE RADIO Y TELEVISON ( CERTV)</t>
    </r>
  </si>
  <si>
    <r>
      <rPr>
        <sz val="11"/>
        <rFont val="Calibri"/>
        <family val="34"/>
      </rPr>
      <t>6104 - CORPORACIÓN DE ACUEDUCTO Y ALCANTARILLADO DE SANTIAGO</t>
    </r>
  </si>
  <si>
    <r>
      <rPr>
        <sz val="11"/>
        <rFont val="Calibri"/>
        <family val="34"/>
      </rPr>
      <t>6105 - CORPORACION DOMINCANA DE EMPRESAS ELECTRICAS ESTATALES ( CDEEE)</t>
    </r>
  </si>
  <si>
    <r>
      <rPr>
        <sz val="11"/>
        <rFont val="Calibri"/>
        <family val="34"/>
      </rPr>
      <t>6107 - CORPORACIÓN DE ACUEDUCTO Y ALCANTARILLADO DE MOCA</t>
    </r>
  </si>
  <si>
    <r>
      <rPr>
        <sz val="11"/>
        <rFont val="Calibri"/>
        <family val="34"/>
      </rPr>
      <t>6108 - CORPORACIÓN DE ACUEDUCTO Y ALCANTARILLADO DE LA ROMANA</t>
    </r>
  </si>
  <si>
    <r>
      <rPr>
        <sz val="11"/>
        <rFont val="Calibri"/>
        <family val="34"/>
      </rPr>
      <t>6109 - CORPORACIÓN DE ACUEDUCTO Y ALCANTARILLADO DE PUERTO PLATA</t>
    </r>
  </si>
  <si>
    <r>
      <rPr>
        <sz val="11"/>
        <rFont val="Calibri"/>
        <family val="34"/>
      </rPr>
      <t>6110 - CONSEJO ESTATAL DEL AZUCAR</t>
    </r>
  </si>
  <si>
    <r>
      <rPr>
        <sz val="11"/>
        <rFont val="Calibri"/>
        <family val="34"/>
      </rPr>
      <t>6111 - INSTITUTO DE ESTABILIZACIÓN DE PRECIOS</t>
    </r>
  </si>
  <si>
    <r>
      <rPr>
        <sz val="11"/>
        <rFont val="Calibri"/>
        <family val="34"/>
      </rPr>
      <t>6112 - INSTITUTO NACIONAL DE AGUAS POTABLES Y ALCANTARILLADOS</t>
    </r>
  </si>
  <si>
    <r>
      <rPr>
        <sz val="11"/>
        <rFont val="Calibri"/>
        <family val="34"/>
      </rPr>
      <t>6114 - CORPORACIÓN DE FOMENTO HOTELERO Y DESARROLLO DEL TURISMO</t>
    </r>
  </si>
  <si>
    <r>
      <rPr>
        <sz val="11"/>
        <rFont val="Calibri"/>
        <family val="34"/>
      </rPr>
      <t>6115 - INSTITUTO POSTAL DOMINICANO</t>
    </r>
  </si>
  <si>
    <r>
      <rPr>
        <sz val="11"/>
        <rFont val="Calibri"/>
        <family val="34"/>
      </rPr>
      <t>6116 - AUTORIDAD PORTUARIA DOMINICANA</t>
    </r>
  </si>
  <si>
    <r>
      <rPr>
        <sz val="11"/>
        <rFont val="Calibri"/>
        <family val="34"/>
      </rPr>
      <t>6118 - LOTERIA NACIONAL</t>
    </r>
  </si>
  <si>
    <r>
      <rPr>
        <sz val="11"/>
        <rFont val="Calibri"/>
        <family val="34"/>
      </rPr>
      <t>6119 - INSTITUTO NACIONAL DE LA VIVIENDA</t>
    </r>
  </si>
  <si>
    <r>
      <rPr>
        <sz val="11"/>
        <rFont val="Calibri"/>
        <family val="34"/>
      </rPr>
      <t>6120 - PROYECTO LA CRUZ DE MANZANILLO</t>
    </r>
  </si>
  <si>
    <r>
      <rPr>
        <sz val="11"/>
        <rFont val="Calibri"/>
        <family val="34"/>
      </rPr>
      <t>6121 - CORPORACION DE ACUEDUCTO Y ALCANTARILLADO DE BOCA CHICA</t>
    </r>
  </si>
  <si>
    <r>
      <rPr>
        <sz val="11"/>
        <rFont val="Calibri"/>
        <family val="34"/>
      </rPr>
      <t>6122 - CORPORACION DE ACUEDUCTO Y ALCANTARILLADO DE MONSEÑOR NOUEL</t>
    </r>
  </si>
  <si>
    <r>
      <rPr>
        <sz val="11"/>
        <rFont val="Calibri"/>
        <family val="34"/>
      </rPr>
      <t>6125 - CORPORACION DE ACUEDUCTO Y ALCANTARILLADO DE LA VEGA</t>
    </r>
  </si>
  <si>
    <t>Ingresos Corrientes y de Capital</t>
  </si>
  <si>
    <t>2017-2018</t>
  </si>
  <si>
    <t>Gastos Corrientes y de Capital</t>
  </si>
  <si>
    <t>Gastos de explotación</t>
  </si>
  <si>
    <t>Gastos de consumo</t>
  </si>
  <si>
    <t xml:space="preserve"> Prestaciones de la seguridad social (sistema propio de la empresa)</t>
  </si>
  <si>
    <t>Gastos de la propiedad</t>
  </si>
  <si>
    <t>Transferencias corrientes otorgadas</t>
  </si>
  <si>
    <t>Gastos de Capital</t>
  </si>
  <si>
    <t>Construcciones en proceso</t>
  </si>
  <si>
    <t>Activos fijos (formación bruta de capital fijo)</t>
  </si>
  <si>
    <t>Objetos de valor</t>
  </si>
  <si>
    <t>Activos no producidos</t>
  </si>
  <si>
    <t xml:space="preserve"> Inversiones financieras realizadas con fines de política</t>
  </si>
  <si>
    <t xml:space="preserve">Presupuesto </t>
  </si>
  <si>
    <t xml:space="preserve">% Total </t>
  </si>
  <si>
    <t>RD$ Millones</t>
  </si>
  <si>
    <t>PIB estimado 2017 = 3,558,755.30; 2018 = RD$3,867,477.40 millones</t>
  </si>
  <si>
    <t>Variación</t>
  </si>
  <si>
    <t>2018/2017</t>
  </si>
  <si>
    <t>Gastos Corrientes</t>
  </si>
  <si>
    <t>Ingresos Corrientes</t>
  </si>
  <si>
    <t>Ingresos de Capital</t>
  </si>
  <si>
    <t xml:space="preserve">Ventas de bienes y servicios                                                         </t>
  </si>
  <si>
    <t xml:space="preserve">Rentas de la propiedad                                                                       </t>
  </si>
  <si>
    <t xml:space="preserve">Transferencias y donaciones corrientes recibidas </t>
  </si>
  <si>
    <t xml:space="preserve">Otros ingresos corrientes </t>
  </si>
  <si>
    <t xml:space="preserve">Venta de activos no financieros (a valores brutos) </t>
  </si>
  <si>
    <t xml:space="preserve">Transferencias de capital recibidas                                           </t>
  </si>
  <si>
    <t xml:space="preserve">              Transferencias del gobierno general </t>
  </si>
  <si>
    <t xml:space="preserve">               Transferencias de empresas públicas no financieras </t>
  </si>
  <si>
    <t>III. Resultado Económico (I-II)</t>
  </si>
  <si>
    <t>VI. Resultado de Capital</t>
  </si>
  <si>
    <t>XII. Aplicaciones financieras</t>
  </si>
  <si>
    <t>Incremento de activos financieros</t>
  </si>
  <si>
    <t>I.Ingresos Corrientes</t>
  </si>
  <si>
    <t>II. Gastos Corrientes</t>
  </si>
  <si>
    <t xml:space="preserve">   Gastos de la propiedad</t>
  </si>
  <si>
    <t xml:space="preserve">   Intereses</t>
  </si>
  <si>
    <t>IV. Ingresos de Capital</t>
  </si>
  <si>
    <t>V. Gastos de Capital</t>
  </si>
  <si>
    <t>VII. Total Ingresos + Donaciones</t>
  </si>
  <si>
    <t>VIII. Total Gastos</t>
  </si>
  <si>
    <t>IX. Resultado Primario (VII-(VIII-Intereses))</t>
  </si>
  <si>
    <t>Resultado Financiero (VII-VIII)</t>
  </si>
  <si>
    <t>XI. Fuentes financieras</t>
  </si>
  <si>
    <t>Disminución de activos financieros</t>
  </si>
  <si>
    <t>Incremento de pasivos</t>
  </si>
  <si>
    <t>Disminución de pasivos</t>
  </si>
  <si>
    <t xml:space="preserve">    Disminución de activos financieros corrientes</t>
  </si>
  <si>
    <t xml:space="preserve">    Disminución de activos financieros no corrientes</t>
  </si>
  <si>
    <t xml:space="preserve">    Incremento de pasivos corrientes</t>
  </si>
  <si>
    <t xml:space="preserve">    Incremento de pasivos no corrientes</t>
  </si>
  <si>
    <t xml:space="preserve">     Proyectos de Inversión</t>
  </si>
  <si>
    <t xml:space="preserve">     Gastos de Capital</t>
  </si>
  <si>
    <t xml:space="preserve">    Incremento de activos financieros corrientes</t>
  </si>
  <si>
    <t xml:space="preserve">    Disminución de pasivos corrientes</t>
  </si>
  <si>
    <t xml:space="preserve">    Disminución de pasivos no corrientes</t>
  </si>
  <si>
    <t>Cuenta de Ahorro Inversión y Financiamiento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</si>
</sst>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 * #,##0.00_ ;_ * \-#,##0.00_ ;_ * &quot;-&quot;??_ ;_ @_ "/>
    <numFmt numFmtId="167" formatCode="#,##0.0,,_);\(#,##0.0,,\)"/>
    <numFmt numFmtId="168" formatCode="_(* #,##0.0,,_);_(* \(#,##0.0,,\);_(* &quot;-&quot;?_);_(@_)"/>
    <numFmt numFmtId="169" formatCode="0.0%"/>
    <numFmt numFmtId="170" formatCode="#,##0.0"/>
    <numFmt numFmtId="171" formatCode="_-* #,##0.0_-;\-* #,##0.0_-;_-* &quot;-&quot;??_-;_-@_-"/>
    <numFmt numFmtId="172" formatCode="_-* #,##0.0_-;\-* #,##0.0_-;_-* &quot;-&quot;?_-;_-@_-"/>
    <numFmt numFmtId="173" formatCode="_-* #,##0_-;\-* #,##0_-;_-* &quot;-&quot;??_-;_-@_-"/>
    <numFmt numFmtId="174" formatCode="#,##0.00,,_);\(#,##0.00,,\)"/>
    <numFmt numFmtId="175" formatCode="_(* #,##0.0_);_(* \(#,##0.0\);_(* &quot;-&quot;??_);_(@_)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22"/>
      <color rgb="FF000000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theme="0"/>
      <name val="BenchNine Regular "/>
    </font>
    <font>
      <b/>
      <sz val="10"/>
      <color theme="1"/>
      <name val="BenchNine Regular "/>
    </font>
    <font>
      <sz val="10"/>
      <color theme="1"/>
      <name val="BenchNine Regular 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8"/>
      <color theme="1"/>
      <name val="BenchNine Regular 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FFFFFF"/>
      <name val="Calibri"/>
      <family val="34"/>
    </font>
    <font>
      <b/>
      <sz val="11"/>
      <name val="Calibri"/>
      <family val="34"/>
    </font>
    <font>
      <sz val="11"/>
      <name val="Calibri"/>
      <family val="34"/>
    </font>
    <font>
      <sz val="8"/>
      <color theme="1"/>
      <name val="Calibri"/>
      <family val="2"/>
      <scheme val="minor"/>
    </font>
    <font>
      <sz val="9"/>
      <color theme="1"/>
      <name val="BenchNine Regular 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F4E79"/>
      </patternFill>
    </fill>
    <fill>
      <patternFill patternType="solid">
        <fgColor rgb="FFDEEAF6"/>
      </patternFill>
    </fill>
    <fill>
      <patternFill patternType="solid">
        <fgColor rgb="FFFFFFFF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theme="4" tint="0.39997558519241921"/>
      </bottom>
      <diagonal/>
    </border>
    <border>
      <left style="dotted">
        <color indexed="64"/>
      </left>
      <right/>
      <top/>
      <bottom style="thin">
        <color theme="4" tint="0.3999755851924192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5" fillId="0" borderId="0"/>
    <xf numFmtId="166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14">
    <xf numFmtId="0" fontId="0" fillId="0" borderId="0" xfId="0"/>
    <xf numFmtId="0" fontId="0" fillId="0" borderId="0" xfId="0" applyAlignment="1">
      <alignment wrapText="1"/>
    </xf>
    <xf numFmtId="0" fontId="4" fillId="0" borderId="3" xfId="0" applyNumberFormat="1" applyFont="1" applyFill="1" applyBorder="1" applyAlignment="1">
      <alignment vertical="center" wrapText="1"/>
    </xf>
    <xf numFmtId="0" fontId="4" fillId="0" borderId="3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vertical="center" wrapText="1"/>
    </xf>
    <xf numFmtId="0" fontId="9" fillId="0" borderId="8" xfId="0" applyFont="1" applyFill="1" applyBorder="1" applyAlignment="1">
      <alignment horizontal="center" vertical="center"/>
    </xf>
    <xf numFmtId="0" fontId="0" fillId="0" borderId="0" xfId="0"/>
    <xf numFmtId="167" fontId="8" fillId="0" borderId="2" xfId="0" applyNumberFormat="1" applyFont="1" applyBorder="1" applyAlignment="1">
      <alignment horizontal="center"/>
    </xf>
    <xf numFmtId="167" fontId="9" fillId="0" borderId="0" xfId="0" applyNumberFormat="1" applyFont="1" applyBorder="1" applyAlignment="1">
      <alignment horizontal="center"/>
    </xf>
    <xf numFmtId="43" fontId="9" fillId="0" borderId="0" xfId="5" applyFont="1" applyBorder="1" applyAlignment="1">
      <alignment horizontal="center"/>
    </xf>
    <xf numFmtId="167" fontId="8" fillId="5" borderId="0" xfId="0" applyNumberFormat="1" applyFont="1" applyFill="1" applyAlignment="1">
      <alignment horizontal="center"/>
    </xf>
    <xf numFmtId="167" fontId="9" fillId="2" borderId="0" xfId="0" applyNumberFormat="1" applyFont="1" applyFill="1" applyAlignment="1">
      <alignment horizontal="center"/>
    </xf>
    <xf numFmtId="167" fontId="8" fillId="2" borderId="0" xfId="0" applyNumberFormat="1" applyFont="1" applyFill="1" applyAlignment="1">
      <alignment horizontal="center"/>
    </xf>
    <xf numFmtId="43" fontId="8" fillId="0" borderId="2" xfId="5" applyFont="1" applyBorder="1" applyAlignment="1">
      <alignment horizontal="center"/>
    </xf>
    <xf numFmtId="39" fontId="9" fillId="0" borderId="0" xfId="0" applyNumberFormat="1" applyFont="1" applyAlignment="1">
      <alignment horizontal="center"/>
    </xf>
    <xf numFmtId="10" fontId="8" fillId="5" borderId="0" xfId="1" applyNumberFormat="1" applyFont="1" applyFill="1" applyAlignment="1">
      <alignment horizontal="center"/>
    </xf>
    <xf numFmtId="167" fontId="8" fillId="0" borderId="0" xfId="0" applyNumberFormat="1" applyFont="1" applyBorder="1" applyAlignment="1">
      <alignment horizontal="center"/>
    </xf>
    <xf numFmtId="167" fontId="8" fillId="0" borderId="0" xfId="0" applyNumberFormat="1" applyFont="1" applyFill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/>
    <xf numFmtId="165" fontId="8" fillId="0" borderId="2" xfId="6" applyNumberFormat="1" applyFont="1" applyBorder="1" applyAlignment="1">
      <alignment horizontal="left" wrapText="1"/>
    </xf>
    <xf numFmtId="0" fontId="0" fillId="0" borderId="0" xfId="0"/>
    <xf numFmtId="0" fontId="7" fillId="4" borderId="2" xfId="0" applyFont="1" applyFill="1" applyBorder="1" applyAlignment="1">
      <alignment horizontal="center" vertical="center" wrapText="1"/>
    </xf>
    <xf numFmtId="165" fontId="9" fillId="0" borderId="0" xfId="6" applyFont="1" applyAlignment="1">
      <alignment horizontal="left" wrapText="1" indent="1"/>
    </xf>
    <xf numFmtId="0" fontId="8" fillId="0" borderId="2" xfId="0" applyFont="1" applyFill="1" applyBorder="1" applyAlignment="1">
      <alignment horizontal="left" wrapText="1"/>
    </xf>
    <xf numFmtId="0" fontId="0" fillId="0" borderId="0" xfId="0"/>
    <xf numFmtId="0" fontId="7" fillId="4" borderId="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left" vertical="center" wrapText="1"/>
    </xf>
    <xf numFmtId="0" fontId="8" fillId="5" borderId="0" xfId="0" applyFont="1" applyFill="1" applyAlignment="1">
      <alignment horizontal="left" wrapText="1"/>
    </xf>
    <xf numFmtId="0" fontId="0" fillId="0" borderId="0" xfId="0"/>
    <xf numFmtId="0" fontId="8" fillId="0" borderId="2" xfId="0" applyFont="1" applyBorder="1" applyAlignment="1">
      <alignment horizontal="left" wrapText="1"/>
    </xf>
    <xf numFmtId="0" fontId="9" fillId="2" borderId="0" xfId="0" applyFont="1" applyFill="1" applyAlignment="1">
      <alignment wrapText="1"/>
    </xf>
    <xf numFmtId="0" fontId="9" fillId="0" borderId="0" xfId="0" applyFont="1" applyBorder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8" fillId="0" borderId="0" xfId="0" applyFont="1" applyFill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wrapText="1" indent="1"/>
    </xf>
    <xf numFmtId="0" fontId="7" fillId="4" borderId="1" xfId="0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vertical="top" readingOrder="1"/>
    </xf>
    <xf numFmtId="0" fontId="4" fillId="0" borderId="0" xfId="0" applyNumberFormat="1" applyFont="1" applyFill="1" applyBorder="1" applyAlignment="1">
      <alignment vertical="center" wrapText="1" readingOrder="1"/>
    </xf>
    <xf numFmtId="0" fontId="4" fillId="0" borderId="4" xfId="0" applyNumberFormat="1" applyFont="1" applyFill="1" applyBorder="1" applyAlignment="1">
      <alignment vertical="center" wrapText="1" readingOrder="1"/>
    </xf>
    <xf numFmtId="0" fontId="3" fillId="0" borderId="0" xfId="0" applyNumberFormat="1" applyFont="1" applyFill="1" applyBorder="1" applyAlignment="1">
      <alignment vertical="top" readingOrder="1"/>
    </xf>
    <xf numFmtId="0" fontId="3" fillId="0" borderId="4" xfId="0" applyNumberFormat="1" applyFont="1" applyFill="1" applyBorder="1" applyAlignment="1">
      <alignment vertical="top" readingOrder="1"/>
    </xf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4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center" vertical="top" wrapText="1" readingOrder="1"/>
    </xf>
    <xf numFmtId="0" fontId="7" fillId="3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wrapText="1"/>
    </xf>
    <xf numFmtId="0" fontId="9" fillId="2" borderId="6" xfId="0" applyFont="1" applyFill="1" applyBorder="1" applyAlignment="1">
      <alignment horizontal="left" wrapText="1"/>
    </xf>
    <xf numFmtId="0" fontId="9" fillId="2" borderId="7" xfId="0" applyFont="1" applyFill="1" applyBorder="1" applyAlignment="1">
      <alignment horizontal="left" wrapText="1"/>
    </xf>
    <xf numFmtId="0" fontId="9" fillId="2" borderId="5" xfId="0" applyFont="1" applyFill="1" applyBorder="1" applyAlignment="1">
      <alignment wrapText="1"/>
    </xf>
    <xf numFmtId="0" fontId="9" fillId="2" borderId="7" xfId="0" applyFont="1" applyFill="1" applyBorder="1" applyAlignment="1">
      <alignment wrapText="1"/>
    </xf>
    <xf numFmtId="170" fontId="9" fillId="2" borderId="6" xfId="0" applyNumberFormat="1" applyFont="1" applyFill="1" applyBorder="1" applyAlignment="1">
      <alignment horizontal="right" vertical="top"/>
    </xf>
    <xf numFmtId="170" fontId="9" fillId="2" borderId="7" xfId="0" applyNumberFormat="1" applyFont="1" applyFill="1" applyBorder="1" applyAlignment="1">
      <alignment horizontal="right" vertical="top"/>
    </xf>
    <xf numFmtId="170" fontId="9" fillId="2" borderId="5" xfId="0" applyNumberFormat="1" applyFont="1" applyFill="1" applyBorder="1" applyAlignment="1">
      <alignment vertical="center"/>
    </xf>
    <xf numFmtId="170" fontId="9" fillId="2" borderId="6" xfId="0" applyNumberFormat="1" applyFont="1" applyFill="1" applyBorder="1" applyAlignment="1">
      <alignment vertical="center"/>
    </xf>
    <xf numFmtId="170" fontId="9" fillId="2" borderId="7" xfId="0" applyNumberFormat="1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9" fontId="7" fillId="3" borderId="9" xfId="1" applyFont="1" applyFill="1" applyBorder="1" applyAlignment="1">
      <alignment vertical="center" wrapText="1"/>
    </xf>
    <xf numFmtId="0" fontId="7" fillId="3" borderId="8" xfId="0" applyFont="1" applyFill="1" applyBorder="1" applyAlignment="1">
      <alignment horizontal="center" wrapText="1"/>
    </xf>
    <xf numFmtId="0" fontId="7" fillId="3" borderId="7" xfId="0" applyFont="1" applyFill="1" applyBorder="1" applyAlignment="1">
      <alignment horizontal="center" wrapText="1"/>
    </xf>
    <xf numFmtId="10" fontId="8" fillId="0" borderId="2" xfId="1" applyNumberFormat="1" applyFont="1" applyBorder="1" applyAlignment="1">
      <alignment horizontal="center"/>
    </xf>
    <xf numFmtId="10" fontId="9" fillId="2" borderId="0" xfId="1" applyNumberFormat="1" applyFont="1" applyFill="1" applyAlignment="1">
      <alignment horizontal="center"/>
    </xf>
    <xf numFmtId="10" fontId="9" fillId="0" borderId="0" xfId="1" applyNumberFormat="1" applyFont="1" applyBorder="1" applyAlignment="1">
      <alignment horizontal="center"/>
    </xf>
    <xf numFmtId="10" fontId="8" fillId="0" borderId="0" xfId="1" applyNumberFormat="1" applyFont="1" applyBorder="1" applyAlignment="1">
      <alignment horizontal="center"/>
    </xf>
    <xf numFmtId="10" fontId="8" fillId="0" borderId="0" xfId="1" applyNumberFormat="1" applyFont="1" applyFill="1" applyAlignment="1">
      <alignment horizontal="center"/>
    </xf>
    <xf numFmtId="10" fontId="8" fillId="2" borderId="0" xfId="1" applyNumberFormat="1" applyFont="1" applyFill="1" applyAlignment="1">
      <alignment horizontal="center"/>
    </xf>
    <xf numFmtId="10" fontId="9" fillId="0" borderId="0" xfId="1" applyNumberFormat="1" applyFont="1" applyAlignment="1">
      <alignment horizontal="center"/>
    </xf>
    <xf numFmtId="167" fontId="8" fillId="5" borderId="0" xfId="0" applyNumberFormat="1" applyFont="1" applyFill="1" applyAlignment="1">
      <alignment horizontal="right"/>
    </xf>
    <xf numFmtId="10" fontId="8" fillId="5" borderId="0" xfId="1" applyNumberFormat="1" applyFont="1" applyFill="1" applyAlignment="1">
      <alignment horizontal="right"/>
    </xf>
    <xf numFmtId="167" fontId="8" fillId="0" borderId="2" xfId="0" applyNumberFormat="1" applyFont="1" applyBorder="1" applyAlignment="1">
      <alignment horizontal="right"/>
    </xf>
    <xf numFmtId="10" fontId="8" fillId="0" borderId="2" xfId="1" applyNumberFormat="1" applyFont="1" applyBorder="1" applyAlignment="1">
      <alignment horizontal="right"/>
    </xf>
    <xf numFmtId="167" fontId="9" fillId="2" borderId="0" xfId="0" applyNumberFormat="1" applyFont="1" applyFill="1" applyAlignment="1">
      <alignment horizontal="right"/>
    </xf>
    <xf numFmtId="10" fontId="9" fillId="2" borderId="0" xfId="1" applyNumberFormat="1" applyFont="1" applyFill="1" applyAlignment="1">
      <alignment horizontal="right"/>
    </xf>
    <xf numFmtId="167" fontId="9" fillId="0" borderId="0" xfId="0" applyNumberFormat="1" applyFont="1" applyBorder="1" applyAlignment="1">
      <alignment horizontal="right"/>
    </xf>
    <xf numFmtId="43" fontId="9" fillId="0" borderId="0" xfId="5" applyFont="1" applyBorder="1" applyAlignment="1">
      <alignment horizontal="right"/>
    </xf>
    <xf numFmtId="10" fontId="9" fillId="0" borderId="0" xfId="1" applyNumberFormat="1" applyFont="1" applyBorder="1" applyAlignment="1">
      <alignment horizontal="right"/>
    </xf>
    <xf numFmtId="167" fontId="8" fillId="0" borderId="0" xfId="0" applyNumberFormat="1" applyFont="1" applyBorder="1" applyAlignment="1">
      <alignment horizontal="right"/>
    </xf>
    <xf numFmtId="10" fontId="8" fillId="0" borderId="0" xfId="1" applyNumberFormat="1" applyFont="1" applyBorder="1" applyAlignment="1">
      <alignment horizontal="right"/>
    </xf>
    <xf numFmtId="167" fontId="8" fillId="0" borderId="0" xfId="0" applyNumberFormat="1" applyFont="1" applyFill="1" applyAlignment="1">
      <alignment horizontal="right"/>
    </xf>
    <xf numFmtId="10" fontId="8" fillId="0" borderId="0" xfId="1" applyNumberFormat="1" applyFont="1" applyFill="1" applyAlignment="1">
      <alignment horizontal="right"/>
    </xf>
    <xf numFmtId="167" fontId="8" fillId="2" borderId="0" xfId="0" applyNumberFormat="1" applyFont="1" applyFill="1" applyAlignment="1">
      <alignment horizontal="right"/>
    </xf>
    <xf numFmtId="10" fontId="8" fillId="2" borderId="0" xfId="1" applyNumberFormat="1" applyFont="1" applyFill="1" applyAlignment="1">
      <alignment horizontal="right"/>
    </xf>
    <xf numFmtId="43" fontId="8" fillId="0" borderId="2" xfId="5" applyFont="1" applyBorder="1" applyAlignment="1">
      <alignment horizontal="right"/>
    </xf>
    <xf numFmtId="39" fontId="9" fillId="0" borderId="0" xfId="0" applyNumberFormat="1" applyFont="1" applyAlignment="1">
      <alignment horizontal="right"/>
    </xf>
    <xf numFmtId="10" fontId="9" fillId="0" borderId="0" xfId="1" applyNumberFormat="1" applyFont="1" applyAlignment="1">
      <alignment horizontal="right"/>
    </xf>
    <xf numFmtId="168" fontId="9" fillId="0" borderId="0" xfId="0" applyNumberFormat="1" applyFont="1" applyAlignment="1">
      <alignment horizontal="right" vertical="center"/>
    </xf>
    <xf numFmtId="168" fontId="9" fillId="0" borderId="0" xfId="0" applyNumberFormat="1" applyFont="1" applyFill="1" applyAlignment="1">
      <alignment horizontal="right" vertical="center"/>
    </xf>
    <xf numFmtId="168" fontId="8" fillId="0" borderId="2" xfId="0" applyNumberFormat="1" applyFont="1" applyBorder="1" applyAlignment="1">
      <alignment horizontal="right" vertical="center"/>
    </xf>
    <xf numFmtId="168" fontId="8" fillId="5" borderId="0" xfId="0" applyNumberFormat="1" applyFont="1" applyFill="1" applyAlignment="1">
      <alignment horizontal="right" vertical="center"/>
    </xf>
    <xf numFmtId="168" fontId="9" fillId="0" borderId="0" xfId="0" applyNumberFormat="1" applyFont="1" applyFill="1" applyAlignment="1">
      <alignment horizontal="right" vertical="center" wrapText="1"/>
    </xf>
    <xf numFmtId="168" fontId="8" fillId="0" borderId="2" xfId="0" applyNumberFormat="1" applyFont="1" applyFill="1" applyBorder="1" applyAlignment="1">
      <alignment horizontal="right" vertical="center" wrapText="1"/>
    </xf>
    <xf numFmtId="168" fontId="8" fillId="5" borderId="0" xfId="0" applyNumberFormat="1" applyFont="1" applyFill="1" applyAlignment="1">
      <alignment horizontal="right" vertical="center" wrapText="1"/>
    </xf>
    <xf numFmtId="0" fontId="7" fillId="3" borderId="0" xfId="0" applyFont="1" applyFill="1" applyAlignment="1">
      <alignment horizontal="center" vertical="center" wrapText="1"/>
    </xf>
    <xf numFmtId="167" fontId="8" fillId="0" borderId="2" xfId="5" applyNumberFormat="1" applyFont="1" applyBorder="1" applyAlignment="1">
      <alignment horizontal="right" vertical="center"/>
    </xf>
    <xf numFmtId="167" fontId="9" fillId="0" borderId="0" xfId="5" applyNumberFormat="1" applyFont="1" applyAlignment="1">
      <alignment horizontal="right" vertical="center"/>
    </xf>
    <xf numFmtId="168" fontId="9" fillId="0" borderId="0" xfId="5" applyNumberFormat="1" applyFont="1" applyAlignment="1">
      <alignment horizontal="right" vertical="center"/>
    </xf>
    <xf numFmtId="167" fontId="7" fillId="4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9" fillId="0" borderId="8" xfId="0" applyFont="1" applyBorder="1" applyAlignment="1">
      <alignment horizontal="center" vertical="center" wrapText="1"/>
    </xf>
    <xf numFmtId="9" fontId="9" fillId="0" borderId="8" xfId="0" applyNumberFormat="1" applyFont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168" fontId="8" fillId="5" borderId="0" xfId="0" applyNumberFormat="1" applyFont="1" applyFill="1" applyAlignment="1">
      <alignment horizontal="left" vertical="center"/>
    </xf>
    <xf numFmtId="0" fontId="11" fillId="0" borderId="0" xfId="0" applyFont="1" applyAlignment="1">
      <alignment horizontal="center"/>
    </xf>
    <xf numFmtId="0" fontId="12" fillId="0" borderId="0" xfId="0" applyFont="1"/>
    <xf numFmtId="43" fontId="0" fillId="0" borderId="0" xfId="8" applyFont="1"/>
    <xf numFmtId="0" fontId="8" fillId="0" borderId="2" xfId="0" applyFont="1" applyBorder="1" applyAlignment="1">
      <alignment horizontal="left" vertical="top" wrapText="1"/>
    </xf>
    <xf numFmtId="10" fontId="8" fillId="0" borderId="2" xfId="1" applyNumberFormat="1" applyFont="1" applyBorder="1" applyAlignment="1">
      <alignment horizontal="right" vertical="center"/>
    </xf>
    <xf numFmtId="10" fontId="9" fillId="0" borderId="0" xfId="1" applyNumberFormat="1" applyFont="1" applyAlignment="1">
      <alignment horizontal="right" vertical="center"/>
    </xf>
    <xf numFmtId="10" fontId="7" fillId="4" borderId="1" xfId="1" applyNumberFormat="1" applyFont="1" applyFill="1" applyBorder="1" applyAlignment="1">
      <alignment horizontal="right" vertical="center"/>
    </xf>
    <xf numFmtId="0" fontId="11" fillId="0" borderId="0" xfId="0" applyFont="1" applyAlignment="1"/>
    <xf numFmtId="0" fontId="0" fillId="0" borderId="0" xfId="0" applyFont="1" applyAlignment="1"/>
    <xf numFmtId="0" fontId="0" fillId="6" borderId="0" xfId="0" applyFill="1" applyAlignment="1">
      <alignment horizontal="center"/>
    </xf>
    <xf numFmtId="0" fontId="15" fillId="0" borderId="0" xfId="0" applyFont="1"/>
    <xf numFmtId="0" fontId="9" fillId="2" borderId="0" xfId="0" applyFont="1" applyFill="1" applyBorder="1" applyAlignment="1">
      <alignment horizontal="left" wrapText="1"/>
    </xf>
    <xf numFmtId="170" fontId="9" fillId="2" borderId="0" xfId="0" applyNumberFormat="1" applyFont="1" applyFill="1" applyBorder="1" applyAlignment="1">
      <alignment horizontal="right" vertical="top"/>
    </xf>
    <xf numFmtId="49" fontId="8" fillId="0" borderId="2" xfId="5" applyNumberFormat="1" applyFont="1" applyBorder="1" applyAlignment="1">
      <alignment horizontal="right" vertical="center"/>
    </xf>
    <xf numFmtId="164" fontId="0" fillId="0" borderId="0" xfId="0" applyNumberFormat="1" applyBorder="1"/>
    <xf numFmtId="164" fontId="0" fillId="0" borderId="0" xfId="0" applyNumberFormat="1"/>
    <xf numFmtId="43" fontId="0" fillId="0" borderId="0" xfId="0" applyNumberFormat="1"/>
    <xf numFmtId="169" fontId="0" fillId="0" borderId="0" xfId="1" applyNumberFormat="1" applyFont="1"/>
    <xf numFmtId="10" fontId="0" fillId="0" borderId="0" xfId="1" applyNumberFormat="1" applyFont="1"/>
    <xf numFmtId="10" fontId="8" fillId="0" borderId="0" xfId="1" applyNumberFormat="1" applyFont="1" applyFill="1" applyBorder="1" applyAlignment="1">
      <alignment horizontal="right" vertical="center"/>
    </xf>
    <xf numFmtId="164" fontId="15" fillId="0" borderId="0" xfId="0" applyNumberFormat="1" applyFont="1"/>
    <xf numFmtId="43" fontId="15" fillId="0" borderId="0" xfId="8" applyFont="1"/>
    <xf numFmtId="0" fontId="7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4" fontId="0" fillId="0" borderId="13" xfId="0" applyNumberFormat="1" applyBorder="1"/>
    <xf numFmtId="0" fontId="0" fillId="0" borderId="13" xfId="0" applyBorder="1"/>
    <xf numFmtId="0" fontId="15" fillId="0" borderId="8" xfId="0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164" fontId="15" fillId="0" borderId="8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169" fontId="9" fillId="0" borderId="8" xfId="0" applyNumberFormat="1" applyFont="1" applyBorder="1" applyAlignment="1">
      <alignment horizontal="center" vertical="center" wrapText="1"/>
    </xf>
    <xf numFmtId="4" fontId="0" fillId="0" borderId="0" xfId="0" applyNumberFormat="1"/>
    <xf numFmtId="169" fontId="7" fillId="3" borderId="5" xfId="0" applyNumberFormat="1" applyFont="1" applyFill="1" applyBorder="1" applyAlignment="1">
      <alignment horizontal="center" vertical="center" wrapText="1"/>
    </xf>
    <xf numFmtId="171" fontId="0" fillId="0" borderId="0" xfId="8" applyNumberFormat="1" applyFont="1"/>
    <xf numFmtId="172" fontId="0" fillId="0" borderId="0" xfId="0" applyNumberFormat="1"/>
    <xf numFmtId="0" fontId="12" fillId="0" borderId="0" xfId="0" applyFont="1" applyFill="1" applyBorder="1" applyAlignment="1">
      <alignment vertical="center" wrapText="1"/>
    </xf>
    <xf numFmtId="169" fontId="0" fillId="0" borderId="0" xfId="1" applyNumberFormat="1" applyFont="1" applyFill="1"/>
    <xf numFmtId="0" fontId="17" fillId="4" borderId="2" xfId="0" applyFont="1" applyFill="1" applyBorder="1"/>
    <xf numFmtId="165" fontId="0" fillId="0" borderId="0" xfId="6" applyFont="1" applyFill="1"/>
    <xf numFmtId="167" fontId="0" fillId="0" borderId="0" xfId="0" applyNumberFormat="1" applyFont="1" applyFill="1"/>
    <xf numFmtId="0" fontId="17" fillId="4" borderId="1" xfId="0" applyFont="1" applyFill="1" applyBorder="1" applyAlignment="1">
      <alignment horizontal="left"/>
    </xf>
    <xf numFmtId="167" fontId="17" fillId="4" borderId="1" xfId="0" applyNumberFormat="1" applyFont="1" applyFill="1" applyBorder="1"/>
    <xf numFmtId="167" fontId="0" fillId="0" borderId="0" xfId="0" applyNumberFormat="1"/>
    <xf numFmtId="169" fontId="0" fillId="0" borderId="0" xfId="0" applyNumberFormat="1"/>
    <xf numFmtId="10" fontId="0" fillId="0" borderId="0" xfId="0" applyNumberFormat="1"/>
    <xf numFmtId="170" fontId="0" fillId="0" borderId="0" xfId="0" applyNumberFormat="1"/>
    <xf numFmtId="173" fontId="17" fillId="3" borderId="15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 wrapText="1"/>
    </xf>
    <xf numFmtId="173" fontId="0" fillId="0" borderId="15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left" wrapText="1"/>
    </xf>
    <xf numFmtId="0" fontId="17" fillId="3" borderId="0" xfId="0" applyFont="1" applyFill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169" fontId="17" fillId="3" borderId="14" xfId="1" applyNumberFormat="1" applyFont="1" applyFill="1" applyBorder="1" applyAlignment="1">
      <alignment horizontal="center" vertical="center"/>
    </xf>
    <xf numFmtId="169" fontId="0" fillId="0" borderId="14" xfId="1" applyNumberFormat="1" applyFont="1" applyBorder="1" applyAlignment="1">
      <alignment horizontal="center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70" fontId="0" fillId="0" borderId="0" xfId="0" applyNumberFormat="1" applyAlignment="1">
      <alignment horizontal="center" vertical="center"/>
    </xf>
    <xf numFmtId="0" fontId="19" fillId="3" borderId="0" xfId="0" applyFont="1" applyFill="1" applyAlignment="1">
      <alignment horizontal="left" vertical="center" wrapText="1"/>
    </xf>
    <xf numFmtId="170" fontId="19" fillId="3" borderId="0" xfId="0" applyNumberFormat="1" applyFont="1" applyFill="1" applyAlignment="1">
      <alignment horizontal="center" vertical="center"/>
    </xf>
    <xf numFmtId="173" fontId="0" fillId="0" borderId="2" xfId="8" applyNumberFormat="1" applyFont="1" applyBorder="1" applyAlignment="1">
      <alignment horizontal="center" vertical="center"/>
    </xf>
    <xf numFmtId="173" fontId="17" fillId="3" borderId="15" xfId="8" applyNumberFormat="1" applyFont="1" applyFill="1" applyBorder="1" applyAlignment="1">
      <alignment horizontal="center" vertical="center"/>
    </xf>
    <xf numFmtId="171" fontId="0" fillId="0" borderId="0" xfId="0" applyNumberFormat="1"/>
    <xf numFmtId="169" fontId="0" fillId="0" borderId="0" xfId="1" applyNumberFormat="1" applyFont="1" applyAlignment="1">
      <alignment horizontal="center"/>
    </xf>
    <xf numFmtId="174" fontId="8" fillId="5" borderId="0" xfId="1" applyNumberFormat="1" applyFont="1" applyFill="1" applyAlignment="1">
      <alignment horizontal="right"/>
    </xf>
    <xf numFmtId="174" fontId="9" fillId="2" borderId="0" xfId="1" applyNumberFormat="1" applyFont="1" applyFill="1" applyAlignment="1">
      <alignment horizontal="right"/>
    </xf>
    <xf numFmtId="174" fontId="8" fillId="0" borderId="0" xfId="1" applyNumberFormat="1" applyFont="1" applyBorder="1" applyAlignment="1">
      <alignment horizontal="right"/>
    </xf>
    <xf numFmtId="174" fontId="8" fillId="2" borderId="0" xfId="1" applyNumberFormat="1" applyFont="1" applyFill="1" applyAlignment="1">
      <alignment horizontal="right"/>
    </xf>
    <xf numFmtId="174" fontId="9" fillId="0" borderId="0" xfId="0" applyNumberFormat="1" applyFont="1" applyAlignment="1">
      <alignment horizontal="right"/>
    </xf>
    <xf numFmtId="174" fontId="9" fillId="0" borderId="0" xfId="1" applyNumberFormat="1" applyFont="1" applyAlignment="1">
      <alignment horizontal="right"/>
    </xf>
    <xf numFmtId="43" fontId="6" fillId="0" borderId="0" xfId="8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7" fillId="4" borderId="0" xfId="0" applyFont="1" applyFill="1" applyBorder="1" applyAlignment="1">
      <alignment horizontal="center" vertical="center" wrapText="1"/>
    </xf>
    <xf numFmtId="167" fontId="9" fillId="0" borderId="0" xfId="5" applyNumberFormat="1" applyFont="1" applyBorder="1" applyAlignment="1">
      <alignment horizontal="right"/>
    </xf>
    <xf numFmtId="167" fontId="8" fillId="0" borderId="2" xfId="5" applyNumberFormat="1" applyFont="1" applyBorder="1" applyAlignment="1">
      <alignment horizontal="right"/>
    </xf>
    <xf numFmtId="171" fontId="22" fillId="0" borderId="8" xfId="5" applyNumberFormat="1" applyFont="1" applyBorder="1"/>
    <xf numFmtId="171" fontId="22" fillId="7" borderId="8" xfId="5" applyNumberFormat="1" applyFont="1" applyFill="1" applyBorder="1"/>
    <xf numFmtId="0" fontId="23" fillId="2" borderId="8" xfId="0" applyFont="1" applyFill="1" applyBorder="1" applyAlignment="1">
      <alignment wrapText="1"/>
    </xf>
    <xf numFmtId="171" fontId="24" fillId="8" borderId="8" xfId="5" applyNumberFormat="1" applyFont="1" applyFill="1" applyBorder="1"/>
    <xf numFmtId="0" fontId="23" fillId="8" borderId="8" xfId="0" applyFont="1" applyFill="1" applyBorder="1" applyAlignment="1">
      <alignment wrapText="1"/>
    </xf>
    <xf numFmtId="171" fontId="21" fillId="4" borderId="8" xfId="5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11" fillId="2" borderId="0" xfId="0" applyFont="1" applyFill="1" applyAlignment="1">
      <alignment wrapText="1"/>
    </xf>
    <xf numFmtId="0" fontId="11" fillId="0" borderId="0" xfId="0" applyFont="1" applyFill="1" applyAlignment="1">
      <alignment wrapText="1"/>
    </xf>
    <xf numFmtId="0" fontId="11" fillId="0" borderId="0" xfId="0" applyFont="1" applyFill="1" applyAlignment="1"/>
    <xf numFmtId="0" fontId="6" fillId="0" borderId="0" xfId="0" applyFont="1" applyFill="1" applyAlignment="1"/>
    <xf numFmtId="0" fontId="6" fillId="2" borderId="0" xfId="0" applyFont="1" applyFill="1" applyAlignment="1">
      <alignment wrapText="1"/>
    </xf>
    <xf numFmtId="0" fontId="17" fillId="4" borderId="2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7" fillId="3" borderId="0" xfId="0" applyFont="1" applyFill="1"/>
    <xf numFmtId="175" fontId="17" fillId="3" borderId="0" xfId="9" applyNumberFormat="1" applyFont="1" applyFill="1" applyAlignment="1">
      <alignment horizontal="center"/>
    </xf>
    <xf numFmtId="9" fontId="0" fillId="0" borderId="0" xfId="0" applyNumberFormat="1"/>
    <xf numFmtId="164" fontId="0" fillId="0" borderId="0" xfId="9" applyFont="1" applyAlignment="1">
      <alignment horizontal="center"/>
    </xf>
    <xf numFmtId="9" fontId="0" fillId="0" borderId="0" xfId="1" applyNumberFormat="1" applyFont="1" applyAlignment="1">
      <alignment horizontal="center"/>
    </xf>
    <xf numFmtId="175" fontId="17" fillId="3" borderId="0" xfId="9" applyNumberFormat="1" applyFont="1" applyFill="1"/>
    <xf numFmtId="164" fontId="17" fillId="3" borderId="0" xfId="9" applyNumberFormat="1" applyFont="1" applyFill="1" applyAlignment="1">
      <alignment horizontal="center"/>
    </xf>
    <xf numFmtId="9" fontId="17" fillId="3" borderId="0" xfId="1" applyFont="1" applyFill="1" applyAlignment="1">
      <alignment horizontal="center"/>
    </xf>
    <xf numFmtId="0" fontId="15" fillId="0" borderId="2" xfId="0" applyFont="1" applyBorder="1" applyAlignment="1">
      <alignment horizontal="left"/>
    </xf>
    <xf numFmtId="175" fontId="15" fillId="0" borderId="2" xfId="9" applyNumberFormat="1" applyFont="1" applyBorder="1"/>
    <xf numFmtId="0" fontId="0" fillId="0" borderId="0" xfId="0" applyAlignment="1">
      <alignment horizontal="left" indent="1"/>
    </xf>
    <xf numFmtId="175" fontId="0" fillId="0" borderId="0" xfId="9" applyNumberFormat="1" applyFont="1"/>
    <xf numFmtId="0" fontId="0" fillId="9" borderId="8" xfId="0" applyFill="1" applyBorder="1" applyAlignment="1">
      <alignment horizontal="left" vertical="top" wrapText="1"/>
    </xf>
    <xf numFmtId="0" fontId="0" fillId="10" borderId="8" xfId="0" applyFill="1" applyBorder="1" applyAlignment="1">
      <alignment horizontal="left" vertical="top" wrapText="1"/>
    </xf>
    <xf numFmtId="0" fontId="0" fillId="11" borderId="8" xfId="0" applyFill="1" applyBorder="1" applyAlignment="1">
      <alignment horizontal="left" vertical="top" wrapText="1"/>
    </xf>
    <xf numFmtId="0" fontId="8" fillId="8" borderId="0" xfId="0" applyFont="1" applyFill="1" applyBorder="1" applyAlignment="1">
      <alignment horizontal="left" wrapText="1"/>
    </xf>
    <xf numFmtId="4" fontId="12" fillId="8" borderId="0" xfId="0" applyNumberFormat="1" applyFont="1" applyFill="1" applyAlignment="1">
      <alignment horizontal="center" vertical="center" wrapText="1"/>
    </xf>
    <xf numFmtId="10" fontId="20" fillId="0" borderId="0" xfId="0" applyNumberFormat="1" applyFont="1" applyAlignment="1">
      <alignment horizontal="center" vertical="center" wrapText="1"/>
    </xf>
    <xf numFmtId="4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4" fontId="20" fillId="0" borderId="0" xfId="8" applyNumberFormat="1" applyFont="1" applyAlignment="1">
      <alignment horizontal="center" vertical="center" wrapText="1"/>
    </xf>
    <xf numFmtId="10" fontId="12" fillId="8" borderId="0" xfId="1" applyNumberFormat="1" applyFont="1" applyFill="1" applyAlignment="1">
      <alignment horizontal="center" vertical="center" wrapText="1"/>
    </xf>
    <xf numFmtId="10" fontId="20" fillId="0" borderId="0" xfId="1" applyNumberFormat="1" applyFont="1" applyAlignment="1">
      <alignment horizontal="center" vertical="center" wrapText="1"/>
    </xf>
    <xf numFmtId="0" fontId="28" fillId="0" borderId="0" xfId="0" applyFont="1"/>
    <xf numFmtId="168" fontId="29" fillId="0" borderId="0" xfId="0" applyNumberFormat="1" applyFont="1" applyFill="1" applyAlignment="1">
      <alignment horizontal="center" vertical="center" wrapText="1"/>
    </xf>
    <xf numFmtId="10" fontId="20" fillId="0" borderId="0" xfId="1" applyNumberFormat="1" applyFont="1" applyFill="1" applyAlignment="1">
      <alignment horizontal="center" vertical="center" wrapText="1"/>
    </xf>
    <xf numFmtId="4" fontId="20" fillId="0" borderId="0" xfId="0" applyNumberFormat="1" applyFont="1" applyFill="1" applyAlignment="1">
      <alignment horizontal="center" vertical="center" wrapText="1"/>
    </xf>
    <xf numFmtId="0" fontId="0" fillId="0" borderId="0" xfId="0" applyFont="1"/>
    <xf numFmtId="4" fontId="30" fillId="12" borderId="0" xfId="0" applyNumberFormat="1" applyFont="1" applyFill="1"/>
    <xf numFmtId="10" fontId="30" fillId="12" borderId="0" xfId="0" applyNumberFormat="1" applyFont="1" applyFill="1"/>
    <xf numFmtId="0" fontId="8" fillId="5" borderId="0" xfId="0" applyFont="1" applyFill="1" applyBorder="1" applyAlignment="1">
      <alignment horizontal="left" wrapText="1"/>
    </xf>
    <xf numFmtId="4" fontId="30" fillId="5" borderId="0" xfId="0" applyNumberFormat="1" applyFont="1" applyFill="1"/>
    <xf numFmtId="10" fontId="30" fillId="5" borderId="0" xfId="0" applyNumberFormat="1" applyFont="1" applyFill="1"/>
    <xf numFmtId="10" fontId="31" fillId="0" borderId="0" xfId="0" applyNumberFormat="1" applyFont="1"/>
    <xf numFmtId="4" fontId="31" fillId="0" borderId="0" xfId="0" applyNumberFormat="1" applyFont="1"/>
    <xf numFmtId="10" fontId="31" fillId="0" borderId="0" xfId="0" applyNumberFormat="1" applyFont="1" applyAlignment="1">
      <alignment horizontal="right" vertical="center"/>
    </xf>
    <xf numFmtId="4" fontId="31" fillId="0" borderId="0" xfId="0" applyNumberFormat="1" applyFont="1" applyAlignment="1">
      <alignment horizontal="right" vertical="center"/>
    </xf>
    <xf numFmtId="4" fontId="28" fillId="0" borderId="0" xfId="0" applyNumberFormat="1" applyFont="1"/>
    <xf numFmtId="0" fontId="8" fillId="12" borderId="0" xfId="0" applyFont="1" applyFill="1" applyAlignment="1">
      <alignment horizontal="left" wrapText="1"/>
    </xf>
    <xf numFmtId="4" fontId="28" fillId="0" borderId="0" xfId="0" applyNumberFormat="1" applyFont="1" applyAlignment="1">
      <alignment horizontal="right" vertical="center"/>
    </xf>
    <xf numFmtId="4" fontId="31" fillId="2" borderId="0" xfId="0" applyNumberFormat="1" applyFont="1" applyFill="1"/>
    <xf numFmtId="10" fontId="31" fillId="2" borderId="0" xfId="0" applyNumberFormat="1" applyFont="1" applyFill="1"/>
    <xf numFmtId="0" fontId="8" fillId="13" borderId="0" xfId="0" applyFont="1" applyFill="1" applyAlignment="1">
      <alignment horizontal="left" wrapText="1"/>
    </xf>
    <xf numFmtId="4" fontId="31" fillId="13" borderId="0" xfId="0" applyNumberFormat="1" applyFont="1" applyFill="1"/>
    <xf numFmtId="10" fontId="31" fillId="13" borderId="0" xfId="0" applyNumberFormat="1" applyFont="1" applyFill="1"/>
    <xf numFmtId="4" fontId="30" fillId="13" borderId="0" xfId="0" applyNumberFormat="1" applyFont="1" applyFill="1"/>
    <xf numFmtId="10" fontId="30" fillId="13" borderId="0" xfId="0" applyNumberFormat="1" applyFont="1" applyFill="1"/>
    <xf numFmtId="4" fontId="16" fillId="13" borderId="0" xfId="0" applyNumberFormat="1" applyFont="1" applyFill="1"/>
    <xf numFmtId="0" fontId="8" fillId="14" borderId="0" xfId="0" applyFont="1" applyFill="1" applyAlignment="1">
      <alignment horizontal="left" wrapText="1"/>
    </xf>
    <xf numFmtId="4" fontId="30" fillId="14" borderId="0" xfId="0" applyNumberFormat="1" applyFont="1" applyFill="1"/>
    <xf numFmtId="10" fontId="30" fillId="14" borderId="0" xfId="0" applyNumberFormat="1" applyFont="1" applyFill="1"/>
    <xf numFmtId="4" fontId="16" fillId="14" borderId="0" xfId="0" applyNumberFormat="1" applyFont="1" applyFill="1"/>
    <xf numFmtId="0" fontId="16" fillId="2" borderId="10" xfId="0" applyFont="1" applyFill="1" applyBorder="1" applyAlignment="1">
      <alignment horizontal="left" vertical="top"/>
    </xf>
    <xf numFmtId="0" fontId="2" fillId="0" borderId="3" xfId="0" applyNumberFormat="1" applyFont="1" applyFill="1" applyBorder="1" applyAlignment="1">
      <alignment horizontal="center" vertical="top" wrapText="1" readingOrder="1"/>
    </xf>
    <xf numFmtId="0" fontId="2" fillId="0" borderId="0" xfId="0" applyNumberFormat="1" applyFont="1" applyFill="1" applyBorder="1" applyAlignment="1">
      <alignment horizontal="center" vertical="top" wrapText="1" readingOrder="1"/>
    </xf>
    <xf numFmtId="0" fontId="3" fillId="0" borderId="3" xfId="0" applyNumberFormat="1" applyFont="1" applyFill="1" applyBorder="1" applyAlignment="1">
      <alignment horizontal="center" vertical="top" readingOrder="1"/>
    </xf>
    <xf numFmtId="0" fontId="3" fillId="0" borderId="0" xfId="0" applyNumberFormat="1" applyFont="1" applyFill="1" applyBorder="1" applyAlignment="1">
      <alignment horizontal="center" vertical="top" readingOrder="1"/>
    </xf>
    <xf numFmtId="0" fontId="4" fillId="0" borderId="3" xfId="0" applyNumberFormat="1" applyFont="1" applyFill="1" applyBorder="1" applyAlignment="1">
      <alignment horizontal="center" vertical="center" wrapText="1" readingOrder="1"/>
    </xf>
    <xf numFmtId="0" fontId="4" fillId="0" borderId="0" xfId="0" applyNumberFormat="1" applyFont="1" applyFill="1" applyBorder="1" applyAlignment="1">
      <alignment horizontal="center" vertical="center" wrapText="1" readingOrder="1"/>
    </xf>
    <xf numFmtId="0" fontId="10" fillId="0" borderId="13" xfId="0" applyNumberFormat="1" applyFont="1" applyFill="1" applyBorder="1" applyAlignment="1">
      <alignment horizontal="center" vertical="top" readingOrder="1"/>
    </xf>
    <xf numFmtId="0" fontId="12" fillId="0" borderId="0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 readingOrder="1"/>
    </xf>
    <xf numFmtId="0" fontId="3" fillId="0" borderId="4" xfId="0" applyNumberFormat="1" applyFont="1" applyFill="1" applyBorder="1" applyAlignment="1">
      <alignment horizontal="center" vertical="top" readingOrder="1"/>
    </xf>
    <xf numFmtId="0" fontId="2" fillId="0" borderId="4" xfId="0" applyNumberFormat="1" applyFont="1" applyFill="1" applyBorder="1" applyAlignment="1">
      <alignment horizontal="center" vertical="top" wrapText="1" readingOrder="1"/>
    </xf>
    <xf numFmtId="0" fontId="13" fillId="0" borderId="0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wrapText="1"/>
    </xf>
    <xf numFmtId="0" fontId="7" fillId="3" borderId="12" xfId="0" applyFont="1" applyFill="1" applyBorder="1" applyAlignment="1">
      <alignment horizontal="center" wrapText="1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4" borderId="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top" wrapText="1" readingOrder="1"/>
    </xf>
    <xf numFmtId="0" fontId="3" fillId="0" borderId="0" xfId="0" applyNumberFormat="1" applyFont="1" applyFill="1" applyBorder="1" applyAlignment="1">
      <alignment horizontal="center" vertical="top" wrapText="1" readingOrder="1"/>
    </xf>
    <xf numFmtId="0" fontId="11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12" fillId="2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11" fillId="0" borderId="0" xfId="0" applyFont="1" applyAlignment="1">
      <alignment horizontal="center" wrapText="1"/>
    </xf>
    <xf numFmtId="0" fontId="0" fillId="0" borderId="0" xfId="0" applyFont="1" applyAlignment="1">
      <alignment horizontal="center" wrapText="1"/>
    </xf>
    <xf numFmtId="0" fontId="2" fillId="0" borderId="3" xfId="0" applyNumberFormat="1" applyFont="1" applyFill="1" applyBorder="1" applyAlignment="1">
      <alignment horizontal="center" vertical="top" readingOrder="1"/>
    </xf>
    <xf numFmtId="0" fontId="2" fillId="0" borderId="0" xfId="0" applyNumberFormat="1" applyFont="1" applyFill="1" applyBorder="1" applyAlignment="1">
      <alignment horizontal="center" vertical="top" readingOrder="1"/>
    </xf>
    <xf numFmtId="0" fontId="18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8" fillId="8" borderId="0" xfId="0" applyFont="1" applyFill="1" applyAlignment="1">
      <alignment horizontal="left" wrapText="1"/>
    </xf>
  </cellXfs>
  <cellStyles count="10">
    <cellStyle name="Millares" xfId="8" builtinId="3"/>
    <cellStyle name="Millares 2" xfId="3"/>
    <cellStyle name="Millares 2 2" xfId="6"/>
    <cellStyle name="Millares 3" xfId="5"/>
    <cellStyle name="Millares 4" xfId="9"/>
    <cellStyle name="Millares 5" xfId="7"/>
    <cellStyle name="Normal" xfId="0" builtinId="0"/>
    <cellStyle name="Normal 2" xfId="2"/>
    <cellStyle name="Normal 2 2" xfId="4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Funcional'!$O$86</c:f>
              <c:strCache>
                <c:ptCount val="1"/>
                <c:pt idx="0">
                  <c:v>Educación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26666666666666655"/>
                  <c:y val="-4.629629629629799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9444444444444445"/>
                  <c:y val="0.138888888888888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11111111111092"/>
                  <c:y val="0.171296296296296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6111111111111112"/>
                  <c:y val="-6.94444444444444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361111111111111"/>
                  <c:y val="-3.24074074074074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'Presp. Consolidado Funcional'!$P$82:$T$82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Funcional'!$P$86:$T$86</c:f>
              <c:numCache>
                <c:formatCode>#,##0.0,,_);\(#,##0.0,,\)</c:formatCode>
                <c:ptCount val="5"/>
                <c:pt idx="0">
                  <c:v>152811496179</c:v>
                </c:pt>
                <c:pt idx="1">
                  <c:v>12847498650</c:v>
                </c:pt>
                <c:pt idx="2">
                  <c:v>6479363</c:v>
                </c:pt>
                <c:pt idx="3">
                  <c:v>332780374</c:v>
                </c:pt>
                <c:pt idx="4">
                  <c:v>47321432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Funcional'!$O$87</c:f>
              <c:strCache>
                <c:ptCount val="1"/>
                <c:pt idx="0">
                  <c:v>Asistencia social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6666666666666666"/>
                  <c:y val="-0.1111111111111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277777777777779"/>
                  <c:y val="4.1666666666666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499999999999999"/>
                  <c:y val="3.24074074074074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0833333333333331"/>
                  <c:y val="-3.24074074074074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2777777777777766"/>
                  <c:y val="-4.62962962962963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'Presp. Consolidado Funcional'!$P$82:$T$82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Funcional'!$P$87:$T$87</c:f>
              <c:numCache>
                <c:formatCode>#,##0.0,,_);\(#,##0.0,,\)</c:formatCode>
                <c:ptCount val="5"/>
                <c:pt idx="0">
                  <c:v>65070262211</c:v>
                </c:pt>
                <c:pt idx="1">
                  <c:v>1456497358</c:v>
                </c:pt>
                <c:pt idx="2">
                  <c:v>25948852517</c:v>
                </c:pt>
                <c:pt idx="3">
                  <c:v>894996646</c:v>
                </c:pt>
                <c:pt idx="4">
                  <c:v>2036362095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Inversion Pública Consolidado</a:t>
            </a:r>
            <a:r>
              <a:rPr lang="en-US" sz="1200" b="1" baseline="0"/>
              <a:t> por Provincia                                                                                                                       </a:t>
            </a:r>
            <a:r>
              <a:rPr lang="en-US" sz="1200" b="1" i="0" baseline="0">
                <a:effectLst/>
              </a:rPr>
              <a:t>2018</a:t>
            </a:r>
            <a:endParaRPr lang="es-DO" sz="1200" b="1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200" b="1" baseline="0"/>
              <a:t>Valores en millones de RD$ </a:t>
            </a:r>
            <a:endParaRPr lang="en-US" sz="1200" b="1"/>
          </a:p>
        </c:rich>
      </c:tx>
      <c:layout>
        <c:manualLayout>
          <c:xMode val="edge"/>
          <c:yMode val="edge"/>
          <c:x val="0.29458837712175612"/>
          <c:y val="1.97022624919137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5380933746917999"/>
          <c:y val="0.11880736950020632"/>
          <c:w val="0.80619209760942045"/>
          <c:h val="0.82683239959672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'Inversion en Provincias'!$C$1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'Inversion en Provincias'!$A$2:$A$36</c:f>
              <c:strCache>
                <c:ptCount val="34"/>
                <c:pt idx="0">
                  <c:v>San Jose De Ocoa</c:v>
                </c:pt>
                <c:pt idx="1">
                  <c:v>Pedernales</c:v>
                </c:pt>
                <c:pt idx="2">
                  <c:v>Santiago Rodriguez</c:v>
                </c:pt>
                <c:pt idx="3">
                  <c:v>El Seibo</c:v>
                </c:pt>
                <c:pt idx="4">
                  <c:v>Hermanas Mirabal</c:v>
                </c:pt>
                <c:pt idx="5">
                  <c:v>Maria Trinidad Sanch</c:v>
                </c:pt>
                <c:pt idx="6">
                  <c:v>Peravia</c:v>
                </c:pt>
                <c:pt idx="7">
                  <c:v>La Romana</c:v>
                </c:pt>
                <c:pt idx="8">
                  <c:v>Dajabon</c:v>
                </c:pt>
                <c:pt idx="9">
                  <c:v>Valverde</c:v>
                </c:pt>
                <c:pt idx="10">
                  <c:v>Monte Plata</c:v>
                </c:pt>
                <c:pt idx="11">
                  <c:v>Hato Mayor</c:v>
                </c:pt>
                <c:pt idx="12">
                  <c:v>Elias Pina</c:v>
                </c:pt>
                <c:pt idx="13">
                  <c:v>Espaillat</c:v>
                </c:pt>
                <c:pt idx="14">
                  <c:v>Samana</c:v>
                </c:pt>
                <c:pt idx="15">
                  <c:v>Bahoruco</c:v>
                </c:pt>
                <c:pt idx="16">
                  <c:v>Sanchez Ramirez</c:v>
                </c:pt>
                <c:pt idx="17">
                  <c:v>Monsenor Nouel</c:v>
                </c:pt>
                <c:pt idx="18">
                  <c:v>San Pedro De Macoris</c:v>
                </c:pt>
                <c:pt idx="19">
                  <c:v>La Altagracia</c:v>
                </c:pt>
                <c:pt idx="20">
                  <c:v>La Vega</c:v>
                </c:pt>
                <c:pt idx="21">
                  <c:v>San Juan</c:v>
                </c:pt>
                <c:pt idx="22">
                  <c:v>Monte Cristi</c:v>
                </c:pt>
                <c:pt idx="23">
                  <c:v>Barahona</c:v>
                </c:pt>
                <c:pt idx="24">
                  <c:v>*Promedio</c:v>
                </c:pt>
                <c:pt idx="25">
                  <c:v>Puerto Plata</c:v>
                </c:pt>
                <c:pt idx="26">
                  <c:v>Duarte</c:v>
                </c:pt>
                <c:pt idx="27">
                  <c:v>San Cristobal</c:v>
                </c:pt>
                <c:pt idx="28">
                  <c:v>Independencia</c:v>
                </c:pt>
                <c:pt idx="29">
                  <c:v>Azua</c:v>
                </c:pt>
                <c:pt idx="30">
                  <c:v>Multiprovincial</c:v>
                </c:pt>
                <c:pt idx="31">
                  <c:v>Santiago</c:v>
                </c:pt>
                <c:pt idx="32">
                  <c:v>Distrito Nacional</c:v>
                </c:pt>
                <c:pt idx="33">
                  <c:v>Santo Domingo</c:v>
                </c:pt>
              </c:strCache>
            </c:strRef>
          </c:cat>
          <c:val>
            <c:numRef>
              <c:f>'Inversion en Provincias'!$C$2:$C$36</c:f>
              <c:numCache>
                <c:formatCode>_(* #,##0.00_);_(* \(#,##0.00\);_(* "-"??_);_(@_)</c:formatCode>
                <c:ptCount val="35"/>
                <c:pt idx="0">
                  <c:v>153.060689</c:v>
                </c:pt>
                <c:pt idx="1">
                  <c:v>201.120181</c:v>
                </c:pt>
                <c:pt idx="2">
                  <c:v>283.05560200000002</c:v>
                </c:pt>
                <c:pt idx="3">
                  <c:v>332.79683999999997</c:v>
                </c:pt>
                <c:pt idx="4">
                  <c:v>496.509297</c:v>
                </c:pt>
                <c:pt idx="5">
                  <c:v>555.99794899999995</c:v>
                </c:pt>
                <c:pt idx="6">
                  <c:v>685.88624900000002</c:v>
                </c:pt>
                <c:pt idx="7">
                  <c:v>687.68452300000001</c:v>
                </c:pt>
                <c:pt idx="8">
                  <c:v>716.433762</c:v>
                </c:pt>
                <c:pt idx="9">
                  <c:v>725.75113999999996</c:v>
                </c:pt>
                <c:pt idx="10">
                  <c:v>777.133917</c:v>
                </c:pt>
                <c:pt idx="11">
                  <c:v>794.46792200000004</c:v>
                </c:pt>
                <c:pt idx="12">
                  <c:v>806.29905799999995</c:v>
                </c:pt>
                <c:pt idx="13">
                  <c:v>859.13516200000004</c:v>
                </c:pt>
                <c:pt idx="14">
                  <c:v>916.95529399999998</c:v>
                </c:pt>
                <c:pt idx="15">
                  <c:v>969.62184600000001</c:v>
                </c:pt>
                <c:pt idx="16">
                  <c:v>1069.723737</c:v>
                </c:pt>
                <c:pt idx="17">
                  <c:v>1115.4808350000001</c:v>
                </c:pt>
                <c:pt idx="18">
                  <c:v>1203.8393430000001</c:v>
                </c:pt>
                <c:pt idx="19">
                  <c:v>1643.1151600000001</c:v>
                </c:pt>
                <c:pt idx="20">
                  <c:v>1643.8237019999999</c:v>
                </c:pt>
                <c:pt idx="21">
                  <c:v>1709.682374</c:v>
                </c:pt>
                <c:pt idx="22">
                  <c:v>1739.3295639999999</c:v>
                </c:pt>
                <c:pt idx="23">
                  <c:v>1891.0418930000001</c:v>
                </c:pt>
                <c:pt idx="24">
                  <c:v>2312.9343383636365</c:v>
                </c:pt>
                <c:pt idx="25">
                  <c:v>2238.8170789999999</c:v>
                </c:pt>
                <c:pt idx="26">
                  <c:v>2280.7064930000001</c:v>
                </c:pt>
                <c:pt idx="27">
                  <c:v>2975.3815979999999</c:v>
                </c:pt>
                <c:pt idx="28">
                  <c:v>3769.5769100000002</c:v>
                </c:pt>
                <c:pt idx="29">
                  <c:v>4554.127622</c:v>
                </c:pt>
                <c:pt idx="30">
                  <c:v>4843.5372180000004</c:v>
                </c:pt>
                <c:pt idx="31">
                  <c:v>5054.6826449999999</c:v>
                </c:pt>
                <c:pt idx="32">
                  <c:v>12076.0442</c:v>
                </c:pt>
                <c:pt idx="33">
                  <c:v>16556.013362000002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94197616"/>
        <c:axId val="1394184016"/>
      </c:barChart>
      <c:catAx>
        <c:axId val="1394197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94184016"/>
        <c:crosses val="autoZero"/>
        <c:auto val="1"/>
        <c:lblAlgn val="ctr"/>
        <c:lblOffset val="100"/>
        <c:noMultiLvlLbl val="0"/>
      </c:catAx>
      <c:valAx>
        <c:axId val="1394184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9419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Inversion Pública Consolidado</a:t>
            </a:r>
            <a:r>
              <a:rPr lang="en-US" sz="1200" b="1" baseline="0"/>
              <a:t> por Provincia per cápita                                                                                                      </a:t>
            </a:r>
            <a:r>
              <a:rPr lang="en-US" sz="1200" b="1" i="0" baseline="0">
                <a:effectLst/>
              </a:rPr>
              <a:t>2018</a:t>
            </a:r>
            <a:endParaRPr lang="es-DO" sz="1200" b="1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200" b="1" baseline="0"/>
              <a:t>Valores en RD$ </a:t>
            </a:r>
            <a:endParaRPr lang="en-US" sz="1200" b="1"/>
          </a:p>
        </c:rich>
      </c:tx>
      <c:layout>
        <c:manualLayout>
          <c:xMode val="edge"/>
          <c:yMode val="edge"/>
          <c:x val="0.29607478413024457"/>
          <c:y val="1.34228211564095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5380933746917999"/>
          <c:y val="0.11880736950020632"/>
          <c:w val="0.7956815398075241"/>
          <c:h val="0.82683239959672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'Inversion en Provincias'!$D$43</c:f>
              <c:strCache>
                <c:ptCount val="1"/>
                <c:pt idx="0">
                  <c:v>IP Percapita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'Inversion en Provincias'!$A$44:$A$76</c:f>
              <c:strCache>
                <c:ptCount val="33"/>
                <c:pt idx="0">
                  <c:v>La Romana</c:v>
                </c:pt>
                <c:pt idx="1">
                  <c:v>San Jose De Ocoa</c:v>
                </c:pt>
                <c:pt idx="2">
                  <c:v>Peravia</c:v>
                </c:pt>
                <c:pt idx="3">
                  <c:v>Espaillat</c:v>
                </c:pt>
                <c:pt idx="4">
                  <c:v>El Seibo</c:v>
                </c:pt>
                <c:pt idx="5">
                  <c:v>Maria Trinidad Sanch</c:v>
                </c:pt>
                <c:pt idx="6">
                  <c:v>San Pedro De Macoris</c:v>
                </c:pt>
                <c:pt idx="7">
                  <c:v>La Vega</c:v>
                </c:pt>
                <c:pt idx="8">
                  <c:v>Monte Plata</c:v>
                </c:pt>
                <c:pt idx="9">
                  <c:v>Valverde</c:v>
                </c:pt>
                <c:pt idx="10">
                  <c:v>San Cristobal</c:v>
                </c:pt>
                <c:pt idx="11">
                  <c:v>La Altagracia</c:v>
                </c:pt>
                <c:pt idx="12">
                  <c:v>Santiago</c:v>
                </c:pt>
                <c:pt idx="13">
                  <c:v>Santiago Rodriguez</c:v>
                </c:pt>
                <c:pt idx="14">
                  <c:v>Hermanas Mirabal</c:v>
                </c:pt>
                <c:pt idx="15">
                  <c:v>Pedernales</c:v>
                </c:pt>
                <c:pt idx="16">
                  <c:v>Santo Domingo</c:v>
                </c:pt>
                <c:pt idx="17">
                  <c:v>Monsenor Nouel</c:v>
                </c:pt>
                <c:pt idx="18">
                  <c:v>Puerto Plata</c:v>
                </c:pt>
                <c:pt idx="19">
                  <c:v>Sanchez Ramirez</c:v>
                </c:pt>
                <c:pt idx="20">
                  <c:v>San Juan</c:v>
                </c:pt>
                <c:pt idx="21">
                  <c:v>Duarte</c:v>
                </c:pt>
                <c:pt idx="22">
                  <c:v>Samana</c:v>
                </c:pt>
                <c:pt idx="23">
                  <c:v>*Promedio</c:v>
                </c:pt>
                <c:pt idx="24">
                  <c:v>Hato Mayor</c:v>
                </c:pt>
                <c:pt idx="25">
                  <c:v>Bahoruco</c:v>
                </c:pt>
                <c:pt idx="26">
                  <c:v>Barahona</c:v>
                </c:pt>
                <c:pt idx="27">
                  <c:v>Dajabon</c:v>
                </c:pt>
                <c:pt idx="28">
                  <c:v>Distrito Nacional</c:v>
                </c:pt>
                <c:pt idx="29">
                  <c:v>Elias Pina</c:v>
                </c:pt>
                <c:pt idx="30">
                  <c:v>Monte Cristi</c:v>
                </c:pt>
                <c:pt idx="31">
                  <c:v>Azua</c:v>
                </c:pt>
                <c:pt idx="32">
                  <c:v>Independencia</c:v>
                </c:pt>
              </c:strCache>
            </c:strRef>
          </c:cat>
          <c:val>
            <c:numRef>
              <c:f>'Inversion en Provincias'!$D$44:$D$76</c:f>
              <c:numCache>
                <c:formatCode>_(* #,##0.00_);_(* \(#,##0.00\);_(* "-"??_);_(@_)</c:formatCode>
                <c:ptCount val="33"/>
                <c:pt idx="0">
                  <c:v>2568.9969703309102</c:v>
                </c:pt>
                <c:pt idx="1">
                  <c:v>2757.3037596152112</c:v>
                </c:pt>
                <c:pt idx="2">
                  <c:v>3514.9860043457761</c:v>
                </c:pt>
                <c:pt idx="3">
                  <c:v>3600.6133993830886</c:v>
                </c:pt>
                <c:pt idx="4">
                  <c:v>3600.9959098876843</c:v>
                </c:pt>
                <c:pt idx="5">
                  <c:v>3935.5721040523799</c:v>
                </c:pt>
                <c:pt idx="6">
                  <c:v>3978.6214517296426</c:v>
                </c:pt>
                <c:pt idx="7">
                  <c:v>4023.2701680703121</c:v>
                </c:pt>
                <c:pt idx="8">
                  <c:v>4086.3287586957549</c:v>
                </c:pt>
                <c:pt idx="9">
                  <c:v>4163.4701745126613</c:v>
                </c:pt>
                <c:pt idx="10">
                  <c:v>4761.9820076181941</c:v>
                </c:pt>
                <c:pt idx="11">
                  <c:v>4858.8005547456478</c:v>
                </c:pt>
                <c:pt idx="12">
                  <c:v>4904.026060398498</c:v>
                </c:pt>
                <c:pt idx="13">
                  <c:v>4933.6889423412122</c:v>
                </c:pt>
                <c:pt idx="14">
                  <c:v>5379.940155381465</c:v>
                </c:pt>
                <c:pt idx="15">
                  <c:v>5848.0469018057047</c:v>
                </c:pt>
                <c:pt idx="16">
                  <c:v>5901.8423322453646</c:v>
                </c:pt>
                <c:pt idx="17">
                  <c:v>6457.9075846258056</c:v>
                </c:pt>
                <c:pt idx="18">
                  <c:v>6753.7793756089904</c:v>
                </c:pt>
                <c:pt idx="19">
                  <c:v>7034.4628885571683</c:v>
                </c:pt>
                <c:pt idx="20">
                  <c:v>7625.5318748466807</c:v>
                </c:pt>
                <c:pt idx="21">
                  <c:v>7667.4774182052906</c:v>
                </c:pt>
                <c:pt idx="22">
                  <c:v>8317.5829213646211</c:v>
                </c:pt>
                <c:pt idx="23">
                  <c:v>8819.6346617933486</c:v>
                </c:pt>
                <c:pt idx="24">
                  <c:v>9267.9583070856952</c:v>
                </c:pt>
                <c:pt idx="25">
                  <c:v>9662.5926376210791</c:v>
                </c:pt>
                <c:pt idx="26">
                  <c:v>10001.279315633594</c:v>
                </c:pt>
                <c:pt idx="27">
                  <c:v>10852.26172046594</c:v>
                </c:pt>
                <c:pt idx="28">
                  <c:v>11728.789916929469</c:v>
                </c:pt>
                <c:pt idx="29">
                  <c:v>12707.228424635945</c:v>
                </c:pt>
                <c:pt idx="30">
                  <c:v>14998.099198068467</c:v>
                </c:pt>
                <c:pt idx="31">
                  <c:v>20592.935211394979</c:v>
                </c:pt>
                <c:pt idx="32">
                  <c:v>65741.936727183944</c:v>
                </c:pt>
              </c:numCache>
            </c:numRef>
          </c:val>
          <c:extLst/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394185648"/>
        <c:axId val="1394186736"/>
      </c:barChart>
      <c:catAx>
        <c:axId val="139418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94186736"/>
        <c:crosses val="autoZero"/>
        <c:auto val="1"/>
        <c:lblAlgn val="ctr"/>
        <c:lblOffset val="100"/>
        <c:noMultiLvlLbl val="0"/>
      </c:catAx>
      <c:valAx>
        <c:axId val="1394186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9418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/>
              <a:t>Gasto en Servicios</a:t>
            </a:r>
            <a:r>
              <a:rPr lang="es-DO" sz="1200" baseline="0"/>
              <a:t> Económicos por ámbito del SPNF                                                                             2018</a:t>
            </a:r>
            <a:endParaRPr lang="es-DO" sz="1200"/>
          </a:p>
        </c:rich>
      </c:tx>
      <c:layout>
        <c:manualLayout>
          <c:xMode val="edge"/>
          <c:yMode val="edge"/>
          <c:x val="7.0493000874890632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2.2222222222222223E-2"/>
                  <c:y val="-8.796296296296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111111111111013E-2"/>
                  <c:y val="-1.3888888888888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500000000000011"/>
                  <c:y val="-1.3888888888888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1111111111111109E-2"/>
                  <c:y val="0.115740740740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3333333333333329E-2"/>
                  <c:y val="1.388888888888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'Presp. Consolidado Funcional'!$D$68:$H$68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Funcional'!$D$69:$H$69</c:f>
              <c:numCache>
                <c:formatCode>0.0%</c:formatCode>
                <c:ptCount val="5"/>
                <c:pt idx="0">
                  <c:v>0.22785315848371526</c:v>
                </c:pt>
                <c:pt idx="1">
                  <c:v>0.10845249927463278</c:v>
                </c:pt>
                <c:pt idx="2">
                  <c:v>0</c:v>
                </c:pt>
                <c:pt idx="3">
                  <c:v>1.9400082223005634E-2</c:v>
                </c:pt>
                <c:pt idx="4">
                  <c:v>0.64429426001864631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/>
              <a:t>Gasto en Protección</a:t>
            </a:r>
            <a:r>
              <a:rPr lang="es-DO" sz="1200" baseline="0"/>
              <a:t> del medio ambiente del SPNF                                                                                                           </a:t>
            </a:r>
            <a:r>
              <a:rPr lang="es-DO" sz="1050" baseline="0"/>
              <a:t>Año 2018                                                                                             </a:t>
            </a:r>
            <a:endParaRPr lang="es-DO" sz="105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'Presp. Consolidado Funcional'!$D$62</c:f>
              <c:strCache>
                <c:ptCount val="1"/>
                <c:pt idx="0">
                  <c:v>Protección del aire, agua y suelo.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'Presp. Consolidado Funcional'!$E$61:$H$61</c:f>
              <c:strCache>
                <c:ptCount val="4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'Presp. Consolidado Funcional'!$E$62:$H$62</c:f>
              <c:numCache>
                <c:formatCode>#,##0.0,,_);\(#,##0.0,,\)</c:formatCode>
                <c:ptCount val="4"/>
                <c:pt idx="0">
                  <c:v>1585763871</c:v>
                </c:pt>
                <c:pt idx="1">
                  <c:v>12000000</c:v>
                </c:pt>
                <c:pt idx="2">
                  <c:v>687785724</c:v>
                </c:pt>
                <c:pt idx="3">
                  <c:v>9460769257</c:v>
                </c:pt>
              </c:numCache>
            </c:numRef>
          </c:val>
        </c:ser>
        <c:ser>
          <c:idx val="1"/>
          <c:order val="1"/>
          <c:tx>
            <c:strRef>
              <c:f>'Presp. Consolidado Funcional'!$D$63</c:f>
              <c:strCache>
                <c:ptCount val="1"/>
                <c:pt idx="0">
                  <c:v>Ordenación de desechos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'Presp. Consolidado Funcional'!$E$61:$H$61</c:f>
              <c:strCache>
                <c:ptCount val="4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'Presp. Consolidado Funcional'!$E$63:$H$63</c:f>
              <c:numCache>
                <c:formatCode>#,##0.0,,_);\(#,##0.0,,\)</c:formatCode>
                <c:ptCount val="4"/>
                <c:pt idx="0">
                  <c:v>3701403268</c:v>
                </c:pt>
                <c:pt idx="1">
                  <c:v>369580413</c:v>
                </c:pt>
                <c:pt idx="2" formatCode="_(* #,##0.0,,_);_(* \(#,##0.0,,\);_(* &quot;-&quot;?_);_(@_)">
                  <c:v>5157556982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94195984"/>
        <c:axId val="1394196528"/>
        <c:axId val="0"/>
      </c:bar3DChart>
      <c:catAx>
        <c:axId val="139419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94196528"/>
        <c:crosses val="autoZero"/>
        <c:auto val="1"/>
        <c:lblAlgn val="ctr"/>
        <c:lblOffset val="100"/>
        <c:noMultiLvlLbl val="0"/>
      </c:catAx>
      <c:valAx>
        <c:axId val="139419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,,_);\(#,##0.0,,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9419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Funcional'!$D$84</c:f>
              <c:strCache>
                <c:ptCount val="1"/>
                <c:pt idx="0">
                  <c:v>1 - SERVICIOS  GENERALES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'Presp. Consolidado Funcional'!$E$83:$I$83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Funcional'!$E$84:$I$84</c:f>
              <c:numCache>
                <c:formatCode>#,##0.0,,_);\(#,##0.0,,\)</c:formatCode>
                <c:ptCount val="5"/>
                <c:pt idx="0">
                  <c:v>105928835199</c:v>
                </c:pt>
                <c:pt idx="1">
                  <c:v>14655299192</c:v>
                </c:pt>
                <c:pt idx="2">
                  <c:v>2400000</c:v>
                </c:pt>
                <c:pt idx="3">
                  <c:v>6922706547</c:v>
                </c:pt>
                <c:pt idx="4">
                  <c:v>26039700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Funcional'!$D$85</c:f>
              <c:strCache>
                <c:ptCount val="1"/>
                <c:pt idx="0">
                  <c:v>2 - SERVICIOS ECONÓMICOS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'Presp. Consolidado Funcional'!$E$83:$I$83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Funcional'!$E$85:$I$85</c:f>
              <c:numCache>
                <c:formatCode>#,##0.0,,_);\(#,##0.0,,\)</c:formatCode>
                <c:ptCount val="5"/>
                <c:pt idx="0">
                  <c:v>50692272185</c:v>
                </c:pt>
                <c:pt idx="1">
                  <c:v>24128274758</c:v>
                </c:pt>
                <c:pt idx="2">
                  <c:v>0</c:v>
                </c:pt>
                <c:pt idx="3">
                  <c:v>4011875156</c:v>
                </c:pt>
                <c:pt idx="4">
                  <c:v>143341177333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Funcional'!$D$86</c:f>
              <c:strCache>
                <c:ptCount val="1"/>
                <c:pt idx="0">
                  <c:v>3 - PROTECCIÓN DEL MEDIO AMBIENTE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'Presp. Consolidado Funcional'!$E$83:$I$83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Funcional'!$E$86:$I$86</c:f>
              <c:numCache>
                <c:formatCode>#,##0.0,,_);\(#,##0.0,,\)</c:formatCode>
                <c:ptCount val="5"/>
                <c:pt idx="0">
                  <c:v>5287167139</c:v>
                </c:pt>
                <c:pt idx="1">
                  <c:v>381580413</c:v>
                </c:pt>
                <c:pt idx="2">
                  <c:v>0</c:v>
                </c:pt>
                <c:pt idx="3">
                  <c:v>5575430117</c:v>
                </c:pt>
                <c:pt idx="4">
                  <c:v>9460769257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Funcional'!$D$87</c:f>
              <c:strCache>
                <c:ptCount val="1"/>
                <c:pt idx="0">
                  <c:v>4 - SERVICIOS SOCIALES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'Presp. Consolidado Funcional'!$E$83:$I$83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Funcional'!$E$87:$I$87</c:f>
              <c:numCache>
                <c:formatCode>#,##0.0,,_);\(#,##0.0,,\)</c:formatCode>
                <c:ptCount val="5"/>
                <c:pt idx="0">
                  <c:v>256705760127</c:v>
                </c:pt>
                <c:pt idx="1">
                  <c:v>55572345815</c:v>
                </c:pt>
                <c:pt idx="2">
                  <c:v>27225040708</c:v>
                </c:pt>
                <c:pt idx="3">
                  <c:v>3113482764</c:v>
                </c:pt>
                <c:pt idx="4">
                  <c:v>13014214772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Funcional'!$O$84</c:f>
              <c:strCache>
                <c:ptCount val="1"/>
                <c:pt idx="0">
                  <c:v>Salud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4444444444444435"/>
                  <c:y val="9.25925925925925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388888888888889"/>
                  <c:y val="0.1296296296296296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5"/>
                  <c:y val="-0.111111111111111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3055555555555555"/>
                  <c:y val="8.3333333333333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6111111111111102"/>
                  <c:y val="-9.259259259259258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'Presp. Consolidado Funcional'!$P$82:$T$82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Funcional'!$P$84:$T$84</c:f>
              <c:numCache>
                <c:formatCode>#,##0.0,,_);\(#,##0.0,,\)</c:formatCode>
                <c:ptCount val="5"/>
                <c:pt idx="0">
                  <c:v>32347666969</c:v>
                </c:pt>
                <c:pt idx="1">
                  <c:v>39036867813</c:v>
                </c:pt>
                <c:pt idx="2">
                  <c:v>1269708828</c:v>
                </c:pt>
                <c:pt idx="3">
                  <c:v>139652812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'Presp. Consolidado Funcional'!$O$85</c:f>
              <c:strCache>
                <c:ptCount val="1"/>
                <c:pt idx="0">
                  <c:v>Deporte, Cultura y Religión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6388888888888889"/>
                  <c:y val="3.70370370370369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3333333333333333"/>
                  <c:y val="0.2222222222222222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4444444444444443"/>
                  <c:y val="-8.3333333333333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777777777777828E-2"/>
                  <c:y val="-0.120370370370370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6111111111111113"/>
                  <c:y val="-4.629629629629629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DO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'Presp. Consolidado Funcional'!$P$82:$T$82</c:f>
              <c:strCache>
                <c:ptCount val="5"/>
                <c:pt idx="0">
                  <c:v>Gobierno Central</c:v>
                </c:pt>
                <c:pt idx="1">
                  <c:v>Inst. Descentralizadas y Autonómas No Financieras</c:v>
                </c:pt>
                <c:pt idx="2">
                  <c:v>Inst.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'Presp. Consolidado Funcional'!$P$85:$T$85</c:f>
              <c:numCache>
                <c:formatCode>#,##0.0,,_);\(#,##0.0,,\)</c:formatCode>
                <c:ptCount val="5"/>
                <c:pt idx="0">
                  <c:v>6019325614</c:v>
                </c:pt>
                <c:pt idx="1">
                  <c:v>375452387</c:v>
                </c:pt>
                <c:pt idx="3">
                  <c:v>1357173790</c:v>
                </c:pt>
                <c:pt idx="4">
                  <c:v>325737745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466725</xdr:colOff>
      <xdr:row>5</xdr:row>
      <xdr:rowOff>76200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447675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0</xdr:row>
      <xdr:rowOff>142875</xdr:rowOff>
    </xdr:from>
    <xdr:to>
      <xdr:col>1</xdr:col>
      <xdr:colOff>749849</xdr:colOff>
      <xdr:row>2</xdr:row>
      <xdr:rowOff>144629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49" y="142875"/>
          <a:ext cx="730800" cy="725654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581024</xdr:colOff>
      <xdr:row>0</xdr:row>
      <xdr:rowOff>120422</xdr:rowOff>
    </xdr:from>
    <xdr:to>
      <xdr:col>9</xdr:col>
      <xdr:colOff>335099</xdr:colOff>
      <xdr:row>2</xdr:row>
      <xdr:rowOff>95157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53199" y="120422"/>
          <a:ext cx="1354275" cy="6986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1468967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468967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0</xdr:row>
      <xdr:rowOff>38099</xdr:rowOff>
    </xdr:from>
    <xdr:ext cx="730800" cy="719667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38099"/>
          <a:ext cx="730800" cy="719667"/>
        </a:xfrm>
        <a:prstGeom prst="rect">
          <a:avLst/>
        </a:prstGeom>
      </xdr:spPr>
    </xdr:pic>
    <xdr:clientData/>
  </xdr:oneCellAnchor>
  <xdr:oneCellAnchor>
    <xdr:from>
      <xdr:col>9</xdr:col>
      <xdr:colOff>275167</xdr:colOff>
      <xdr:row>0</xdr:row>
      <xdr:rowOff>137584</xdr:rowOff>
    </xdr:from>
    <xdr:ext cx="1440000" cy="738717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81167" y="137584"/>
          <a:ext cx="1440000" cy="738717"/>
        </a:xfrm>
        <a:prstGeom prst="rect">
          <a:avLst/>
        </a:prstGeom>
      </xdr:spPr>
    </xdr:pic>
    <xdr:clientData/>
  </xdr:oneCellAnchor>
  <xdr:twoCellAnchor>
    <xdr:from>
      <xdr:col>12</xdr:col>
      <xdr:colOff>412750</xdr:colOff>
      <xdr:row>42</xdr:row>
      <xdr:rowOff>0</xdr:rowOff>
    </xdr:from>
    <xdr:to>
      <xdr:col>18</xdr:col>
      <xdr:colOff>412750</xdr:colOff>
      <xdr:row>49</xdr:row>
      <xdr:rowOff>2116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133342</xdr:colOff>
      <xdr:row>0</xdr:row>
      <xdr:rowOff>114301</xdr:rowOff>
    </xdr:from>
    <xdr:to>
      <xdr:col>1</xdr:col>
      <xdr:colOff>864142</xdr:colOff>
      <xdr:row>2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42" y="114301"/>
          <a:ext cx="730800" cy="685799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0</xdr:row>
      <xdr:rowOff>57150</xdr:rowOff>
    </xdr:from>
    <xdr:to>
      <xdr:col>9</xdr:col>
      <xdr:colOff>516075</xdr:colOff>
      <xdr:row>3</xdr:row>
      <xdr:rowOff>95250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57150"/>
          <a:ext cx="14400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7</xdr:row>
      <xdr:rowOff>135300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7675" cy="1468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28575</xdr:rowOff>
    </xdr:from>
    <xdr:to>
      <xdr:col>6</xdr:col>
      <xdr:colOff>276225</xdr:colOff>
      <xdr:row>17</xdr:row>
      <xdr:rowOff>104775</xdr:rowOff>
    </xdr:to>
    <xdr:sp macro="" textlink="">
      <xdr:nvSpPr>
        <xdr:cNvPr id="10" name="CuadroTexto 9"/>
        <xdr:cNvSpPr txBox="1"/>
      </xdr:nvSpPr>
      <xdr:spPr>
        <a:xfrm>
          <a:off x="0" y="3609975"/>
          <a:ext cx="584835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DO" sz="1100"/>
            <a:t>Fuente: Elaboración propia con datos del</a:t>
          </a:r>
          <a:r>
            <a:rPr lang="es-DO" sz="1100" baseline="0"/>
            <a:t> Sistema de Información de la Gestión Financiera</a:t>
          </a:r>
          <a:endParaRPr lang="es-DO" sz="1100"/>
        </a:p>
      </xdr:txBody>
    </xdr:sp>
    <xdr:clientData/>
  </xdr:twoCellAnchor>
  <xdr:twoCellAnchor editAs="oneCell">
    <xdr:from>
      <xdr:col>1</xdr:col>
      <xdr:colOff>133342</xdr:colOff>
      <xdr:row>0</xdr:row>
      <xdr:rowOff>114301</xdr:rowOff>
    </xdr:from>
    <xdr:to>
      <xdr:col>1</xdr:col>
      <xdr:colOff>864142</xdr:colOff>
      <xdr:row>2</xdr:row>
      <xdr:rowOff>190500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2" y="114301"/>
          <a:ext cx="730800" cy="704849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0</xdr:row>
      <xdr:rowOff>57150</xdr:rowOff>
    </xdr:from>
    <xdr:to>
      <xdr:col>9</xdr:col>
      <xdr:colOff>220800</xdr:colOff>
      <xdr:row>3</xdr:row>
      <xdr:rowOff>57150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8400" y="57150"/>
          <a:ext cx="14400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9</xdr:row>
      <xdr:rowOff>154350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7675" cy="1868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476242</xdr:colOff>
      <xdr:row>1</xdr:row>
      <xdr:rowOff>1</xdr:rowOff>
    </xdr:from>
    <xdr:to>
      <xdr:col>2</xdr:col>
      <xdr:colOff>626017</xdr:colOff>
      <xdr:row>4</xdr:row>
      <xdr:rowOff>76200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42" y="361951"/>
          <a:ext cx="730800" cy="733424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0</xdr:row>
      <xdr:rowOff>228600</xdr:rowOff>
    </xdr:from>
    <xdr:to>
      <xdr:col>8</xdr:col>
      <xdr:colOff>811350</xdr:colOff>
      <xdr:row>3</xdr:row>
      <xdr:rowOff>161925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228600"/>
          <a:ext cx="1440000" cy="762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49" cy="1468967"/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61949" cy="1468967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8669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0</xdr:row>
      <xdr:rowOff>38100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38100"/>
          <a:ext cx="730800" cy="752476"/>
        </a:xfrm>
        <a:prstGeom prst="rect">
          <a:avLst/>
        </a:prstGeom>
      </xdr:spPr>
    </xdr:pic>
    <xdr:clientData/>
  </xdr:oneCellAnchor>
  <xdr:oneCellAnchor>
    <xdr:from>
      <xdr:col>7</xdr:col>
      <xdr:colOff>381000</xdr:colOff>
      <xdr:row>0</xdr:row>
      <xdr:rowOff>104775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0" y="104775"/>
          <a:ext cx="1440000" cy="8286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8669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0</xdr:row>
      <xdr:rowOff>38100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38100"/>
          <a:ext cx="730800" cy="752476"/>
        </a:xfrm>
        <a:prstGeom prst="rect">
          <a:avLst/>
        </a:prstGeom>
      </xdr:spPr>
    </xdr:pic>
    <xdr:clientData/>
  </xdr:oneCellAnchor>
  <xdr:oneCellAnchor>
    <xdr:from>
      <xdr:col>2</xdr:col>
      <xdr:colOff>4838700</xdr:colOff>
      <xdr:row>0</xdr:row>
      <xdr:rowOff>0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4200" y="0"/>
          <a:ext cx="1440000" cy="82867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8669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0</xdr:row>
      <xdr:rowOff>38100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38100"/>
          <a:ext cx="730800" cy="752476"/>
        </a:xfrm>
        <a:prstGeom prst="rect">
          <a:avLst/>
        </a:prstGeom>
      </xdr:spPr>
    </xdr:pic>
    <xdr:clientData/>
  </xdr:oneCellAnchor>
  <xdr:oneCellAnchor>
    <xdr:from>
      <xdr:col>7</xdr:col>
      <xdr:colOff>381000</xdr:colOff>
      <xdr:row>0</xdr:row>
      <xdr:rowOff>104775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5500" y="104775"/>
          <a:ext cx="1440000" cy="828675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33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3375" cy="1866900"/>
        </a:xfrm>
        <a:prstGeom prst="rect">
          <a:avLst/>
        </a:prstGeom>
      </xdr:spPr>
    </xdr:pic>
    <xdr:clientData/>
  </xdr:oneCellAnchor>
  <xdr:oneCellAnchor>
    <xdr:from>
      <xdr:col>0</xdr:col>
      <xdr:colOff>428625</xdr:colOff>
      <xdr:row>0</xdr:row>
      <xdr:rowOff>219075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219075"/>
          <a:ext cx="730800" cy="752476"/>
        </a:xfrm>
        <a:prstGeom prst="rect">
          <a:avLst/>
        </a:prstGeom>
      </xdr:spPr>
    </xdr:pic>
    <xdr:clientData/>
  </xdr:oneCellAnchor>
  <xdr:oneCellAnchor>
    <xdr:from>
      <xdr:col>4</xdr:col>
      <xdr:colOff>85725</xdr:colOff>
      <xdr:row>0</xdr:row>
      <xdr:rowOff>9525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43625" y="9525"/>
          <a:ext cx="1440000" cy="828675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33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3375" cy="1866900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0</xdr:row>
      <xdr:rowOff>209550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209550"/>
          <a:ext cx="730800" cy="752476"/>
        </a:xfrm>
        <a:prstGeom prst="rect">
          <a:avLst/>
        </a:prstGeom>
      </xdr:spPr>
    </xdr:pic>
    <xdr:clientData/>
  </xdr:oneCellAnchor>
  <xdr:oneCellAnchor>
    <xdr:from>
      <xdr:col>9</xdr:col>
      <xdr:colOff>200025</xdr:colOff>
      <xdr:row>0</xdr:row>
      <xdr:rowOff>28575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0275" y="28575"/>
          <a:ext cx="1440000" cy="82867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33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3375" cy="1866900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0</xdr:row>
      <xdr:rowOff>209550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209550"/>
          <a:ext cx="730800" cy="752476"/>
        </a:xfrm>
        <a:prstGeom prst="rect">
          <a:avLst/>
        </a:prstGeom>
      </xdr:spPr>
    </xdr:pic>
    <xdr:clientData/>
  </xdr:oneCellAnchor>
  <xdr:oneCellAnchor>
    <xdr:from>
      <xdr:col>9</xdr:col>
      <xdr:colOff>200025</xdr:colOff>
      <xdr:row>0</xdr:row>
      <xdr:rowOff>28575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10875" y="28575"/>
          <a:ext cx="1440000" cy="8286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1</xdr:col>
      <xdr:colOff>711750</xdr:colOff>
      <xdr:row>2</xdr:row>
      <xdr:rowOff>95250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7308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</xdr:rowOff>
    </xdr:from>
    <xdr:to>
      <xdr:col>0</xdr:col>
      <xdr:colOff>455925</xdr:colOff>
      <xdr:row>5</xdr:row>
      <xdr:rowOff>209551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1"/>
          <a:ext cx="446400" cy="1466850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752477</xdr:colOff>
      <xdr:row>0</xdr:row>
      <xdr:rowOff>28575</xdr:rowOff>
    </xdr:from>
    <xdr:to>
      <xdr:col>10</xdr:col>
      <xdr:colOff>668477</xdr:colOff>
      <xdr:row>2</xdr:row>
      <xdr:rowOff>144331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96777" y="28575"/>
          <a:ext cx="1440000" cy="74440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3375" cy="1866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3375" cy="1866900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0</xdr:row>
      <xdr:rowOff>209550</xdr:rowOff>
    </xdr:from>
    <xdr:ext cx="730800" cy="75247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209550"/>
          <a:ext cx="730800" cy="752476"/>
        </a:xfrm>
        <a:prstGeom prst="rect">
          <a:avLst/>
        </a:prstGeom>
      </xdr:spPr>
    </xdr:pic>
    <xdr:clientData/>
  </xdr:oneCellAnchor>
  <xdr:oneCellAnchor>
    <xdr:from>
      <xdr:col>9</xdr:col>
      <xdr:colOff>200025</xdr:colOff>
      <xdr:row>0</xdr:row>
      <xdr:rowOff>28575</xdr:rowOff>
    </xdr:from>
    <xdr:ext cx="1440000" cy="828675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0275" y="28575"/>
          <a:ext cx="1440000" cy="828675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209550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38099</xdr:rowOff>
    </xdr:from>
    <xdr:to>
      <xdr:col>1</xdr:col>
      <xdr:colOff>759375</xdr:colOff>
      <xdr:row>2</xdr:row>
      <xdr:rowOff>133349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38099"/>
          <a:ext cx="730800" cy="72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0</xdr:row>
      <xdr:rowOff>0</xdr:rowOff>
    </xdr:from>
    <xdr:to>
      <xdr:col>13</xdr:col>
      <xdr:colOff>565817</xdr:colOff>
      <xdr:row>2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2375" y="0"/>
          <a:ext cx="1440000" cy="742950"/>
        </a:xfrm>
        <a:prstGeom prst="rect">
          <a:avLst/>
        </a:prstGeom>
      </xdr:spPr>
    </xdr:pic>
    <xdr:clientData/>
  </xdr:twoCellAnchor>
  <xdr:twoCellAnchor>
    <xdr:from>
      <xdr:col>11</xdr:col>
      <xdr:colOff>214310</xdr:colOff>
      <xdr:row>63</xdr:row>
      <xdr:rowOff>90487</xdr:rowOff>
    </xdr:from>
    <xdr:to>
      <xdr:col>19</xdr:col>
      <xdr:colOff>423333</xdr:colOff>
      <xdr:row>77</xdr:row>
      <xdr:rowOff>166687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180445</xdr:colOff>
      <xdr:row>46</xdr:row>
      <xdr:rowOff>169334</xdr:rowOff>
    </xdr:from>
    <xdr:to>
      <xdr:col>19</xdr:col>
      <xdr:colOff>328083</xdr:colOff>
      <xdr:row>62</xdr:row>
      <xdr:rowOff>178328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412750</xdr:colOff>
      <xdr:row>91</xdr:row>
      <xdr:rowOff>83607</xdr:rowOff>
    </xdr:from>
    <xdr:to>
      <xdr:col>5</xdr:col>
      <xdr:colOff>952500</xdr:colOff>
      <xdr:row>105</xdr:row>
      <xdr:rowOff>159807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963082</xdr:colOff>
      <xdr:row>91</xdr:row>
      <xdr:rowOff>95250</xdr:rowOff>
    </xdr:from>
    <xdr:to>
      <xdr:col>12</xdr:col>
      <xdr:colOff>222249</xdr:colOff>
      <xdr:row>105</xdr:row>
      <xdr:rowOff>171450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412750</xdr:colOff>
      <xdr:row>105</xdr:row>
      <xdr:rowOff>158750</xdr:rowOff>
    </xdr:from>
    <xdr:to>
      <xdr:col>5</xdr:col>
      <xdr:colOff>952500</xdr:colOff>
      <xdr:row>120</xdr:row>
      <xdr:rowOff>44450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963083</xdr:colOff>
      <xdr:row>105</xdr:row>
      <xdr:rowOff>169333</xdr:rowOff>
    </xdr:from>
    <xdr:to>
      <xdr:col>12</xdr:col>
      <xdr:colOff>222250</xdr:colOff>
      <xdr:row>120</xdr:row>
      <xdr:rowOff>55033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63499</xdr:colOff>
      <xdr:row>91</xdr:row>
      <xdr:rowOff>41274</xdr:rowOff>
    </xdr:from>
    <xdr:to>
      <xdr:col>20</xdr:col>
      <xdr:colOff>370416</xdr:colOff>
      <xdr:row>105</xdr:row>
      <xdr:rowOff>117474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412750</xdr:colOff>
      <xdr:row>91</xdr:row>
      <xdr:rowOff>42333</xdr:rowOff>
    </xdr:from>
    <xdr:to>
      <xdr:col>26</xdr:col>
      <xdr:colOff>412750</xdr:colOff>
      <xdr:row>105</xdr:row>
      <xdr:rowOff>118533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105833</xdr:colOff>
      <xdr:row>105</xdr:row>
      <xdr:rowOff>116416</xdr:rowOff>
    </xdr:from>
    <xdr:to>
      <xdr:col>20</xdr:col>
      <xdr:colOff>412750</xdr:colOff>
      <xdr:row>120</xdr:row>
      <xdr:rowOff>2116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412750</xdr:colOff>
      <xdr:row>105</xdr:row>
      <xdr:rowOff>116416</xdr:rowOff>
    </xdr:from>
    <xdr:to>
      <xdr:col>26</xdr:col>
      <xdr:colOff>412750</xdr:colOff>
      <xdr:row>120</xdr:row>
      <xdr:rowOff>2116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7</xdr:row>
      <xdr:rowOff>180975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38100</xdr:rowOff>
    </xdr:from>
    <xdr:to>
      <xdr:col>1</xdr:col>
      <xdr:colOff>759375</xdr:colOff>
      <xdr:row>2</xdr:row>
      <xdr:rowOff>161926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38100"/>
          <a:ext cx="730800" cy="75247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0</xdr:row>
      <xdr:rowOff>104775</xdr:rowOff>
    </xdr:from>
    <xdr:to>
      <xdr:col>9</xdr:col>
      <xdr:colOff>297000</xdr:colOff>
      <xdr:row>3</xdr:row>
      <xdr:rowOff>104775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00" y="104775"/>
          <a:ext cx="1440000" cy="8286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619126</xdr:colOff>
      <xdr:row>1</xdr:row>
      <xdr:rowOff>95250</xdr:rowOff>
    </xdr:from>
    <xdr:to>
      <xdr:col>20</xdr:col>
      <xdr:colOff>695326</xdr:colOff>
      <xdr:row>33</xdr:row>
      <xdr:rowOff>66675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257175</xdr:colOff>
      <xdr:row>41</xdr:row>
      <xdr:rowOff>133350</xdr:rowOff>
    </xdr:from>
    <xdr:to>
      <xdr:col>21</xdr:col>
      <xdr:colOff>95250</xdr:colOff>
      <xdr:row>73</xdr:row>
      <xdr:rowOff>123825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28573</xdr:rowOff>
    </xdr:from>
    <xdr:to>
      <xdr:col>2</xdr:col>
      <xdr:colOff>16425</xdr:colOff>
      <xdr:row>2</xdr:row>
      <xdr:rowOff>123825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28573"/>
          <a:ext cx="730800" cy="723902"/>
        </a:xfrm>
        <a:prstGeom prst="rect">
          <a:avLst/>
        </a:prstGeom>
      </xdr:spPr>
    </xdr:pic>
    <xdr:clientData/>
  </xdr:twoCellAnchor>
  <xdr:twoCellAnchor editAs="oneCell">
    <xdr:from>
      <xdr:col>8</xdr:col>
      <xdr:colOff>1266819</xdr:colOff>
      <xdr:row>0</xdr:row>
      <xdr:rowOff>0</xdr:rowOff>
    </xdr:from>
    <xdr:to>
      <xdr:col>10</xdr:col>
      <xdr:colOff>144594</xdr:colOff>
      <xdr:row>2</xdr:row>
      <xdr:rowOff>114208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0694" y="0"/>
          <a:ext cx="1440000" cy="7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0</xdr:row>
      <xdr:rowOff>0</xdr:rowOff>
    </xdr:from>
    <xdr:to>
      <xdr:col>0</xdr:col>
      <xdr:colOff>447676</xdr:colOff>
      <xdr:row>6</xdr:row>
      <xdr:rowOff>34335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" y="0"/>
          <a:ext cx="447674" cy="1468800"/>
        </a:xfrm>
        <a:prstGeom prst="rect">
          <a:avLst/>
        </a:prstGeom>
      </xdr:spPr>
    </xdr:pic>
    <xdr:clientData/>
  </xdr:twoCellAnchor>
  <xdr:twoCellAnchor editAs="oneCell">
    <xdr:from>
      <xdr:col>38</xdr:col>
      <xdr:colOff>235525</xdr:colOff>
      <xdr:row>20</xdr:row>
      <xdr:rowOff>0</xdr:rowOff>
    </xdr:from>
    <xdr:to>
      <xdr:col>49</xdr:col>
      <xdr:colOff>207818</xdr:colOff>
      <xdr:row>40</xdr:row>
      <xdr:rowOff>135081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519" t="34535" r="52909" b="27009"/>
        <a:stretch/>
      </xdr:blipFill>
      <xdr:spPr>
        <a:xfrm>
          <a:off x="32599743" y="10820401"/>
          <a:ext cx="8659093" cy="39069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74446</xdr:colOff>
      <xdr:row>0</xdr:row>
      <xdr:rowOff>19051</xdr:rowOff>
    </xdr:from>
    <xdr:to>
      <xdr:col>2</xdr:col>
      <xdr:colOff>43246</xdr:colOff>
      <xdr:row>2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446" y="19051"/>
          <a:ext cx="730800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0</xdr:row>
      <xdr:rowOff>0</xdr:rowOff>
    </xdr:from>
    <xdr:to>
      <xdr:col>0</xdr:col>
      <xdr:colOff>504825</xdr:colOff>
      <xdr:row>5</xdr:row>
      <xdr:rowOff>211500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0"/>
          <a:ext cx="447676" cy="14688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0</xdr:row>
      <xdr:rowOff>38100</xdr:rowOff>
    </xdr:from>
    <xdr:to>
      <xdr:col>13</xdr:col>
      <xdr:colOff>724406</xdr:colOff>
      <xdr:row>2</xdr:row>
      <xdr:rowOff>152399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68075" y="38100"/>
          <a:ext cx="1438781" cy="7429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74446</xdr:colOff>
      <xdr:row>0</xdr:row>
      <xdr:rowOff>19051</xdr:rowOff>
    </xdr:from>
    <xdr:ext cx="730800" cy="723899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446" y="19051"/>
          <a:ext cx="730800" cy="723899"/>
        </a:xfrm>
        <a:prstGeom prst="rect">
          <a:avLst/>
        </a:prstGeom>
      </xdr:spPr>
    </xdr:pic>
    <xdr:clientData/>
  </xdr:oneCellAnchor>
  <xdr:oneCellAnchor>
    <xdr:from>
      <xdr:col>0</xdr:col>
      <xdr:colOff>57149</xdr:colOff>
      <xdr:row>0</xdr:row>
      <xdr:rowOff>0</xdr:rowOff>
    </xdr:from>
    <xdr:ext cx="447676" cy="1468800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49" y="0"/>
          <a:ext cx="447676" cy="1468800"/>
        </a:xfrm>
        <a:prstGeom prst="rect">
          <a:avLst/>
        </a:prstGeom>
      </xdr:spPr>
    </xdr:pic>
    <xdr:clientData/>
  </xdr:oneCellAnchor>
  <xdr:oneCellAnchor>
    <xdr:from>
      <xdr:col>11</xdr:col>
      <xdr:colOff>123825</xdr:colOff>
      <xdr:row>0</xdr:row>
      <xdr:rowOff>85725</xdr:rowOff>
    </xdr:from>
    <xdr:ext cx="1438781" cy="742949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2300" y="85725"/>
          <a:ext cx="1438781" cy="74294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723899</xdr:colOff>
      <xdr:row>0</xdr:row>
      <xdr:rowOff>38100</xdr:rowOff>
    </xdr:from>
    <xdr:ext cx="730800" cy="72390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899" y="38100"/>
          <a:ext cx="730800" cy="723900"/>
        </a:xfrm>
        <a:prstGeom prst="rect">
          <a:avLst/>
        </a:prstGeom>
      </xdr:spPr>
    </xdr:pic>
    <xdr:clientData/>
  </xdr:oneCellAnchor>
  <xdr:oneCellAnchor>
    <xdr:from>
      <xdr:col>11</xdr:col>
      <xdr:colOff>752475</xdr:colOff>
      <xdr:row>0</xdr:row>
      <xdr:rowOff>0</xdr:rowOff>
    </xdr:from>
    <xdr:ext cx="1440184" cy="742952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0"/>
          <a:ext cx="1440184" cy="742952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0</xdr:row>
      <xdr:rowOff>1</xdr:rowOff>
    </xdr:from>
    <xdr:ext cx="361950" cy="1466849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1"/>
          <a:ext cx="361950" cy="146684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133342</xdr:colOff>
      <xdr:row>0</xdr:row>
      <xdr:rowOff>114301</xdr:rowOff>
    </xdr:from>
    <xdr:to>
      <xdr:col>2</xdr:col>
      <xdr:colOff>102142</xdr:colOff>
      <xdr:row>3</xdr:row>
      <xdr:rowOff>9526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42" y="114301"/>
          <a:ext cx="730800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0</xdr:row>
      <xdr:rowOff>57150</xdr:rowOff>
    </xdr:from>
    <xdr:to>
      <xdr:col>10</xdr:col>
      <xdr:colOff>678000</xdr:colOff>
      <xdr:row>2</xdr:row>
      <xdr:rowOff>171450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57150"/>
          <a:ext cx="14400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211500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47675" cy="146880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10</xdr:row>
      <xdr:rowOff>142875</xdr:rowOff>
    </xdr:from>
    <xdr:to>
      <xdr:col>10</xdr:col>
      <xdr:colOff>0</xdr:colOff>
      <xdr:row>12</xdr:row>
      <xdr:rowOff>9525</xdr:rowOff>
    </xdr:to>
    <xdr:sp macro="" textlink="">
      <xdr:nvSpPr>
        <xdr:cNvPr id="11" name="CuadroTexto 10"/>
        <xdr:cNvSpPr txBox="1"/>
      </xdr:nvSpPr>
      <xdr:spPr>
        <a:xfrm>
          <a:off x="3943350" y="6124575"/>
          <a:ext cx="64770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1100"/>
            <a:t>37.48%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209550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7675" cy="1466850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0</xdr:row>
      <xdr:rowOff>57150</xdr:rowOff>
    </xdr:from>
    <xdr:to>
      <xdr:col>10</xdr:col>
      <xdr:colOff>973275</xdr:colOff>
      <xdr:row>2</xdr:row>
      <xdr:rowOff>171450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01350" y="57150"/>
          <a:ext cx="1440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19050</xdr:rowOff>
    </xdr:from>
    <xdr:to>
      <xdr:col>2</xdr:col>
      <xdr:colOff>45000</xdr:colOff>
      <xdr:row>2</xdr:row>
      <xdr:rowOff>114300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" y="19050"/>
          <a:ext cx="730800" cy="72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9526</xdr:rowOff>
    </xdr:from>
    <xdr:ext cx="447675" cy="146685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6"/>
          <a:ext cx="447675" cy="14668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0</xdr:row>
      <xdr:rowOff>47625</xdr:rowOff>
    </xdr:from>
    <xdr:ext cx="730800" cy="723900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575" y="47625"/>
          <a:ext cx="730800" cy="723900"/>
        </a:xfrm>
        <a:prstGeom prst="rect">
          <a:avLst/>
        </a:prstGeom>
      </xdr:spPr>
    </xdr:pic>
    <xdr:clientData/>
  </xdr:oneCellAnchor>
  <xdr:oneCellAnchor>
    <xdr:from>
      <xdr:col>11</xdr:col>
      <xdr:colOff>742950</xdr:colOff>
      <xdr:row>0</xdr:row>
      <xdr:rowOff>28575</xdr:rowOff>
    </xdr:from>
    <xdr:ext cx="1440000" cy="742950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24950" y="28575"/>
          <a:ext cx="1440000" cy="7429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showGridLines="0" tabSelected="1" workbookViewId="0">
      <selection activeCell="K19" sqref="K19"/>
    </sheetView>
  </sheetViews>
  <sheetFormatPr baseColWidth="10" defaultColWidth="11.42578125" defaultRowHeight="15"/>
  <cols>
    <col min="1" max="1" width="8.5703125" customWidth="1"/>
    <col min="2" max="2" width="11.42578125" customWidth="1"/>
    <col min="3" max="3" width="35.42578125" customWidth="1"/>
    <col min="4" max="4" width="11" customWidth="1"/>
    <col min="5" max="5" width="11.42578125" customWidth="1"/>
    <col min="6" max="6" width="11.140625" customWidth="1"/>
    <col min="7" max="7" width="11.5703125" customWidth="1"/>
    <col min="8" max="8" width="12.5703125" customWidth="1"/>
  </cols>
  <sheetData>
    <row r="1" spans="1:12" s="2" customFormat="1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51"/>
    </row>
    <row r="2" spans="1:12" s="3" customFormat="1" ht="28.5" customHeight="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53"/>
    </row>
    <row r="3" spans="1:12" s="3" customFormat="1" ht="13.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54"/>
      <c r="L3" s="55"/>
    </row>
    <row r="4" spans="1:12" s="4" customFormat="1" ht="15" customHeight="1">
      <c r="A4" s="56"/>
      <c r="B4" s="56"/>
      <c r="C4" s="56"/>
      <c r="D4" s="56"/>
      <c r="E4" s="56"/>
      <c r="F4" s="56"/>
      <c r="G4" s="56"/>
      <c r="H4" s="54"/>
      <c r="I4" s="54"/>
      <c r="J4" s="54"/>
      <c r="K4" s="54"/>
      <c r="L4" s="54"/>
    </row>
    <row r="5" spans="1:12" s="1" customFormat="1" ht="24" customHeight="1">
      <c r="A5" s="49"/>
      <c r="B5" s="49"/>
      <c r="C5" s="271" t="s">
        <v>218</v>
      </c>
      <c r="D5" s="271"/>
      <c r="E5" s="271"/>
      <c r="F5" s="271"/>
      <c r="G5" s="271"/>
      <c r="H5" s="271"/>
      <c r="I5" s="49"/>
      <c r="J5" s="49"/>
      <c r="K5" s="49"/>
    </row>
    <row r="6" spans="1:12">
      <c r="C6" s="5"/>
      <c r="D6" s="6">
        <v>2017</v>
      </c>
      <c r="E6" s="6">
        <v>2018</v>
      </c>
      <c r="F6" s="6">
        <v>2019</v>
      </c>
      <c r="G6" s="6">
        <v>2020</v>
      </c>
      <c r="H6" s="6">
        <v>2021</v>
      </c>
    </row>
    <row r="7" spans="1:12">
      <c r="C7" s="58" t="s">
        <v>2</v>
      </c>
      <c r="D7" s="63">
        <v>161.19654584022919</v>
      </c>
      <c r="E7" s="63">
        <v>169.25637313224067</v>
      </c>
      <c r="F7" s="63">
        <v>177.7191917888527</v>
      </c>
      <c r="G7" s="63">
        <v>186.60515137829535</v>
      </c>
      <c r="H7" s="63">
        <v>195.93540894721014</v>
      </c>
    </row>
    <row r="8" spans="1:12">
      <c r="C8" s="58" t="s">
        <v>3</v>
      </c>
      <c r="D8" s="63">
        <v>4.75</v>
      </c>
      <c r="E8" s="63">
        <v>5</v>
      </c>
      <c r="F8" s="63">
        <v>5</v>
      </c>
      <c r="G8" s="63">
        <v>5</v>
      </c>
      <c r="H8" s="63">
        <v>5</v>
      </c>
    </row>
    <row r="9" spans="1:12">
      <c r="C9" s="58"/>
      <c r="D9" s="63"/>
      <c r="E9" s="63"/>
      <c r="F9" s="63"/>
      <c r="G9" s="63"/>
      <c r="H9" s="63"/>
    </row>
    <row r="10" spans="1:12">
      <c r="C10" s="58" t="s">
        <v>4</v>
      </c>
      <c r="D10" s="63">
        <v>3558755.3268327261</v>
      </c>
      <c r="E10" s="63">
        <v>3867477.3514354648</v>
      </c>
      <c r="F10" s="63">
        <v>4223285.2677675281</v>
      </c>
      <c r="G10" s="63">
        <v>4611827.5124021415</v>
      </c>
      <c r="H10" s="63">
        <v>5036115.6435431391</v>
      </c>
    </row>
    <row r="11" spans="1:12">
      <c r="C11" s="58" t="s">
        <v>5</v>
      </c>
      <c r="D11" s="63">
        <v>7.8924999999999912</v>
      </c>
      <c r="E11" s="63">
        <v>8.6749999999999883</v>
      </c>
      <c r="F11" s="63">
        <v>9.2000000000000082</v>
      </c>
      <c r="G11" s="63">
        <v>9.2000000000000082</v>
      </c>
      <c r="H11" s="63">
        <v>9.2000000000000082</v>
      </c>
    </row>
    <row r="12" spans="1:12">
      <c r="C12" s="58"/>
      <c r="D12" s="63"/>
      <c r="E12" s="63"/>
      <c r="F12" s="63"/>
      <c r="G12" s="63"/>
      <c r="H12" s="63"/>
    </row>
    <row r="13" spans="1:12">
      <c r="C13" s="58" t="s">
        <v>6</v>
      </c>
      <c r="D13" s="63">
        <v>73771.876592718196</v>
      </c>
      <c r="E13" s="63">
        <v>77088.064314554329</v>
      </c>
      <c r="F13" s="63">
        <v>80942.46753028204</v>
      </c>
      <c r="G13" s="63">
        <v>84989.590906796162</v>
      </c>
      <c r="H13" s="63">
        <v>89239.070452135973</v>
      </c>
    </row>
    <row r="14" spans="1:12">
      <c r="C14" s="58" t="s">
        <v>7</v>
      </c>
      <c r="D14" s="63">
        <v>2.9556448215712017</v>
      </c>
      <c r="E14" s="63">
        <v>4.4951923076923084</v>
      </c>
      <c r="F14" s="63">
        <v>4.9999999999999822</v>
      </c>
      <c r="G14" s="63">
        <v>5.0000000000000266</v>
      </c>
      <c r="H14" s="63">
        <v>5.0000000000000044</v>
      </c>
    </row>
    <row r="15" spans="1:12">
      <c r="C15" s="58"/>
      <c r="D15" s="63"/>
      <c r="E15" s="63"/>
      <c r="F15" s="63"/>
      <c r="G15" s="63"/>
      <c r="H15" s="63"/>
    </row>
    <row r="16" spans="1:12">
      <c r="C16" s="58" t="s">
        <v>8</v>
      </c>
      <c r="D16" s="63">
        <v>4</v>
      </c>
      <c r="E16" s="63">
        <v>4</v>
      </c>
      <c r="F16" s="63">
        <v>4</v>
      </c>
      <c r="G16" s="63">
        <v>4</v>
      </c>
      <c r="H16" s="63">
        <v>4</v>
      </c>
    </row>
    <row r="17" spans="3:8">
      <c r="C17" s="58" t="s">
        <v>9</v>
      </c>
      <c r="D17" s="63">
        <v>3</v>
      </c>
      <c r="E17" s="63">
        <v>4</v>
      </c>
      <c r="F17" s="63">
        <v>4</v>
      </c>
      <c r="G17" s="63">
        <v>4</v>
      </c>
      <c r="H17" s="63">
        <v>4</v>
      </c>
    </row>
    <row r="18" spans="3:8">
      <c r="C18" s="58" t="s">
        <v>10</v>
      </c>
      <c r="D18" s="63">
        <v>3.25</v>
      </c>
      <c r="E18" s="63">
        <v>4</v>
      </c>
      <c r="F18" s="63">
        <v>4</v>
      </c>
      <c r="G18" s="63">
        <v>4</v>
      </c>
      <c r="H18" s="63">
        <v>4</v>
      </c>
    </row>
    <row r="19" spans="3:8">
      <c r="C19" s="58" t="s">
        <v>11</v>
      </c>
      <c r="D19" s="63">
        <v>3</v>
      </c>
      <c r="E19" s="63">
        <v>3.5</v>
      </c>
      <c r="F19" s="63">
        <v>4</v>
      </c>
      <c r="G19" s="63">
        <v>4</v>
      </c>
      <c r="H19" s="63">
        <v>4</v>
      </c>
    </row>
    <row r="20" spans="3:8">
      <c r="C20" s="58"/>
      <c r="D20" s="63"/>
      <c r="E20" s="63"/>
      <c r="F20" s="63"/>
      <c r="G20" s="63"/>
      <c r="H20" s="63"/>
    </row>
    <row r="21" spans="3:8">
      <c r="C21" s="58" t="s">
        <v>12</v>
      </c>
      <c r="D21" s="63">
        <v>48.24</v>
      </c>
      <c r="E21" s="63">
        <v>50.169600000000003</v>
      </c>
      <c r="F21" s="63">
        <v>52.176384000000006</v>
      </c>
      <c r="G21" s="63">
        <v>54.263439360000007</v>
      </c>
      <c r="H21" s="63">
        <v>56.433976934400008</v>
      </c>
    </row>
    <row r="22" spans="3:8">
      <c r="C22" s="59" t="s">
        <v>13</v>
      </c>
      <c r="D22" s="63">
        <v>4.6631966969475469</v>
      </c>
      <c r="E22" s="63">
        <v>4.0000000000000036</v>
      </c>
      <c r="F22" s="63">
        <v>4.0000000000000036</v>
      </c>
      <c r="G22" s="63">
        <v>4.0000000000000036</v>
      </c>
      <c r="H22" s="63">
        <v>4.0000000000000036</v>
      </c>
    </row>
    <row r="23" spans="3:8">
      <c r="C23" s="58" t="s">
        <v>14</v>
      </c>
      <c r="D23" s="63">
        <v>49.09</v>
      </c>
      <c r="E23" s="63">
        <v>51.053600000000003</v>
      </c>
      <c r="F23" s="63">
        <v>53.095744000000003</v>
      </c>
      <c r="G23" s="63">
        <v>55.219573760000003</v>
      </c>
      <c r="H23" s="63">
        <v>57.428356710400003</v>
      </c>
    </row>
    <row r="24" spans="3:8">
      <c r="C24" s="60" t="s">
        <v>13</v>
      </c>
      <c r="D24" s="64">
        <v>5.1265523244981903</v>
      </c>
      <c r="E24" s="64">
        <v>4.0000000000000036</v>
      </c>
      <c r="F24" s="64">
        <v>4.0000000000000036</v>
      </c>
      <c r="G24" s="64">
        <v>4.0000000000000036</v>
      </c>
      <c r="H24" s="64">
        <v>4.0000000000000036</v>
      </c>
    </row>
    <row r="25" spans="3:8" s="39" customFormat="1" ht="4.5" customHeight="1">
      <c r="C25" s="126"/>
      <c r="D25" s="127"/>
      <c r="E25" s="127"/>
      <c r="F25" s="127"/>
      <c r="G25" s="127"/>
      <c r="H25" s="127"/>
    </row>
    <row r="26" spans="3:8">
      <c r="C26" s="125" t="s">
        <v>216</v>
      </c>
    </row>
    <row r="27" spans="3:8">
      <c r="C27" s="61" t="s">
        <v>15</v>
      </c>
      <c r="D27" s="65">
        <v>49.009252305665349</v>
      </c>
      <c r="E27" s="65">
        <v>48.627499999999998</v>
      </c>
      <c r="F27" s="65">
        <v>50.326666666666668</v>
      </c>
      <c r="G27" s="65">
        <v>51.829166666666666</v>
      </c>
      <c r="H27" s="65">
        <v>53.326666666666661</v>
      </c>
    </row>
    <row r="28" spans="3:8">
      <c r="C28" s="58" t="s">
        <v>16</v>
      </c>
      <c r="D28" s="66">
        <v>49.539422784270897</v>
      </c>
      <c r="E28" s="66">
        <v>49.153540772619806</v>
      </c>
      <c r="F28" s="66">
        <v>50.871088621665649</v>
      </c>
      <c r="G28" s="66">
        <v>52.389842310645371</v>
      </c>
      <c r="H28" s="66">
        <v>53.903541910809849</v>
      </c>
    </row>
    <row r="29" spans="3:8" ht="15" customHeight="1">
      <c r="C29" s="58" t="s">
        <v>17</v>
      </c>
      <c r="D29" s="66">
        <v>2.1</v>
      </c>
      <c r="E29" s="66">
        <v>2.4</v>
      </c>
      <c r="F29" s="66">
        <v>2.1</v>
      </c>
      <c r="G29" s="66">
        <v>2</v>
      </c>
      <c r="H29" s="66">
        <v>1.9</v>
      </c>
    </row>
    <row r="30" spans="3:8" ht="15" customHeight="1">
      <c r="C30" s="58" t="s">
        <v>18</v>
      </c>
      <c r="D30" s="66">
        <v>2</v>
      </c>
      <c r="E30" s="66">
        <v>2</v>
      </c>
      <c r="F30" s="66">
        <v>2.4</v>
      </c>
      <c r="G30" s="66">
        <v>2.2999999999999998</v>
      </c>
      <c r="H30" s="66">
        <v>2.4</v>
      </c>
    </row>
    <row r="31" spans="3:8">
      <c r="C31" s="62" t="s">
        <v>19</v>
      </c>
      <c r="D31" s="67">
        <v>2.1</v>
      </c>
      <c r="E31" s="67">
        <v>2.2999999999999998</v>
      </c>
      <c r="F31" s="67">
        <v>2.6</v>
      </c>
      <c r="G31" s="67">
        <v>2.1</v>
      </c>
      <c r="H31" s="67">
        <v>2.2000000000000002</v>
      </c>
    </row>
    <row r="32" spans="3:8">
      <c r="C32" s="264" t="s">
        <v>162</v>
      </c>
      <c r="D32" s="264"/>
      <c r="E32" s="264"/>
      <c r="F32" s="264"/>
      <c r="G32" s="264"/>
      <c r="H32" s="264"/>
    </row>
    <row r="33" ht="15" customHeight="1"/>
  </sheetData>
  <mergeCells count="5">
    <mergeCell ref="C32:H32"/>
    <mergeCell ref="A3:J3"/>
    <mergeCell ref="A2:J2"/>
    <mergeCell ref="A1:J1"/>
    <mergeCell ref="C5:H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zoomScale="90" zoomScaleNormal="90" workbookViewId="0">
      <selection activeCell="J9" sqref="J9"/>
    </sheetView>
  </sheetViews>
  <sheetFormatPr baseColWidth="10" defaultColWidth="11.42578125" defaultRowHeight="15"/>
  <cols>
    <col min="1" max="3" width="11.42578125" style="39" customWidth="1"/>
    <col min="4" max="4" width="49.7109375" style="39" customWidth="1"/>
    <col min="5" max="5" width="10.85546875" style="39" customWidth="1"/>
    <col min="6" max="6" width="17.140625" style="39" customWidth="1"/>
    <col min="7" max="7" width="11" style="39" bestFit="1" customWidth="1"/>
    <col min="8" max="8" width="13.42578125" style="39" customWidth="1"/>
    <col min="9" max="9" width="12.28515625" style="39" bestFit="1" customWidth="1"/>
    <col min="10" max="10" width="10.42578125" style="39" bestFit="1" customWidth="1"/>
    <col min="11" max="16384" width="11.42578125" style="39"/>
  </cols>
  <sheetData>
    <row r="1" spans="1:12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</row>
    <row r="2" spans="1:12" ht="21" customHeight="1">
      <c r="A2" s="299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</row>
    <row r="3" spans="1:12" ht="15.75" customHeight="1">
      <c r="A3" s="308" t="s">
        <v>39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</row>
    <row r="5" spans="1:12" ht="18.75" customHeight="1">
      <c r="A5" s="306" t="s">
        <v>155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</row>
    <row r="6" spans="1:12" ht="18.75">
      <c r="A6" s="306" t="s">
        <v>154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</row>
    <row r="7" spans="1:12" ht="18.75" customHeight="1">
      <c r="A7" s="306" t="s">
        <v>161</v>
      </c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</row>
    <row r="8" spans="1:12">
      <c r="A8" s="307" t="s">
        <v>41</v>
      </c>
      <c r="B8" s="307"/>
      <c r="C8" s="307"/>
      <c r="D8" s="307"/>
      <c r="E8" s="307"/>
      <c r="F8" s="307"/>
      <c r="G8" s="307"/>
      <c r="H8" s="307"/>
      <c r="I8" s="307"/>
      <c r="J8" s="307"/>
      <c r="K8" s="307"/>
      <c r="L8" s="307"/>
    </row>
    <row r="9" spans="1:12" ht="51">
      <c r="D9" s="104" t="s">
        <v>125</v>
      </c>
      <c r="E9" s="35" t="s">
        <v>42</v>
      </c>
      <c r="F9" s="35" t="s">
        <v>126</v>
      </c>
      <c r="G9" s="35" t="s">
        <v>127</v>
      </c>
      <c r="H9" s="35" t="s">
        <v>76</v>
      </c>
      <c r="I9" s="35" t="s">
        <v>46</v>
      </c>
      <c r="J9" s="35" t="s">
        <v>47</v>
      </c>
    </row>
    <row r="10" spans="1:12">
      <c r="D10" s="40" t="s">
        <v>128</v>
      </c>
      <c r="E10" s="105">
        <f t="shared" ref="E10:J10" si="0">SUM(E11:E14)</f>
        <v>105506810688</v>
      </c>
      <c r="F10" s="105">
        <f t="shared" si="0"/>
        <v>14551352851</v>
      </c>
      <c r="G10" s="105">
        <f t="shared" si="0"/>
        <v>2400000</v>
      </c>
      <c r="H10" s="105">
        <f t="shared" si="0"/>
        <v>7579378239</v>
      </c>
      <c r="I10" s="105">
        <f t="shared" si="0"/>
        <v>26039700</v>
      </c>
      <c r="J10" s="105">
        <f t="shared" si="0"/>
        <v>127665981478</v>
      </c>
    </row>
    <row r="11" spans="1:12">
      <c r="D11" s="47" t="s">
        <v>129</v>
      </c>
      <c r="E11" s="106">
        <v>41802879993</v>
      </c>
      <c r="F11" s="106">
        <v>13722778603</v>
      </c>
      <c r="G11" s="107">
        <v>0</v>
      </c>
      <c r="H11" s="106">
        <v>6975688986</v>
      </c>
      <c r="I11" s="106">
        <v>11000000</v>
      </c>
      <c r="J11" s="106">
        <f>SUM(E11:I11)</f>
        <v>62512347582</v>
      </c>
    </row>
    <row r="12" spans="1:12">
      <c r="D12" s="47" t="s">
        <v>130</v>
      </c>
      <c r="E12" s="106">
        <v>8510780757</v>
      </c>
      <c r="F12" s="106">
        <v>15009124</v>
      </c>
      <c r="G12" s="106">
        <v>2400000</v>
      </c>
      <c r="H12" s="107">
        <v>0</v>
      </c>
      <c r="I12" s="106">
        <v>15039700</v>
      </c>
      <c r="J12" s="106">
        <f>SUM(E12:I12)</f>
        <v>8543229581</v>
      </c>
    </row>
    <row r="13" spans="1:12">
      <c r="D13" s="47" t="s">
        <v>131</v>
      </c>
      <c r="E13" s="106">
        <v>25515674244</v>
      </c>
      <c r="F13" s="106">
        <v>269445945</v>
      </c>
      <c r="G13" s="107">
        <v>0</v>
      </c>
      <c r="H13" s="106">
        <v>2312604</v>
      </c>
      <c r="I13" s="107">
        <v>0</v>
      </c>
      <c r="J13" s="106">
        <f>SUM(E13:I13)</f>
        <v>25787432793</v>
      </c>
    </row>
    <row r="14" spans="1:12">
      <c r="D14" s="47" t="s">
        <v>132</v>
      </c>
      <c r="E14" s="106">
        <v>29677475694</v>
      </c>
      <c r="F14" s="106">
        <v>544119179</v>
      </c>
      <c r="G14" s="107">
        <v>0</v>
      </c>
      <c r="H14" s="106">
        <v>601376649</v>
      </c>
      <c r="I14" s="107">
        <v>0</v>
      </c>
      <c r="J14" s="106">
        <f>SUM(E14:I14)</f>
        <v>30822971522</v>
      </c>
    </row>
    <row r="15" spans="1:12">
      <c r="D15" s="40" t="s">
        <v>133</v>
      </c>
      <c r="E15" s="105">
        <f t="shared" ref="E15:J15" si="1">SUM(E16:E24)</f>
        <v>51431851447</v>
      </c>
      <c r="F15" s="105">
        <f t="shared" si="1"/>
        <v>24004139560</v>
      </c>
      <c r="G15" s="105">
        <f t="shared" si="1"/>
        <v>0</v>
      </c>
      <c r="H15" s="105">
        <f t="shared" si="1"/>
        <v>4315939048</v>
      </c>
      <c r="I15" s="105">
        <f t="shared" si="1"/>
        <v>129511296369</v>
      </c>
      <c r="J15" s="105">
        <f t="shared" si="1"/>
        <v>209263226424</v>
      </c>
    </row>
    <row r="16" spans="1:12">
      <c r="D16" s="47" t="s">
        <v>134</v>
      </c>
      <c r="E16" s="106">
        <v>5280700738</v>
      </c>
      <c r="F16" s="106">
        <v>2612214706</v>
      </c>
      <c r="G16" s="107">
        <v>0</v>
      </c>
      <c r="H16" s="106">
        <v>856767962</v>
      </c>
      <c r="I16" s="106">
        <v>178434532</v>
      </c>
      <c r="J16" s="106">
        <f t="shared" ref="J16:J24" si="2">SUM(E16:I16)</f>
        <v>8928117938</v>
      </c>
    </row>
    <row r="17" spans="4:10">
      <c r="D17" s="47" t="s">
        <v>135</v>
      </c>
      <c r="E17" s="106">
        <v>7454921243</v>
      </c>
      <c r="F17" s="106">
        <v>2983419585</v>
      </c>
      <c r="G17" s="107">
        <v>0</v>
      </c>
      <c r="H17" s="106">
        <v>115356</v>
      </c>
      <c r="I17" s="106">
        <v>3185284170</v>
      </c>
      <c r="J17" s="106">
        <f t="shared" si="2"/>
        <v>13623740354</v>
      </c>
    </row>
    <row r="18" spans="4:10">
      <c r="D18" s="47" t="s">
        <v>136</v>
      </c>
      <c r="E18" s="107">
        <v>0</v>
      </c>
      <c r="F18" s="106">
        <v>6138557084</v>
      </c>
      <c r="G18" s="107">
        <v>0</v>
      </c>
      <c r="H18" s="107">
        <v>0</v>
      </c>
      <c r="I18" s="107">
        <v>0</v>
      </c>
      <c r="J18" s="106">
        <f t="shared" si="2"/>
        <v>6138557084</v>
      </c>
    </row>
    <row r="19" spans="4:10">
      <c r="D19" s="47" t="s">
        <v>137</v>
      </c>
      <c r="E19" s="106">
        <v>553466293</v>
      </c>
      <c r="F19" s="106">
        <v>1192086053</v>
      </c>
      <c r="G19" s="107">
        <v>0</v>
      </c>
      <c r="H19" s="106">
        <v>98457793</v>
      </c>
      <c r="I19" s="106">
        <v>124577191502</v>
      </c>
      <c r="J19" s="106">
        <f t="shared" si="2"/>
        <v>126421201641</v>
      </c>
    </row>
    <row r="20" spans="4:10">
      <c r="D20" s="47" t="s">
        <v>138</v>
      </c>
      <c r="E20" s="106">
        <v>443475203</v>
      </c>
      <c r="F20" s="107"/>
      <c r="G20" s="107">
        <v>0</v>
      </c>
      <c r="H20" s="106">
        <v>1296982751</v>
      </c>
      <c r="I20" s="107">
        <v>0</v>
      </c>
      <c r="J20" s="106">
        <f t="shared" si="2"/>
        <v>1740457954</v>
      </c>
    </row>
    <row r="21" spans="4:10">
      <c r="D21" s="47" t="s">
        <v>139</v>
      </c>
      <c r="E21" s="106">
        <v>28587542017</v>
      </c>
      <c r="F21" s="106">
        <v>6055511330</v>
      </c>
      <c r="G21" s="107">
        <v>0</v>
      </c>
      <c r="H21" s="106">
        <v>2063147781</v>
      </c>
      <c r="I21" s="106">
        <v>1102013846</v>
      </c>
      <c r="J21" s="106">
        <f t="shared" si="2"/>
        <v>37808214974</v>
      </c>
    </row>
    <row r="22" spans="4:10">
      <c r="D22" s="47" t="s">
        <v>140</v>
      </c>
      <c r="E22" s="106">
        <v>397822721</v>
      </c>
      <c r="F22" s="106">
        <v>2415506943</v>
      </c>
      <c r="G22" s="107">
        <v>0</v>
      </c>
      <c r="H22" s="107">
        <v>0</v>
      </c>
      <c r="I22" s="106">
        <v>347517519</v>
      </c>
      <c r="J22" s="106">
        <f t="shared" si="2"/>
        <v>3160847183</v>
      </c>
    </row>
    <row r="23" spans="4:10">
      <c r="D23" s="47" t="s">
        <v>141</v>
      </c>
      <c r="E23" s="107">
        <v>0</v>
      </c>
      <c r="F23" s="106">
        <v>2480257758</v>
      </c>
      <c r="G23" s="107">
        <v>0</v>
      </c>
      <c r="H23" s="107">
        <v>0</v>
      </c>
      <c r="I23" s="107">
        <v>0</v>
      </c>
      <c r="J23" s="106">
        <f t="shared" si="2"/>
        <v>2480257758</v>
      </c>
    </row>
    <row r="24" spans="4:10">
      <c r="D24" s="47" t="s">
        <v>142</v>
      </c>
      <c r="E24" s="106">
        <v>8713923232</v>
      </c>
      <c r="F24" s="106">
        <v>126586101</v>
      </c>
      <c r="G24" s="107">
        <v>0</v>
      </c>
      <c r="H24" s="107">
        <v>467405</v>
      </c>
      <c r="I24" s="106">
        <v>120854800</v>
      </c>
      <c r="J24" s="106">
        <f t="shared" si="2"/>
        <v>8961831538</v>
      </c>
    </row>
    <row r="25" spans="4:10">
      <c r="D25" s="40" t="s">
        <v>143</v>
      </c>
      <c r="E25" s="105">
        <f t="shared" ref="E25:J25" si="3">SUM(E26:E27)</f>
        <v>5270584704</v>
      </c>
      <c r="F25" s="105">
        <f t="shared" si="3"/>
        <v>381445413</v>
      </c>
      <c r="G25" s="105">
        <f t="shared" si="3"/>
        <v>0</v>
      </c>
      <c r="H25" s="105">
        <f t="shared" si="3"/>
        <v>5443444440</v>
      </c>
      <c r="I25" s="105">
        <f t="shared" si="3"/>
        <v>9460769257</v>
      </c>
      <c r="J25" s="105">
        <f t="shared" si="3"/>
        <v>20556243814</v>
      </c>
    </row>
    <row r="26" spans="4:10">
      <c r="D26" s="47" t="s">
        <v>144</v>
      </c>
      <c r="E26" s="106">
        <v>1571763871</v>
      </c>
      <c r="F26" s="106">
        <v>11865000</v>
      </c>
      <c r="G26" s="107">
        <v>0</v>
      </c>
      <c r="H26" s="106">
        <v>687667349</v>
      </c>
      <c r="I26" s="106">
        <v>9460769257</v>
      </c>
      <c r="J26" s="106">
        <f>SUM(E26:I26)</f>
        <v>11732065477</v>
      </c>
    </row>
    <row r="27" spans="4:10">
      <c r="D27" s="47" t="s">
        <v>145</v>
      </c>
      <c r="E27" s="106">
        <v>3698820833</v>
      </c>
      <c r="F27" s="106">
        <v>369580413</v>
      </c>
      <c r="G27" s="107">
        <v>0</v>
      </c>
      <c r="H27" s="106">
        <v>4755777091</v>
      </c>
      <c r="I27" s="107">
        <v>0</v>
      </c>
      <c r="J27" s="106">
        <f>SUM(E27:I27)</f>
        <v>8824178337</v>
      </c>
    </row>
    <row r="28" spans="4:10">
      <c r="D28" s="40" t="s">
        <v>146</v>
      </c>
      <c r="E28" s="105">
        <f t="shared" ref="E28:J28" si="4">SUM(E29:E33)</f>
        <v>256305260455</v>
      </c>
      <c r="F28" s="105">
        <f t="shared" si="4"/>
        <v>55495822475</v>
      </c>
      <c r="G28" s="105">
        <f t="shared" si="4"/>
        <v>27146965393</v>
      </c>
      <c r="H28" s="105">
        <f t="shared" si="4"/>
        <v>3314179898</v>
      </c>
      <c r="I28" s="105">
        <f t="shared" si="4"/>
        <v>12986685717</v>
      </c>
      <c r="J28" s="105">
        <f t="shared" si="4"/>
        <v>355248913938</v>
      </c>
    </row>
    <row r="29" spans="4:10">
      <c r="D29" s="47" t="s">
        <v>147</v>
      </c>
      <c r="E29" s="106">
        <v>457009154</v>
      </c>
      <c r="F29" s="106">
        <v>1846700877</v>
      </c>
      <c r="G29" s="107">
        <v>0</v>
      </c>
      <c r="H29" s="106">
        <v>592990345</v>
      </c>
      <c r="I29" s="106">
        <v>10597712582</v>
      </c>
      <c r="J29" s="106">
        <f>SUM(E29:I29)</f>
        <v>13494412958</v>
      </c>
    </row>
    <row r="30" spans="4:10" ht="16.5" customHeight="1">
      <c r="D30" s="47" t="s">
        <v>148</v>
      </c>
      <c r="E30" s="106">
        <v>32313301412</v>
      </c>
      <c r="F30" s="106">
        <v>39036640068</v>
      </c>
      <c r="G30" s="106">
        <v>1269699828</v>
      </c>
      <c r="H30" s="106">
        <v>139644812</v>
      </c>
      <c r="I30" s="107">
        <v>0</v>
      </c>
      <c r="J30" s="106">
        <f>SUM(E30:I30)</f>
        <v>72759286120</v>
      </c>
    </row>
    <row r="31" spans="4:10" ht="26.25">
      <c r="D31" s="47" t="s">
        <v>149</v>
      </c>
      <c r="E31" s="106">
        <v>5752618429</v>
      </c>
      <c r="F31" s="106">
        <v>361412387</v>
      </c>
      <c r="G31" s="107">
        <v>0</v>
      </c>
      <c r="H31" s="106">
        <v>1355653190</v>
      </c>
      <c r="I31" s="106">
        <v>320289608</v>
      </c>
      <c r="J31" s="106">
        <f>SUM(E31:I31)</f>
        <v>7789973614</v>
      </c>
    </row>
    <row r="32" spans="4:10" ht="16.5" customHeight="1">
      <c r="D32" s="47" t="s">
        <v>150</v>
      </c>
      <c r="E32" s="106">
        <v>152773890658</v>
      </c>
      <c r="F32" s="106">
        <v>12808971785</v>
      </c>
      <c r="G32" s="106">
        <v>6479363</v>
      </c>
      <c r="H32" s="106">
        <v>332713374</v>
      </c>
      <c r="I32" s="106">
        <v>47321432</v>
      </c>
      <c r="J32" s="106">
        <f>SUM(E32:I32)</f>
        <v>165969376612</v>
      </c>
    </row>
    <row r="33" spans="4:10">
      <c r="D33" s="47" t="s">
        <v>151</v>
      </c>
      <c r="E33" s="106">
        <v>65008440802</v>
      </c>
      <c r="F33" s="106">
        <v>1442097358</v>
      </c>
      <c r="G33" s="106">
        <v>25870786202</v>
      </c>
      <c r="H33" s="106">
        <v>893178177</v>
      </c>
      <c r="I33" s="106">
        <v>2021362095</v>
      </c>
      <c r="J33" s="106">
        <f>SUM(E33:I33)</f>
        <v>95235864634</v>
      </c>
    </row>
    <row r="34" spans="4:10">
      <c r="D34" s="40" t="s">
        <v>152</v>
      </c>
      <c r="E34" s="105">
        <f t="shared" ref="E34:J34" si="5">SUM(E35)</f>
        <v>134634881860</v>
      </c>
      <c r="F34" s="105">
        <f t="shared" si="5"/>
        <v>5418826</v>
      </c>
      <c r="G34" s="105">
        <f t="shared" si="5"/>
        <v>4221975488</v>
      </c>
      <c r="H34" s="105">
        <f t="shared" si="5"/>
        <v>186801357</v>
      </c>
      <c r="I34" s="128">
        <f t="shared" si="5"/>
        <v>0</v>
      </c>
      <c r="J34" s="105">
        <f t="shared" si="5"/>
        <v>139049077531</v>
      </c>
    </row>
    <row r="35" spans="4:10">
      <c r="D35" s="47" t="s">
        <v>153</v>
      </c>
      <c r="E35" s="106">
        <v>134634881860</v>
      </c>
      <c r="F35" s="106">
        <v>5418826</v>
      </c>
      <c r="G35" s="106">
        <v>4221975488</v>
      </c>
      <c r="H35" s="106">
        <v>186801357</v>
      </c>
      <c r="I35" s="107">
        <v>0</v>
      </c>
      <c r="J35" s="106">
        <f>SUM(E35:I35)</f>
        <v>139049077531</v>
      </c>
    </row>
    <row r="36" spans="4:10">
      <c r="D36" s="48" t="s">
        <v>47</v>
      </c>
      <c r="E36" s="108">
        <f t="shared" ref="E36:J36" si="6">+E10+E15+E25+E28+E34</f>
        <v>553149389154</v>
      </c>
      <c r="F36" s="108">
        <f t="shared" si="6"/>
        <v>94438179125</v>
      </c>
      <c r="G36" s="108">
        <f t="shared" si="6"/>
        <v>31371340881</v>
      </c>
      <c r="H36" s="108">
        <f t="shared" si="6"/>
        <v>20839742982</v>
      </c>
      <c r="I36" s="108">
        <f t="shared" si="6"/>
        <v>151984791043</v>
      </c>
      <c r="J36" s="108">
        <f t="shared" si="6"/>
        <v>851783443185</v>
      </c>
    </row>
    <row r="37" spans="4:10" ht="15" customHeight="1">
      <c r="D37" s="116" t="s">
        <v>124</v>
      </c>
    </row>
    <row r="39" spans="4:10">
      <c r="I39" s="132"/>
    </row>
    <row r="40" spans="4:10">
      <c r="I40" s="132"/>
    </row>
    <row r="41" spans="4:10">
      <c r="I41" s="132"/>
    </row>
  </sheetData>
  <mergeCells count="7">
    <mergeCell ref="A7:L7"/>
    <mergeCell ref="A8:L8"/>
    <mergeCell ref="A1:L1"/>
    <mergeCell ref="A2:L2"/>
    <mergeCell ref="A3:L3"/>
    <mergeCell ref="A5:L5"/>
    <mergeCell ref="A6:L6"/>
  </mergeCells>
  <pageMargins left="0.7" right="0.7" top="0.75" bottom="0.75" header="0.3" footer="0.3"/>
  <pageSetup orientation="portrait" horizontalDpi="4294967295" verticalDpi="4294967295" r:id="rId1"/>
  <ignoredErrors>
    <ignoredError sqref="J15 J25 J28 J34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GridLines="0" workbookViewId="0">
      <selection activeCell="J9" sqref="J9"/>
    </sheetView>
  </sheetViews>
  <sheetFormatPr baseColWidth="10" defaultRowHeight="15"/>
  <cols>
    <col min="2" max="2" width="20.42578125" bestFit="1" customWidth="1"/>
    <col min="3" max="3" width="46.28515625" customWidth="1"/>
    <col min="4" max="4" width="14.140625" customWidth="1"/>
    <col min="5" max="5" width="13.140625" customWidth="1"/>
    <col min="6" max="6" width="15.85546875" customWidth="1"/>
  </cols>
  <sheetData>
    <row r="1" spans="1:12" s="39" customFormat="1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50"/>
      <c r="L1" s="50"/>
    </row>
    <row r="2" spans="1:12" s="39" customFormat="1" ht="21" customHeight="1">
      <c r="A2" s="299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203"/>
      <c r="L2" s="203"/>
    </row>
    <row r="3" spans="1:12" s="39" customFormat="1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54"/>
      <c r="L3" s="54"/>
    </row>
    <row r="4" spans="1:12" s="39" customFormat="1">
      <c r="C4" s="132"/>
      <c r="K4" s="163"/>
      <c r="L4" s="183"/>
    </row>
    <row r="5" spans="1:12" s="39" customFormat="1" ht="18.75" customHeight="1">
      <c r="A5" s="301" t="s">
        <v>97</v>
      </c>
      <c r="B5" s="301"/>
      <c r="C5" s="301"/>
      <c r="D5" s="301"/>
      <c r="E5" s="301"/>
      <c r="F5" s="301"/>
      <c r="G5" s="301"/>
      <c r="H5" s="301"/>
      <c r="I5" s="301"/>
      <c r="J5" s="301"/>
      <c r="K5" s="204"/>
      <c r="L5" s="204"/>
    </row>
    <row r="6" spans="1:12" ht="18.75" customHeight="1">
      <c r="A6" s="301" t="s">
        <v>320</v>
      </c>
      <c r="B6" s="301"/>
      <c r="C6" s="301"/>
      <c r="D6" s="301"/>
      <c r="E6" s="301"/>
      <c r="F6" s="301"/>
      <c r="G6" s="301"/>
      <c r="H6" s="301"/>
      <c r="I6" s="301"/>
      <c r="J6" s="301"/>
      <c r="K6" s="204"/>
      <c r="L6" s="204"/>
    </row>
    <row r="7" spans="1:12" ht="18.75" customHeight="1">
      <c r="A7" s="301" t="s">
        <v>161</v>
      </c>
      <c r="B7" s="301"/>
      <c r="C7" s="301"/>
      <c r="D7" s="301"/>
      <c r="E7" s="301"/>
      <c r="F7" s="301"/>
      <c r="G7" s="301"/>
      <c r="H7" s="301"/>
      <c r="I7" s="301"/>
      <c r="J7" s="301"/>
      <c r="K7" s="204"/>
      <c r="L7" s="204"/>
    </row>
    <row r="8" spans="1:12" ht="15.75" customHeight="1">
      <c r="A8" s="302" t="s">
        <v>41</v>
      </c>
      <c r="B8" s="302"/>
      <c r="C8" s="302"/>
      <c r="D8" s="302"/>
      <c r="E8" s="302"/>
      <c r="F8" s="302"/>
      <c r="G8" s="302"/>
      <c r="H8" s="302"/>
      <c r="I8" s="302"/>
      <c r="J8" s="302"/>
      <c r="K8" s="208"/>
      <c r="L8" s="208"/>
    </row>
    <row r="9" spans="1:12">
      <c r="C9" s="155" t="s">
        <v>284</v>
      </c>
      <c r="D9" s="209" t="s">
        <v>285</v>
      </c>
      <c r="E9" s="209" t="s">
        <v>286</v>
      </c>
      <c r="F9" s="209" t="s">
        <v>287</v>
      </c>
    </row>
    <row r="10" spans="1:12">
      <c r="C10" s="156" t="s">
        <v>42</v>
      </c>
      <c r="D10" s="157">
        <v>261180722457</v>
      </c>
      <c r="E10" s="157">
        <v>73411230116</v>
      </c>
      <c r="F10" s="157">
        <f t="shared" ref="F10:F15" si="0">D10+E10</f>
        <v>334591952573</v>
      </c>
    </row>
    <row r="11" spans="1:12">
      <c r="C11" s="156" t="s">
        <v>43</v>
      </c>
      <c r="D11" s="157">
        <v>79374678582</v>
      </c>
      <c r="E11" s="157">
        <v>12222650525</v>
      </c>
      <c r="F11" s="157">
        <f t="shared" si="0"/>
        <v>91597329107</v>
      </c>
    </row>
    <row r="12" spans="1:12">
      <c r="C12" s="156" t="s">
        <v>288</v>
      </c>
      <c r="D12" s="157">
        <v>24689353040</v>
      </c>
      <c r="E12" s="157">
        <v>615905240</v>
      </c>
      <c r="F12" s="157">
        <f t="shared" si="0"/>
        <v>25305258280</v>
      </c>
    </row>
    <row r="13" spans="1:12">
      <c r="C13" s="156" t="s">
        <v>76</v>
      </c>
      <c r="D13" s="157">
        <v>12212893538</v>
      </c>
      <c r="E13" s="157">
        <v>7428855563</v>
      </c>
      <c r="F13" s="157">
        <f t="shared" si="0"/>
        <v>19641749101</v>
      </c>
    </row>
    <row r="14" spans="1:12">
      <c r="C14" s="156" t="s">
        <v>46</v>
      </c>
      <c r="D14" s="157">
        <v>114887108217</v>
      </c>
      <c r="E14" s="157">
        <v>33513902752</v>
      </c>
      <c r="F14" s="157">
        <f t="shared" si="0"/>
        <v>148401010969</v>
      </c>
    </row>
    <row r="15" spans="1:12">
      <c r="C15" s="158" t="s">
        <v>287</v>
      </c>
      <c r="D15" s="159">
        <f>SUM(D10:D14)</f>
        <v>492344755834</v>
      </c>
      <c r="E15" s="159">
        <f>SUM(E10:E14)</f>
        <v>127192544196</v>
      </c>
      <c r="F15" s="159">
        <f t="shared" si="0"/>
        <v>619537300030</v>
      </c>
    </row>
    <row r="16" spans="1:12">
      <c r="C16" s="310" t="s">
        <v>36</v>
      </c>
      <c r="D16" s="310"/>
      <c r="E16" s="310"/>
      <c r="F16" s="310"/>
    </row>
    <row r="18" spans="4:5">
      <c r="D18" s="132"/>
      <c r="E18" s="132"/>
    </row>
  </sheetData>
  <mergeCells count="8">
    <mergeCell ref="A8:J8"/>
    <mergeCell ref="C16:F16"/>
    <mergeCell ref="A1:J1"/>
    <mergeCell ref="A2:J2"/>
    <mergeCell ref="A3:J3"/>
    <mergeCell ref="A5:J5"/>
    <mergeCell ref="A6:J6"/>
    <mergeCell ref="A7:J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showGridLines="0" workbookViewId="0">
      <selection activeCell="J9" sqref="J9"/>
    </sheetView>
  </sheetViews>
  <sheetFormatPr baseColWidth="10" defaultRowHeight="15"/>
  <cols>
    <col min="1" max="1" width="15.140625" style="39" customWidth="1"/>
    <col min="2" max="2" width="18.85546875" style="39" customWidth="1"/>
    <col min="3" max="3" width="41.28515625" style="39" customWidth="1"/>
    <col min="4" max="4" width="15.85546875" style="39" customWidth="1"/>
    <col min="5" max="5" width="13.42578125" style="39" bestFit="1" customWidth="1"/>
    <col min="6" max="6" width="17.5703125" style="39" customWidth="1"/>
    <col min="7" max="7" width="18.42578125" style="39" customWidth="1"/>
    <col min="8" max="8" width="15.85546875" style="39" customWidth="1"/>
    <col min="9" max="9" width="11.42578125" style="39"/>
    <col min="10" max="11" width="17.85546875" style="39" bestFit="1" customWidth="1"/>
    <col min="12" max="13" width="11.42578125" style="39"/>
    <col min="14" max="14" width="11.42578125" style="39" customWidth="1"/>
    <col min="15" max="15" width="18.85546875" style="39" bestFit="1" customWidth="1"/>
    <col min="16" max="16384" width="11.42578125" style="39"/>
  </cols>
  <sheetData>
    <row r="1" spans="1:10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</row>
    <row r="2" spans="1:10" ht="21">
      <c r="A2" s="299" t="s">
        <v>1</v>
      </c>
      <c r="B2" s="300"/>
      <c r="C2" s="300"/>
      <c r="D2" s="300"/>
      <c r="E2" s="300"/>
      <c r="F2" s="300"/>
      <c r="G2" s="300"/>
      <c r="H2" s="300"/>
      <c r="I2" s="300"/>
      <c r="J2" s="300"/>
    </row>
    <row r="3" spans="1:10" ht="15.75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</row>
    <row r="4" spans="1:10">
      <c r="C4" s="132"/>
    </row>
    <row r="5" spans="1:10" ht="18.75">
      <c r="A5" s="301" t="s">
        <v>97</v>
      </c>
      <c r="B5" s="301"/>
      <c r="C5" s="301"/>
      <c r="D5" s="301"/>
      <c r="E5" s="301"/>
      <c r="F5" s="301"/>
      <c r="G5" s="301"/>
      <c r="H5" s="301"/>
      <c r="I5" s="301"/>
      <c r="J5" s="301"/>
    </row>
    <row r="6" spans="1:10" ht="18.75">
      <c r="A6" s="301" t="s">
        <v>321</v>
      </c>
      <c r="B6" s="301"/>
      <c r="C6" s="301"/>
      <c r="D6" s="301"/>
      <c r="E6" s="301"/>
      <c r="F6" s="301"/>
      <c r="G6" s="301"/>
      <c r="H6" s="301"/>
      <c r="I6" s="301"/>
      <c r="J6" s="301"/>
    </row>
    <row r="7" spans="1:10" ht="18.75">
      <c r="A7" s="301" t="s">
        <v>161</v>
      </c>
      <c r="B7" s="301"/>
      <c r="C7" s="301"/>
      <c r="D7" s="301"/>
      <c r="E7" s="301"/>
      <c r="F7" s="301"/>
      <c r="G7" s="301"/>
      <c r="H7" s="301"/>
      <c r="I7" s="301"/>
      <c r="J7" s="301"/>
    </row>
    <row r="8" spans="1:10" ht="15.75">
      <c r="A8" s="302" t="s">
        <v>41</v>
      </c>
      <c r="B8" s="302"/>
      <c r="C8" s="302"/>
      <c r="D8" s="302"/>
      <c r="E8" s="302"/>
      <c r="F8" s="302"/>
      <c r="G8" s="302"/>
      <c r="H8" s="302"/>
      <c r="I8" s="302"/>
      <c r="J8" s="302"/>
    </row>
    <row r="9" spans="1:10">
      <c r="H9" s="132"/>
    </row>
    <row r="10" spans="1:10" ht="54.75" customHeight="1">
      <c r="C10" s="175" t="s">
        <v>284</v>
      </c>
      <c r="D10" s="176" t="s">
        <v>303</v>
      </c>
      <c r="E10" s="176" t="s">
        <v>304</v>
      </c>
      <c r="F10" s="176" t="s">
        <v>305</v>
      </c>
      <c r="G10" s="176" t="s">
        <v>306</v>
      </c>
      <c r="H10" s="176" t="s">
        <v>307</v>
      </c>
      <c r="I10" s="176" t="s">
        <v>47</v>
      </c>
    </row>
    <row r="11" spans="1:10">
      <c r="C11" s="177" t="s">
        <v>42</v>
      </c>
      <c r="D11" s="178">
        <v>143125.6</v>
      </c>
      <c r="E11" s="178">
        <v>8775.2000000000007</v>
      </c>
      <c r="F11" s="178">
        <v>1319.7</v>
      </c>
      <c r="G11" s="178">
        <v>732.7</v>
      </c>
      <c r="H11" s="178">
        <v>18049.3</v>
      </c>
      <c r="I11" s="178">
        <f>SUM(D11:H11)</f>
        <v>172002.50000000003</v>
      </c>
    </row>
    <row r="12" spans="1:10" ht="33" customHeight="1">
      <c r="C12" s="177" t="s">
        <v>294</v>
      </c>
      <c r="D12" s="178">
        <v>47817.8</v>
      </c>
      <c r="E12" s="178">
        <v>4035.7</v>
      </c>
      <c r="F12" s="178">
        <v>92.5</v>
      </c>
      <c r="G12" s="178">
        <v>1422.4</v>
      </c>
      <c r="H12" s="178">
        <v>5395.2</v>
      </c>
      <c r="I12" s="178">
        <f>SUM(D12:H12)</f>
        <v>58763.6</v>
      </c>
    </row>
    <row r="13" spans="1:10">
      <c r="C13" s="177" t="s">
        <v>293</v>
      </c>
      <c r="D13" s="178">
        <v>2521</v>
      </c>
      <c r="E13" s="178">
        <v>452.9</v>
      </c>
      <c r="F13" s="178">
        <v>61.5</v>
      </c>
      <c r="G13" s="178">
        <v>230.1</v>
      </c>
      <c r="H13" s="178">
        <v>331.9</v>
      </c>
      <c r="I13" s="178">
        <f>SUM(D13:H13)</f>
        <v>3597.4</v>
      </c>
    </row>
    <row r="14" spans="1:10">
      <c r="C14" s="177" t="s">
        <v>292</v>
      </c>
      <c r="D14" s="178">
        <v>7224.3</v>
      </c>
      <c r="E14" s="178">
        <v>154.19999999999999</v>
      </c>
      <c r="F14" s="178">
        <v>200.1</v>
      </c>
      <c r="G14" s="178">
        <v>3.1</v>
      </c>
      <c r="H14" s="178">
        <v>746</v>
      </c>
      <c r="I14" s="178">
        <f>SUM(D14:H14)</f>
        <v>8327.7000000000007</v>
      </c>
    </row>
    <row r="15" spans="1:10">
      <c r="C15" s="177" t="s">
        <v>308</v>
      </c>
      <c r="D15" s="178">
        <v>16355.9</v>
      </c>
      <c r="E15" s="178">
        <v>2249.9</v>
      </c>
      <c r="F15" s="178">
        <v>179.9</v>
      </c>
      <c r="G15" s="178">
        <v>280.2</v>
      </c>
      <c r="H15" s="178">
        <v>1447.4</v>
      </c>
      <c r="I15" s="178">
        <f>SUM(D15:H15)</f>
        <v>20513.300000000003</v>
      </c>
    </row>
    <row r="16" spans="1:10">
      <c r="C16" s="179" t="s">
        <v>47</v>
      </c>
      <c r="D16" s="180">
        <f t="shared" ref="D16:I16" si="0">SUM(D11:D15)</f>
        <v>217044.6</v>
      </c>
      <c r="E16" s="180">
        <f t="shared" si="0"/>
        <v>15667.900000000001</v>
      </c>
      <c r="F16" s="180">
        <f t="shared" si="0"/>
        <v>1853.7</v>
      </c>
      <c r="G16" s="180">
        <f t="shared" si="0"/>
        <v>2668.5</v>
      </c>
      <c r="H16" s="180">
        <f t="shared" si="0"/>
        <v>25969.800000000003</v>
      </c>
      <c r="I16" s="180">
        <f t="shared" si="0"/>
        <v>263204.50000000006</v>
      </c>
    </row>
    <row r="17" spans="4:9">
      <c r="D17" s="133"/>
      <c r="E17" s="133"/>
      <c r="F17" s="133"/>
      <c r="G17" s="133"/>
      <c r="H17" s="133"/>
      <c r="I17" s="133"/>
    </row>
    <row r="18" spans="4:9">
      <c r="I18" s="133"/>
    </row>
    <row r="19" spans="4:9">
      <c r="D19" s="132"/>
      <c r="E19" s="132"/>
      <c r="F19" s="132"/>
      <c r="G19" s="132"/>
      <c r="H19" s="132"/>
      <c r="I19" s="132"/>
    </row>
  </sheetData>
  <mergeCells count="7">
    <mergeCell ref="A8:J8"/>
    <mergeCell ref="A1:J1"/>
    <mergeCell ref="A2:J2"/>
    <mergeCell ref="A3:J3"/>
    <mergeCell ref="A5:J5"/>
    <mergeCell ref="A6:J6"/>
    <mergeCell ref="A7:J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showGridLines="0" workbookViewId="0">
      <selection activeCell="J9" sqref="J9"/>
    </sheetView>
  </sheetViews>
  <sheetFormatPr baseColWidth="10" defaultRowHeight="15"/>
  <cols>
    <col min="1" max="1" width="8" style="39" customWidth="1"/>
    <col min="2" max="2" width="8.7109375" style="39" customWidth="1"/>
    <col min="3" max="3" width="44.7109375" style="39" customWidth="1"/>
    <col min="4" max="4" width="18.85546875" style="39" customWidth="1"/>
    <col min="5" max="5" width="13.7109375" style="39" customWidth="1"/>
    <col min="6" max="6" width="15.5703125" style="39" customWidth="1"/>
    <col min="7" max="7" width="14.42578125" style="39" customWidth="1"/>
    <col min="8" max="8" width="14.5703125" style="39" customWidth="1"/>
    <col min="9" max="9" width="17.85546875" style="39" bestFit="1" customWidth="1"/>
    <col min="10" max="16384" width="11.42578125" style="39"/>
  </cols>
  <sheetData>
    <row r="1" spans="1:10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50"/>
    </row>
    <row r="2" spans="1:10" ht="21" customHeight="1">
      <c r="A2" s="299" t="s">
        <v>1</v>
      </c>
      <c r="B2" s="300"/>
      <c r="C2" s="300"/>
      <c r="D2" s="300"/>
      <c r="E2" s="300"/>
      <c r="F2" s="300"/>
      <c r="G2" s="300"/>
      <c r="H2" s="300"/>
      <c r="I2" s="300"/>
      <c r="J2" s="203"/>
    </row>
    <row r="3" spans="1:10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54"/>
    </row>
    <row r="4" spans="1:10">
      <c r="C4" s="132"/>
    </row>
    <row r="5" spans="1:10" ht="18.75" customHeight="1">
      <c r="A5" s="301" t="s">
        <v>97</v>
      </c>
      <c r="B5" s="301"/>
      <c r="C5" s="301"/>
      <c r="D5" s="301"/>
      <c r="E5" s="301"/>
      <c r="F5" s="301"/>
      <c r="G5" s="301"/>
      <c r="H5" s="301"/>
      <c r="I5" s="301"/>
      <c r="J5" s="204"/>
    </row>
    <row r="6" spans="1:10" ht="18.75" customHeight="1">
      <c r="A6" s="301" t="s">
        <v>322</v>
      </c>
      <c r="B6" s="301"/>
      <c r="C6" s="301"/>
      <c r="D6" s="301"/>
      <c r="E6" s="301"/>
      <c r="F6" s="301"/>
      <c r="G6" s="301"/>
      <c r="H6" s="301"/>
      <c r="I6" s="301"/>
      <c r="J6" s="204"/>
    </row>
    <row r="7" spans="1:10" ht="18.75" customHeight="1">
      <c r="A7" s="301" t="s">
        <v>161</v>
      </c>
      <c r="B7" s="301"/>
      <c r="C7" s="301"/>
      <c r="D7" s="301"/>
      <c r="E7" s="301"/>
      <c r="F7" s="301"/>
      <c r="G7" s="301"/>
      <c r="H7" s="301"/>
      <c r="I7" s="301"/>
      <c r="J7" s="204"/>
    </row>
    <row r="8" spans="1:10" ht="15.75" customHeight="1">
      <c r="A8" s="302" t="s">
        <v>41</v>
      </c>
      <c r="B8" s="302"/>
      <c r="C8" s="302"/>
      <c r="D8" s="302"/>
      <c r="E8" s="302"/>
      <c r="F8" s="302"/>
      <c r="G8" s="302"/>
      <c r="H8" s="302"/>
      <c r="I8" s="302"/>
      <c r="J8" s="208"/>
    </row>
    <row r="9" spans="1:10" ht="45">
      <c r="C9" s="171" t="s">
        <v>284</v>
      </c>
      <c r="D9" s="170" t="s">
        <v>302</v>
      </c>
      <c r="E9" s="169" t="s">
        <v>300</v>
      </c>
      <c r="F9" s="170" t="s">
        <v>301</v>
      </c>
      <c r="G9" s="169" t="s">
        <v>300</v>
      </c>
      <c r="H9" s="168" t="s">
        <v>299</v>
      </c>
    </row>
    <row r="10" spans="1:10">
      <c r="C10" s="167" t="s">
        <v>167</v>
      </c>
      <c r="D10" s="166">
        <v>168698738633</v>
      </c>
      <c r="E10" s="174">
        <f>D10/D15</f>
        <v>0.77725343748943931</v>
      </c>
      <c r="F10" s="166">
        <v>513162</v>
      </c>
      <c r="G10" s="174">
        <f>F10/F15</f>
        <v>0.79195770879452498</v>
      </c>
      <c r="H10" s="181">
        <f>+(D10/F10)/12</f>
        <v>27395.30249593046</v>
      </c>
    </row>
    <row r="11" spans="1:10" ht="30">
      <c r="C11" s="167" t="s">
        <v>298</v>
      </c>
      <c r="D11" s="166">
        <v>22244655169</v>
      </c>
      <c r="E11" s="174">
        <f>D11/D15</f>
        <v>0.10248882022458905</v>
      </c>
      <c r="F11" s="166">
        <v>44454</v>
      </c>
      <c r="G11" s="174">
        <f>F11/F15</f>
        <v>6.8605407233489249E-2</v>
      </c>
      <c r="H11" s="181">
        <f t="shared" ref="H11:H15" si="0">+(D11/F11)/12</f>
        <v>41699.762992831536</v>
      </c>
    </row>
    <row r="12" spans="1:10">
      <c r="C12" s="167" t="s">
        <v>295</v>
      </c>
      <c r="D12" s="166">
        <v>2521037841</v>
      </c>
      <c r="E12" s="174">
        <f>D12/D15</f>
        <v>1.1615293296418873E-2</v>
      </c>
      <c r="F12" s="166">
        <v>11736.418284010808</v>
      </c>
      <c r="G12" s="174">
        <f>F12/F15</f>
        <v>1.8112695276850915E-2</v>
      </c>
      <c r="H12" s="181">
        <f t="shared" si="0"/>
        <v>17900.391896922487</v>
      </c>
    </row>
    <row r="13" spans="1:10">
      <c r="C13" s="167" t="s">
        <v>170</v>
      </c>
      <c r="D13" s="166">
        <v>7224325021</v>
      </c>
      <c r="E13" s="174">
        <f>D13/D15</f>
        <v>3.3284964082208088E-2</v>
      </c>
      <c r="F13" s="166">
        <v>49434</v>
      </c>
      <c r="G13" s="174">
        <f>F13/F15</f>
        <v>7.6290990713553511E-2</v>
      </c>
      <c r="H13" s="181">
        <f t="shared" si="0"/>
        <v>12178.401203287887</v>
      </c>
    </row>
    <row r="14" spans="1:10">
      <c r="C14" s="167" t="s">
        <v>169</v>
      </c>
      <c r="D14" s="166">
        <v>16355942653</v>
      </c>
      <c r="E14" s="174">
        <f>D14/D15</f>
        <v>7.5357484907344716E-2</v>
      </c>
      <c r="F14" s="166">
        <v>29180</v>
      </c>
      <c r="G14" s="174">
        <f>F14/F15</f>
        <v>4.5033197981581327E-2</v>
      </c>
      <c r="H14" s="181">
        <f t="shared" si="0"/>
        <v>46709.911620402097</v>
      </c>
    </row>
    <row r="15" spans="1:10">
      <c r="C15" s="165" t="s">
        <v>297</v>
      </c>
      <c r="D15" s="164">
        <f>SUM(D10:D14)</f>
        <v>217044699317</v>
      </c>
      <c r="E15" s="173">
        <f>SUM(E10:E14)</f>
        <v>1</v>
      </c>
      <c r="F15" s="164">
        <f>SUM(F10:F14)</f>
        <v>647966.41828401084</v>
      </c>
      <c r="G15" s="173">
        <f>SUM(G10:G14)</f>
        <v>1</v>
      </c>
      <c r="H15" s="182">
        <f t="shared" si="0"/>
        <v>27913.573552648075</v>
      </c>
    </row>
    <row r="16" spans="1:10">
      <c r="C16" s="172" t="s">
        <v>296</v>
      </c>
    </row>
  </sheetData>
  <mergeCells count="7">
    <mergeCell ref="A7:I7"/>
    <mergeCell ref="A8:I8"/>
    <mergeCell ref="A1:I1"/>
    <mergeCell ref="A2:I2"/>
    <mergeCell ref="A3:I3"/>
    <mergeCell ref="A5:I5"/>
    <mergeCell ref="A6:I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showGridLines="0" workbookViewId="0">
      <selection sqref="A1:I1"/>
    </sheetView>
  </sheetViews>
  <sheetFormatPr baseColWidth="10" defaultColWidth="11.42578125" defaultRowHeight="15"/>
  <cols>
    <col min="1" max="2" width="11.42578125" style="39" customWidth="1"/>
    <col min="3" max="3" width="8.5703125" style="39" customWidth="1"/>
    <col min="4" max="4" width="78.42578125" style="39" customWidth="1"/>
    <col min="5" max="5" width="10" style="39" bestFit="1" customWidth="1"/>
    <col min="6" max="6" width="10.28515625" style="39" customWidth="1"/>
    <col min="7" max="7" width="9.85546875" style="39" customWidth="1"/>
    <col min="8" max="8" width="11.42578125" style="39"/>
    <col min="9" max="9" width="17.85546875" style="39" bestFit="1" customWidth="1"/>
    <col min="10" max="10" width="108" style="39" bestFit="1" customWidth="1"/>
    <col min="11" max="18" width="11.42578125" style="39"/>
    <col min="19" max="19" width="20.42578125" style="39" bestFit="1" customWidth="1"/>
    <col min="20" max="20" width="19.140625" style="39" customWidth="1"/>
    <col min="21" max="16384" width="11.42578125" style="39"/>
  </cols>
  <sheetData>
    <row r="1" spans="1:20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51"/>
      <c r="T1" s="117">
        <v>3867477.3514354648</v>
      </c>
    </row>
    <row r="2" spans="1:20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53"/>
      <c r="T2" s="39">
        <f>+T1*1000000</f>
        <v>3867477351435.4648</v>
      </c>
    </row>
    <row r="3" spans="1:20" ht="15.75">
      <c r="A3" s="266" t="s">
        <v>39</v>
      </c>
      <c r="B3" s="266"/>
      <c r="C3" s="266"/>
      <c r="D3" s="266"/>
      <c r="E3" s="266"/>
      <c r="F3" s="266"/>
      <c r="G3" s="266"/>
      <c r="H3" s="266"/>
      <c r="I3" s="266"/>
      <c r="J3" s="55"/>
    </row>
    <row r="4" spans="1:20">
      <c r="A4" s="266"/>
      <c r="B4" s="266"/>
      <c r="C4" s="266"/>
      <c r="D4" s="266"/>
      <c r="E4" s="266"/>
      <c r="F4" s="266"/>
      <c r="G4" s="266"/>
      <c r="H4" s="266"/>
      <c r="I4" s="266"/>
    </row>
    <row r="5" spans="1:20" ht="18.75">
      <c r="A5" s="312" t="s">
        <v>166</v>
      </c>
      <c r="B5" s="312"/>
      <c r="C5" s="312"/>
      <c r="D5" s="312"/>
      <c r="E5" s="312"/>
      <c r="F5" s="312"/>
      <c r="G5" s="312"/>
      <c r="H5" s="312"/>
      <c r="I5" s="312"/>
      <c r="J5" s="122"/>
    </row>
    <row r="6" spans="1:20" ht="18.75">
      <c r="A6" s="312" t="s">
        <v>161</v>
      </c>
      <c r="B6" s="312"/>
      <c r="C6" s="312"/>
      <c r="D6" s="312"/>
      <c r="E6" s="312"/>
      <c r="F6" s="312"/>
      <c r="G6" s="312"/>
      <c r="H6" s="312"/>
      <c r="I6" s="312"/>
      <c r="J6" s="147"/>
      <c r="S6" s="117"/>
    </row>
    <row r="7" spans="1:20">
      <c r="A7" s="311" t="s">
        <v>258</v>
      </c>
      <c r="B7" s="311"/>
      <c r="C7" s="311"/>
      <c r="D7" s="311"/>
      <c r="E7" s="311"/>
      <c r="F7" s="311"/>
      <c r="G7" s="311"/>
      <c r="H7" s="311"/>
      <c r="I7" s="311"/>
      <c r="J7" s="123"/>
    </row>
    <row r="8" spans="1:20" ht="25.5">
      <c r="D8" s="104" t="s">
        <v>163</v>
      </c>
      <c r="E8" s="35" t="s">
        <v>164</v>
      </c>
      <c r="F8" s="35" t="s">
        <v>165</v>
      </c>
      <c r="G8" s="35" t="s">
        <v>48</v>
      </c>
    </row>
    <row r="9" spans="1:20">
      <c r="D9" s="40" t="s">
        <v>167</v>
      </c>
      <c r="E9" s="105">
        <f>SUM(E10:E24)</f>
        <v>52461179222</v>
      </c>
      <c r="F9" s="119">
        <f t="shared" ref="F9:F54" si="0">+E9/$E$54</f>
        <v>0.69418272640704271</v>
      </c>
      <c r="G9" s="119">
        <f>+E9/$T$2</f>
        <v>1.3564702376997332E-2</v>
      </c>
    </row>
    <row r="10" spans="1:20">
      <c r="D10" s="47" t="s">
        <v>172</v>
      </c>
      <c r="E10" s="106">
        <v>5500000000</v>
      </c>
      <c r="F10" s="120">
        <f t="shared" si="0"/>
        <v>7.2777719675001601E-2</v>
      </c>
      <c r="G10" s="120">
        <f t="shared" ref="G10:G54" si="1">+E10/$T$2</f>
        <v>1.422115632547558E-3</v>
      </c>
    </row>
    <row r="11" spans="1:20" ht="26.25">
      <c r="D11" s="47" t="s">
        <v>173</v>
      </c>
      <c r="E11" s="106">
        <v>2509716867</v>
      </c>
      <c r="F11" s="120">
        <f t="shared" si="0"/>
        <v>3.3209358292754419E-2</v>
      </c>
      <c r="G11" s="120">
        <f t="shared" si="1"/>
        <v>6.4892865269617825E-4</v>
      </c>
    </row>
    <row r="12" spans="1:20" ht="26.25">
      <c r="D12" s="47" t="s">
        <v>175</v>
      </c>
      <c r="E12" s="106">
        <v>1535860000</v>
      </c>
      <c r="F12" s="120">
        <f t="shared" si="0"/>
        <v>2.0322979734554176E-2</v>
      </c>
      <c r="G12" s="120">
        <f t="shared" si="1"/>
        <v>3.9712191189172588E-4</v>
      </c>
    </row>
    <row r="13" spans="1:20" ht="26.25">
      <c r="D13" s="47" t="s">
        <v>176</v>
      </c>
      <c r="E13" s="106">
        <v>1453000000</v>
      </c>
      <c r="F13" s="120">
        <f t="shared" si="0"/>
        <v>1.9226550306868605E-2</v>
      </c>
      <c r="G13" s="120">
        <f t="shared" si="1"/>
        <v>3.7569709347120032E-4</v>
      </c>
    </row>
    <row r="14" spans="1:20">
      <c r="D14" s="47" t="s">
        <v>177</v>
      </c>
      <c r="E14" s="106">
        <v>1140000000</v>
      </c>
      <c r="F14" s="120">
        <f t="shared" si="0"/>
        <v>1.5084836441727605E-2</v>
      </c>
      <c r="G14" s="120">
        <f t="shared" si="1"/>
        <v>2.9476578565531202E-4</v>
      </c>
    </row>
    <row r="15" spans="1:20">
      <c r="D15" s="47" t="s">
        <v>178</v>
      </c>
      <c r="E15" s="106">
        <v>1117992566</v>
      </c>
      <c r="F15" s="120">
        <f t="shared" si="0"/>
        <v>1.4793627194015224E-2</v>
      </c>
      <c r="G15" s="120">
        <f t="shared" si="1"/>
        <v>2.8907540094191955E-4</v>
      </c>
      <c r="I15" s="117"/>
    </row>
    <row r="16" spans="1:20">
      <c r="D16" s="47" t="s">
        <v>179</v>
      </c>
      <c r="E16" s="106">
        <v>1100000000</v>
      </c>
      <c r="F16" s="120">
        <f t="shared" si="0"/>
        <v>1.4555543935000321E-2</v>
      </c>
      <c r="G16" s="120">
        <f t="shared" si="1"/>
        <v>2.8442312650951159E-4</v>
      </c>
    </row>
    <row r="17" spans="4:9">
      <c r="D17" s="47" t="s">
        <v>180</v>
      </c>
      <c r="E17" s="106">
        <v>929846454</v>
      </c>
      <c r="F17" s="120">
        <f t="shared" si="0"/>
        <v>1.2304019012728413E-2</v>
      </c>
      <c r="G17" s="120">
        <f t="shared" si="1"/>
        <v>2.4042712329132976E-4</v>
      </c>
    </row>
    <row r="18" spans="4:9" ht="26.25">
      <c r="D18" s="47" t="s">
        <v>181</v>
      </c>
      <c r="E18" s="106">
        <v>734440000</v>
      </c>
      <c r="F18" s="120">
        <f t="shared" si="0"/>
        <v>9.7183397160196684E-3</v>
      </c>
      <c r="G18" s="120">
        <f t="shared" si="1"/>
        <v>1.8990156457604154E-4</v>
      </c>
      <c r="I18" s="131"/>
    </row>
    <row r="19" spans="4:9">
      <c r="D19" s="47" t="s">
        <v>182</v>
      </c>
      <c r="E19" s="106">
        <v>654516436</v>
      </c>
      <c r="F19" s="120">
        <f t="shared" si="0"/>
        <v>8.6607661276162061E-3</v>
      </c>
      <c r="G19" s="120">
        <f t="shared" si="1"/>
        <v>1.692360100718024E-4</v>
      </c>
    </row>
    <row r="20" spans="4:9">
      <c r="D20" s="47" t="s">
        <v>318</v>
      </c>
      <c r="E20" s="106">
        <v>600000000</v>
      </c>
      <c r="F20" s="120">
        <f t="shared" si="0"/>
        <v>7.9393876009092659E-3</v>
      </c>
      <c r="G20" s="120">
        <f t="shared" si="1"/>
        <v>1.5513988718700631E-4</v>
      </c>
    </row>
    <row r="21" spans="4:9">
      <c r="D21" s="47" t="s">
        <v>184</v>
      </c>
      <c r="E21" s="106">
        <v>600000000</v>
      </c>
      <c r="F21" s="120">
        <f t="shared" si="0"/>
        <v>7.9393876009092659E-3</v>
      </c>
      <c r="G21" s="120">
        <f t="shared" si="1"/>
        <v>1.5513988718700631E-4</v>
      </c>
    </row>
    <row r="22" spans="4:9">
      <c r="D22" s="47" t="s">
        <v>185</v>
      </c>
      <c r="E22" s="106">
        <v>536623731</v>
      </c>
      <c r="F22" s="120">
        <f t="shared" si="0"/>
        <v>7.1007729937584488E-3</v>
      </c>
      <c r="G22" s="120">
        <f t="shared" si="1"/>
        <v>1.3875290848201739E-4</v>
      </c>
    </row>
    <row r="23" spans="4:9">
      <c r="D23" s="47" t="s">
        <v>186</v>
      </c>
      <c r="E23" s="106">
        <v>500830000</v>
      </c>
      <c r="F23" s="120">
        <f t="shared" si="0"/>
        <v>6.6271391536056462E-3</v>
      </c>
      <c r="G23" s="120">
        <f t="shared" si="1"/>
        <v>1.2949784949978062E-4</v>
      </c>
    </row>
    <row r="24" spans="4:9">
      <c r="D24" s="47" t="s">
        <v>270</v>
      </c>
      <c r="E24" s="106">
        <v>33548353168</v>
      </c>
      <c r="F24" s="120">
        <f t="shared" si="0"/>
        <v>0.44392229862157384</v>
      </c>
      <c r="G24" s="120">
        <f t="shared" si="1"/>
        <v>8.6744795429889426E-3</v>
      </c>
    </row>
    <row r="25" spans="4:9">
      <c r="D25" s="40" t="s">
        <v>169</v>
      </c>
      <c r="E25" s="105">
        <f>SUM(E26:E36)</f>
        <v>10046847201</v>
      </c>
      <c r="F25" s="119">
        <f t="shared" si="0"/>
        <v>0.13294302349308226</v>
      </c>
      <c r="G25" s="119">
        <f t="shared" si="1"/>
        <v>2.5977779022470504E-3</v>
      </c>
    </row>
    <row r="26" spans="4:9" ht="26.25">
      <c r="D26" s="47" t="s">
        <v>187</v>
      </c>
      <c r="E26" s="106">
        <v>1662248335</v>
      </c>
      <c r="F26" s="120">
        <f t="shared" si="0"/>
        <v>2.1995389700885121E-2</v>
      </c>
      <c r="G26" s="120">
        <f t="shared" si="1"/>
        <v>4.298016986144818E-4</v>
      </c>
    </row>
    <row r="27" spans="4:9" ht="26.25">
      <c r="D27" s="47" t="s">
        <v>310</v>
      </c>
      <c r="E27" s="106">
        <v>1060000000</v>
      </c>
      <c r="F27" s="120">
        <f t="shared" si="0"/>
        <v>1.4026251428273037E-2</v>
      </c>
      <c r="G27" s="120">
        <f t="shared" si="1"/>
        <v>2.7408046736371116E-4</v>
      </c>
    </row>
    <row r="28" spans="4:9" ht="26.25">
      <c r="D28" s="47" t="s">
        <v>312</v>
      </c>
      <c r="E28" s="106">
        <v>968408828</v>
      </c>
      <c r="F28" s="120">
        <f t="shared" si="0"/>
        <v>1.281428840272379E-2</v>
      </c>
      <c r="G28" s="120">
        <f t="shared" si="1"/>
        <v>2.5039806054470167E-4</v>
      </c>
    </row>
    <row r="29" spans="4:9">
      <c r="D29" s="47" t="s">
        <v>313</v>
      </c>
      <c r="E29" s="106">
        <v>945159432</v>
      </c>
      <c r="F29" s="120">
        <f t="shared" si="0"/>
        <v>1.2506645125505408E-2</v>
      </c>
      <c r="G29" s="120">
        <f t="shared" si="1"/>
        <v>2.4438654609035829E-4</v>
      </c>
    </row>
    <row r="30" spans="4:9" ht="26.25">
      <c r="D30" s="47" t="s">
        <v>311</v>
      </c>
      <c r="E30" s="106">
        <v>742500000</v>
      </c>
      <c r="F30" s="120">
        <f t="shared" si="0"/>
        <v>9.8249921561252163E-3</v>
      </c>
      <c r="G30" s="120">
        <f t="shared" si="1"/>
        <v>1.9198561039392032E-4</v>
      </c>
    </row>
    <row r="31" spans="4:9">
      <c r="D31" s="47" t="s">
        <v>191</v>
      </c>
      <c r="E31" s="106">
        <v>470250000</v>
      </c>
      <c r="F31" s="120">
        <f t="shared" si="0"/>
        <v>6.2224950322126377E-3</v>
      </c>
      <c r="G31" s="120">
        <f t="shared" si="1"/>
        <v>1.215908865828162E-4</v>
      </c>
    </row>
    <row r="32" spans="4:9">
      <c r="D32" s="47" t="s">
        <v>192</v>
      </c>
      <c r="E32" s="106">
        <v>301000000</v>
      </c>
      <c r="F32" s="120">
        <f t="shared" si="0"/>
        <v>3.9829261131228153E-3</v>
      </c>
      <c r="G32" s="120">
        <f t="shared" si="1"/>
        <v>7.7828510072148175E-5</v>
      </c>
    </row>
    <row r="33" spans="4:10" ht="26.25">
      <c r="D33" s="47" t="s">
        <v>193</v>
      </c>
      <c r="E33" s="106">
        <v>261480649</v>
      </c>
      <c r="F33" s="120">
        <f t="shared" si="0"/>
        <v>3.4599937042471799E-3</v>
      </c>
      <c r="G33" s="120">
        <f t="shared" si="1"/>
        <v>6.7610130645741998E-5</v>
      </c>
    </row>
    <row r="34" spans="4:10" ht="26.25">
      <c r="D34" s="47" t="s">
        <v>194</v>
      </c>
      <c r="E34" s="106">
        <v>160000000</v>
      </c>
      <c r="F34" s="120">
        <f t="shared" si="0"/>
        <v>2.1171700269091375E-3</v>
      </c>
      <c r="G34" s="120">
        <f t="shared" si="1"/>
        <v>4.1370636583201685E-5</v>
      </c>
    </row>
    <row r="35" spans="4:10">
      <c r="D35" s="47" t="s">
        <v>195</v>
      </c>
      <c r="E35" s="106">
        <v>160000000</v>
      </c>
      <c r="F35" s="120">
        <f t="shared" si="0"/>
        <v>2.1171700269091375E-3</v>
      </c>
      <c r="G35" s="120">
        <f t="shared" si="1"/>
        <v>4.1370636583201685E-5</v>
      </c>
    </row>
    <row r="36" spans="4:10">
      <c r="D36" s="47" t="s">
        <v>270</v>
      </c>
      <c r="E36" s="106">
        <v>3315799957</v>
      </c>
      <c r="F36" s="120">
        <f t="shared" si="0"/>
        <v>4.3875701776168799E-2</v>
      </c>
      <c r="G36" s="120">
        <f t="shared" si="1"/>
        <v>8.5735471877276728E-4</v>
      </c>
    </row>
    <row r="37" spans="4:10">
      <c r="D37" s="40" t="s">
        <v>170</v>
      </c>
      <c r="E37" s="105">
        <f>SUM(E38:E45)</f>
        <v>7628233759</v>
      </c>
      <c r="F37" s="119">
        <f t="shared" si="0"/>
        <v>0.10093917420507013</v>
      </c>
      <c r="G37" s="119">
        <f t="shared" si="1"/>
        <v>1.972405541345622E-3</v>
      </c>
      <c r="J37" s="117"/>
    </row>
    <row r="38" spans="4:10">
      <c r="D38" s="47" t="s">
        <v>196</v>
      </c>
      <c r="E38" s="106">
        <v>949155851</v>
      </c>
      <c r="F38" s="120">
        <f t="shared" si="0"/>
        <v>1.2559526991266471E-2</v>
      </c>
      <c r="G38" s="120">
        <f t="shared" si="1"/>
        <v>2.4541988607837829E-4</v>
      </c>
    </row>
    <row r="39" spans="4:10">
      <c r="D39" s="47" t="s">
        <v>319</v>
      </c>
      <c r="E39" s="106">
        <v>392936600</v>
      </c>
      <c r="F39" s="120">
        <f t="shared" si="0"/>
        <v>5.1994599499724063E-3</v>
      </c>
      <c r="G39" s="120">
        <f t="shared" si="1"/>
        <v>1.0160023299274305E-4</v>
      </c>
    </row>
    <row r="40" spans="4:10">
      <c r="D40" s="47" t="s">
        <v>171</v>
      </c>
      <c r="E40" s="106">
        <v>267009119</v>
      </c>
      <c r="F40" s="120">
        <f t="shared" si="0"/>
        <v>3.5331481478638447E-3</v>
      </c>
      <c r="G40" s="120">
        <f t="shared" si="1"/>
        <v>6.9039607665936573E-5</v>
      </c>
    </row>
    <row r="41" spans="4:10">
      <c r="D41" s="47" t="s">
        <v>314</v>
      </c>
      <c r="E41" s="106">
        <v>202501639</v>
      </c>
      <c r="F41" s="120">
        <f t="shared" si="0"/>
        <v>2.6795650030673403E-3</v>
      </c>
      <c r="G41" s="120">
        <f t="shared" si="1"/>
        <v>5.2360135716073132E-5</v>
      </c>
      <c r="J41" s="117"/>
    </row>
    <row r="42" spans="4:10">
      <c r="D42" s="47" t="s">
        <v>199</v>
      </c>
      <c r="E42" s="106">
        <v>176228540</v>
      </c>
      <c r="F42" s="120">
        <f t="shared" si="0"/>
        <v>2.3319111423372378E-3</v>
      </c>
      <c r="G42" s="120">
        <f t="shared" si="1"/>
        <v>4.5566793024551385E-5</v>
      </c>
    </row>
    <row r="43" spans="4:10">
      <c r="D43" s="47" t="s">
        <v>200</v>
      </c>
      <c r="E43" s="106">
        <v>156215725</v>
      </c>
      <c r="F43" s="120">
        <f t="shared" si="0"/>
        <v>2.0670953168867526E-3</v>
      </c>
      <c r="G43" s="120">
        <f t="shared" si="1"/>
        <v>4.0392149922227338E-5</v>
      </c>
    </row>
    <row r="44" spans="4:10">
      <c r="D44" s="47" t="s">
        <v>201</v>
      </c>
      <c r="E44" s="106">
        <v>119523916</v>
      </c>
      <c r="F44" s="120">
        <f t="shared" si="0"/>
        <v>1.5815778278375344E-3</v>
      </c>
      <c r="G44" s="120">
        <f t="shared" si="1"/>
        <v>3.0904878073982035E-5</v>
      </c>
    </row>
    <row r="45" spans="4:10">
      <c r="D45" s="47" t="s">
        <v>270</v>
      </c>
      <c r="E45" s="106">
        <v>5364662369</v>
      </c>
      <c r="F45" s="120">
        <f t="shared" si="0"/>
        <v>7.0986889825838548E-2</v>
      </c>
      <c r="G45" s="120">
        <f t="shared" si="1"/>
        <v>1.3871218578717301E-3</v>
      </c>
    </row>
    <row r="46" spans="4:10">
      <c r="D46" s="118" t="s">
        <v>168</v>
      </c>
      <c r="E46" s="105">
        <f>SUM(E47:E53)</f>
        <v>5436319236</v>
      </c>
      <c r="F46" s="119">
        <f t="shared" si="0"/>
        <v>7.1935075894804884E-2</v>
      </c>
      <c r="G46" s="119">
        <f t="shared" si="1"/>
        <v>1.405649921642654E-3</v>
      </c>
    </row>
    <row r="47" spans="4:10" ht="26.25">
      <c r="D47" s="47" t="s">
        <v>316</v>
      </c>
      <c r="E47" s="106">
        <v>3335908167</v>
      </c>
      <c r="F47" s="120">
        <f t="shared" si="0"/>
        <v>4.4141779898086264E-2</v>
      </c>
      <c r="G47" s="120">
        <f t="shared" si="1"/>
        <v>8.625540278243217E-4</v>
      </c>
    </row>
    <row r="48" spans="4:10">
      <c r="D48" s="47" t="s">
        <v>275</v>
      </c>
      <c r="E48" s="106">
        <v>990000000</v>
      </c>
      <c r="F48" s="120">
        <f t="shared" si="0"/>
        <v>1.3099989541500288E-2</v>
      </c>
      <c r="G48" s="120">
        <f t="shared" si="1"/>
        <v>2.559808138585604E-4</v>
      </c>
    </row>
    <row r="49" spans="4:7">
      <c r="D49" s="47" t="s">
        <v>315</v>
      </c>
      <c r="E49" s="107">
        <v>189091833</v>
      </c>
      <c r="F49" s="120">
        <f t="shared" si="0"/>
        <v>2.5021222572556758E-3</v>
      </c>
      <c r="G49" s="120">
        <f t="shared" si="1"/>
        <v>4.8892809399340397E-5</v>
      </c>
    </row>
    <row r="50" spans="4:7" ht="26.25">
      <c r="D50" s="47" t="s">
        <v>204</v>
      </c>
      <c r="E50" s="106">
        <v>45067464</v>
      </c>
      <c r="F50" s="120">
        <f t="shared" si="0"/>
        <v>5.963467748100412E-4</v>
      </c>
      <c r="G50" s="120">
        <f t="shared" si="1"/>
        <v>1.1652935467940781E-5</v>
      </c>
    </row>
    <row r="51" spans="4:7" ht="26.25">
      <c r="D51" s="47" t="s">
        <v>317</v>
      </c>
      <c r="E51" s="106">
        <v>44550000</v>
      </c>
      <c r="F51" s="120">
        <f t="shared" si="0"/>
        <v>5.8949952936751299E-4</v>
      </c>
      <c r="G51" s="120">
        <f t="shared" si="1"/>
        <v>1.1519136623635219E-5</v>
      </c>
    </row>
    <row r="52" spans="4:7">
      <c r="D52" s="47" t="s">
        <v>206</v>
      </c>
      <c r="E52" s="106">
        <v>23185901</v>
      </c>
      <c r="F52" s="120">
        <f t="shared" si="0"/>
        <v>3.0680309152551625E-4</v>
      </c>
      <c r="G52" s="120">
        <f t="shared" si="1"/>
        <v>5.9950967757818286E-6</v>
      </c>
    </row>
    <row r="53" spans="4:7">
      <c r="D53" s="47" t="s">
        <v>270</v>
      </c>
      <c r="E53" s="106">
        <v>808515871</v>
      </c>
      <c r="F53" s="120">
        <f t="shared" si="0"/>
        <v>1.0698534802259593E-2</v>
      </c>
      <c r="G53" s="120">
        <f t="shared" si="1"/>
        <v>2.090551016930736E-4</v>
      </c>
    </row>
    <row r="54" spans="4:7">
      <c r="D54" s="48" t="s">
        <v>47</v>
      </c>
      <c r="E54" s="108">
        <f>+E9+E25+E37+E46</f>
        <v>75572579418</v>
      </c>
      <c r="F54" s="121">
        <f t="shared" si="0"/>
        <v>1</v>
      </c>
      <c r="G54" s="121">
        <f t="shared" si="1"/>
        <v>1.9540535742232659E-2</v>
      </c>
    </row>
    <row r="55" spans="4:7" ht="17.25" customHeight="1">
      <c r="D55" s="116" t="s">
        <v>124</v>
      </c>
    </row>
  </sheetData>
  <mergeCells count="6">
    <mergeCell ref="A7:I7"/>
    <mergeCell ref="A1:I1"/>
    <mergeCell ref="A2:I2"/>
    <mergeCell ref="A3:I4"/>
    <mergeCell ref="A5:I5"/>
    <mergeCell ref="A6:I6"/>
  </mergeCells>
  <pageMargins left="0.7" right="0.7" top="0.75" bottom="0.75" header="0.3" footer="0.3"/>
  <pageSetup orientation="portrait" r:id="rId1"/>
  <ignoredErrors>
    <ignoredError sqref="E9 E25 E37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6"/>
  <sheetViews>
    <sheetView showGridLines="0" workbookViewId="0">
      <selection activeCell="F15" sqref="F15"/>
    </sheetView>
  </sheetViews>
  <sheetFormatPr baseColWidth="10" defaultColWidth="11.42578125" defaultRowHeight="15"/>
  <cols>
    <col min="1" max="2" width="11.42578125" style="39" customWidth="1"/>
    <col min="3" max="3" width="84.42578125" style="39" customWidth="1"/>
    <col min="4" max="4" width="15.5703125" style="39" customWidth="1"/>
    <col min="5" max="5" width="10.28515625" style="39" customWidth="1"/>
    <col min="6" max="6" width="9.85546875" style="39" customWidth="1"/>
    <col min="7" max="7" width="11.42578125" style="39"/>
    <col min="8" max="8" width="17.85546875" style="39" bestFit="1" customWidth="1"/>
    <col min="9" max="9" width="108" style="39" customWidth="1"/>
    <col min="10" max="17" width="11.42578125" style="39"/>
    <col min="18" max="18" width="20.42578125" style="39" bestFit="1" customWidth="1"/>
    <col min="19" max="19" width="19.140625" style="39" customWidth="1"/>
    <col min="20" max="16384" width="11.42578125" style="39"/>
  </cols>
  <sheetData>
    <row r="1" spans="1:19" ht="28.5" customHeight="1">
      <c r="A1" s="269" t="s">
        <v>0</v>
      </c>
      <c r="B1" s="270"/>
      <c r="C1" s="270"/>
      <c r="D1" s="270"/>
      <c r="E1" s="50"/>
      <c r="F1" s="50"/>
      <c r="G1" s="50"/>
      <c r="H1" s="50"/>
      <c r="I1" s="51"/>
      <c r="S1" s="117">
        <v>3867477.3514354648</v>
      </c>
    </row>
    <row r="2" spans="1:19" ht="21">
      <c r="A2" s="267" t="s">
        <v>1</v>
      </c>
      <c r="B2" s="268"/>
      <c r="C2" s="268"/>
      <c r="D2" s="268"/>
      <c r="E2" s="52"/>
      <c r="F2" s="52"/>
      <c r="G2" s="52"/>
      <c r="H2" s="52"/>
      <c r="I2" s="53"/>
      <c r="S2" s="39">
        <f>+S1*1000000</f>
        <v>3867477351435.4648</v>
      </c>
    </row>
    <row r="3" spans="1:19" ht="15.75" customHeight="1">
      <c r="A3" s="266" t="s">
        <v>39</v>
      </c>
      <c r="B3" s="266"/>
      <c r="C3" s="266"/>
      <c r="D3" s="266"/>
      <c r="E3" s="54"/>
      <c r="F3" s="54"/>
      <c r="G3" s="54"/>
      <c r="H3" s="54"/>
      <c r="I3" s="55"/>
    </row>
    <row r="4" spans="1:19" ht="15" customHeight="1">
      <c r="A4" s="266"/>
      <c r="B4" s="266"/>
      <c r="C4" s="266"/>
      <c r="D4" s="266"/>
      <c r="E4" s="54"/>
      <c r="F4" s="54"/>
      <c r="G4" s="54"/>
      <c r="H4" s="54"/>
    </row>
    <row r="5" spans="1:19" ht="18.75">
      <c r="A5" s="312" t="s">
        <v>342</v>
      </c>
      <c r="B5" s="312"/>
      <c r="C5" s="312"/>
      <c r="D5" s="312"/>
      <c r="E5" s="122"/>
      <c r="F5" s="122"/>
      <c r="G5" s="122"/>
      <c r="H5" s="122"/>
      <c r="I5" s="122"/>
    </row>
    <row r="6" spans="1:19" ht="18.75">
      <c r="A6" s="312" t="s">
        <v>161</v>
      </c>
      <c r="B6" s="312"/>
      <c r="C6" s="312"/>
      <c r="D6" s="312"/>
      <c r="E6" s="122"/>
      <c r="F6" s="122"/>
      <c r="G6" s="122"/>
      <c r="H6" s="122"/>
      <c r="I6" s="211"/>
      <c r="R6" s="117"/>
    </row>
    <row r="7" spans="1:19">
      <c r="A7" s="311"/>
      <c r="B7" s="311"/>
      <c r="C7" s="311"/>
      <c r="D7" s="311"/>
      <c r="E7" s="311"/>
      <c r="F7" s="311"/>
      <c r="G7" s="311"/>
      <c r="H7" s="311"/>
      <c r="I7" s="123"/>
    </row>
    <row r="8" spans="1:19">
      <c r="C8" s="224" t="s">
        <v>343</v>
      </c>
    </row>
    <row r="9" spans="1:19">
      <c r="C9" s="225" t="s">
        <v>344</v>
      </c>
    </row>
    <row r="10" spans="1:19">
      <c r="C10" s="226" t="s">
        <v>345</v>
      </c>
    </row>
    <row r="11" spans="1:19">
      <c r="C11" s="226" t="s">
        <v>346</v>
      </c>
    </row>
    <row r="12" spans="1:19">
      <c r="C12" s="226" t="s">
        <v>347</v>
      </c>
    </row>
    <row r="13" spans="1:19">
      <c r="C13" s="226" t="s">
        <v>348</v>
      </c>
    </row>
    <row r="14" spans="1:19">
      <c r="C14" s="226" t="s">
        <v>349</v>
      </c>
    </row>
    <row r="15" spans="1:19">
      <c r="C15" s="226" t="s">
        <v>350</v>
      </c>
    </row>
    <row r="16" spans="1:19">
      <c r="C16" s="226" t="s">
        <v>351</v>
      </c>
    </row>
    <row r="17" spans="3:3">
      <c r="C17" s="226" t="s">
        <v>352</v>
      </c>
    </row>
    <row r="18" spans="3:3" ht="15" customHeight="1">
      <c r="C18" s="226" t="s">
        <v>353</v>
      </c>
    </row>
    <row r="19" spans="3:3" ht="15" customHeight="1">
      <c r="C19" s="226" t="s">
        <v>354</v>
      </c>
    </row>
    <row r="20" spans="3:3">
      <c r="C20" s="226" t="s">
        <v>355</v>
      </c>
    </row>
    <row r="21" spans="3:3">
      <c r="C21" s="226" t="s">
        <v>356</v>
      </c>
    </row>
    <row r="22" spans="3:3">
      <c r="C22" s="226" t="s">
        <v>357</v>
      </c>
    </row>
    <row r="23" spans="3:3">
      <c r="C23" s="226" t="s">
        <v>358</v>
      </c>
    </row>
    <row r="24" spans="3:3">
      <c r="C24" s="226" t="s">
        <v>359</v>
      </c>
    </row>
    <row r="25" spans="3:3">
      <c r="C25" s="226" t="s">
        <v>360</v>
      </c>
    </row>
    <row r="26" spans="3:3">
      <c r="C26" s="226" t="s">
        <v>361</v>
      </c>
    </row>
    <row r="27" spans="3:3">
      <c r="C27" s="226" t="s">
        <v>362</v>
      </c>
    </row>
    <row r="28" spans="3:3">
      <c r="C28" s="226" t="s">
        <v>363</v>
      </c>
    </row>
    <row r="29" spans="3:3">
      <c r="C29" s="226" t="s">
        <v>364</v>
      </c>
    </row>
    <row r="30" spans="3:3">
      <c r="C30" s="226" t="s">
        <v>365</v>
      </c>
    </row>
    <row r="31" spans="3:3">
      <c r="C31" s="226" t="s">
        <v>366</v>
      </c>
    </row>
    <row r="32" spans="3:3">
      <c r="C32" s="226" t="s">
        <v>367</v>
      </c>
    </row>
    <row r="33" spans="3:3">
      <c r="C33" s="226" t="s">
        <v>368</v>
      </c>
    </row>
    <row r="34" spans="3:3">
      <c r="C34" s="226" t="s">
        <v>369</v>
      </c>
    </row>
    <row r="35" spans="3:3">
      <c r="C35" s="226" t="s">
        <v>370</v>
      </c>
    </row>
    <row r="36" spans="3:3">
      <c r="C36" s="226" t="s">
        <v>371</v>
      </c>
    </row>
    <row r="37" spans="3:3">
      <c r="C37" s="226" t="s">
        <v>372</v>
      </c>
    </row>
    <row r="38" spans="3:3">
      <c r="C38" s="226" t="s">
        <v>373</v>
      </c>
    </row>
    <row r="39" spans="3:3">
      <c r="C39" s="226" t="s">
        <v>374</v>
      </c>
    </row>
    <row r="40" spans="3:3">
      <c r="C40" s="226" t="s">
        <v>375</v>
      </c>
    </row>
    <row r="41" spans="3:3">
      <c r="C41" s="226" t="s">
        <v>376</v>
      </c>
    </row>
    <row r="42" spans="3:3">
      <c r="C42" s="225" t="s">
        <v>377</v>
      </c>
    </row>
    <row r="43" spans="3:3">
      <c r="C43" s="226" t="s">
        <v>378</v>
      </c>
    </row>
    <row r="44" spans="3:3">
      <c r="C44" s="226" t="s">
        <v>379</v>
      </c>
    </row>
    <row r="45" spans="3:3">
      <c r="C45" s="226" t="s">
        <v>380</v>
      </c>
    </row>
    <row r="46" spans="3:3">
      <c r="C46" s="226" t="s">
        <v>381</v>
      </c>
    </row>
    <row r="47" spans="3:3">
      <c r="C47" s="226" t="s">
        <v>382</v>
      </c>
    </row>
    <row r="48" spans="3:3">
      <c r="C48" s="226" t="s">
        <v>383</v>
      </c>
    </row>
    <row r="49" spans="3:3">
      <c r="C49" s="226" t="s">
        <v>384</v>
      </c>
    </row>
    <row r="50" spans="3:3">
      <c r="C50" s="226" t="s">
        <v>385</v>
      </c>
    </row>
    <row r="51" spans="3:3">
      <c r="C51" s="226" t="s">
        <v>386</v>
      </c>
    </row>
    <row r="52" spans="3:3">
      <c r="C52" s="226" t="s">
        <v>387</v>
      </c>
    </row>
    <row r="53" spans="3:3">
      <c r="C53" s="226" t="s">
        <v>388</v>
      </c>
    </row>
    <row r="54" spans="3:3">
      <c r="C54" s="226" t="s">
        <v>389</v>
      </c>
    </row>
    <row r="55" spans="3:3">
      <c r="C55" s="226" t="s">
        <v>390</v>
      </c>
    </row>
    <row r="56" spans="3:3">
      <c r="C56" s="226" t="s">
        <v>391</v>
      </c>
    </row>
    <row r="57" spans="3:3">
      <c r="C57" s="226" t="s">
        <v>392</v>
      </c>
    </row>
    <row r="58" spans="3:3">
      <c r="C58" s="226" t="s">
        <v>393</v>
      </c>
    </row>
    <row r="59" spans="3:3">
      <c r="C59" s="226" t="s">
        <v>394</v>
      </c>
    </row>
    <row r="60" spans="3:3">
      <c r="C60" s="226" t="s">
        <v>395</v>
      </c>
    </row>
    <row r="61" spans="3:3">
      <c r="C61" s="226" t="s">
        <v>396</v>
      </c>
    </row>
    <row r="62" spans="3:3">
      <c r="C62" s="226" t="s">
        <v>397</v>
      </c>
    </row>
    <row r="63" spans="3:3">
      <c r="C63" s="226" t="s">
        <v>398</v>
      </c>
    </row>
    <row r="64" spans="3:3">
      <c r="C64" s="226" t="s">
        <v>399</v>
      </c>
    </row>
    <row r="65" spans="3:3">
      <c r="C65" s="226" t="s">
        <v>400</v>
      </c>
    </row>
    <row r="66" spans="3:3">
      <c r="C66" s="226" t="s">
        <v>401</v>
      </c>
    </row>
    <row r="67" spans="3:3">
      <c r="C67" s="226" t="s">
        <v>402</v>
      </c>
    </row>
    <row r="68" spans="3:3">
      <c r="C68" s="226" t="s">
        <v>403</v>
      </c>
    </row>
    <row r="69" spans="3:3">
      <c r="C69" s="226" t="s">
        <v>404</v>
      </c>
    </row>
    <row r="70" spans="3:3">
      <c r="C70" s="226" t="s">
        <v>405</v>
      </c>
    </row>
    <row r="71" spans="3:3">
      <c r="C71" s="226" t="s">
        <v>406</v>
      </c>
    </row>
    <row r="72" spans="3:3">
      <c r="C72" s="226" t="s">
        <v>407</v>
      </c>
    </row>
    <row r="73" spans="3:3">
      <c r="C73" s="226" t="s">
        <v>408</v>
      </c>
    </row>
    <row r="74" spans="3:3">
      <c r="C74" s="226" t="s">
        <v>409</v>
      </c>
    </row>
    <row r="75" spans="3:3">
      <c r="C75" s="226" t="s">
        <v>410</v>
      </c>
    </row>
    <row r="76" spans="3:3">
      <c r="C76" s="226" t="s">
        <v>411</v>
      </c>
    </row>
    <row r="77" spans="3:3">
      <c r="C77" s="226" t="s">
        <v>412</v>
      </c>
    </row>
    <row r="78" spans="3:3">
      <c r="C78" s="226" t="s">
        <v>413</v>
      </c>
    </row>
    <row r="79" spans="3:3">
      <c r="C79" s="226" t="s">
        <v>414</v>
      </c>
    </row>
    <row r="80" spans="3:3">
      <c r="C80" s="226" t="s">
        <v>415</v>
      </c>
    </row>
    <row r="81" spans="3:3">
      <c r="C81" s="226" t="s">
        <v>416</v>
      </c>
    </row>
    <row r="82" spans="3:3">
      <c r="C82" s="226" t="s">
        <v>417</v>
      </c>
    </row>
    <row r="83" spans="3:3">
      <c r="C83" s="226" t="s">
        <v>418</v>
      </c>
    </row>
    <row r="84" spans="3:3">
      <c r="C84" s="226" t="s">
        <v>419</v>
      </c>
    </row>
    <row r="85" spans="3:3">
      <c r="C85" s="226" t="s">
        <v>420</v>
      </c>
    </row>
    <row r="86" spans="3:3">
      <c r="C86" s="226" t="s">
        <v>421</v>
      </c>
    </row>
    <row r="87" spans="3:3">
      <c r="C87" s="226" t="s">
        <v>422</v>
      </c>
    </row>
    <row r="88" spans="3:3">
      <c r="C88" s="226" t="s">
        <v>423</v>
      </c>
    </row>
    <row r="89" spans="3:3">
      <c r="C89" s="226" t="s">
        <v>424</v>
      </c>
    </row>
    <row r="90" spans="3:3">
      <c r="C90" s="226" t="s">
        <v>425</v>
      </c>
    </row>
    <row r="91" spans="3:3">
      <c r="C91" s="226" t="s">
        <v>426</v>
      </c>
    </row>
    <row r="92" spans="3:3">
      <c r="C92" s="226" t="s">
        <v>427</v>
      </c>
    </row>
    <row r="93" spans="3:3">
      <c r="C93" s="226" t="s">
        <v>428</v>
      </c>
    </row>
    <row r="94" spans="3:3">
      <c r="C94" s="226" t="s">
        <v>429</v>
      </c>
    </row>
    <row r="95" spans="3:3">
      <c r="C95" s="226" t="s">
        <v>430</v>
      </c>
    </row>
    <row r="96" spans="3:3">
      <c r="C96" s="226" t="s">
        <v>431</v>
      </c>
    </row>
    <row r="97" spans="3:3">
      <c r="C97" s="226" t="s">
        <v>432</v>
      </c>
    </row>
    <row r="98" spans="3:3">
      <c r="C98" s="226" t="s">
        <v>433</v>
      </c>
    </row>
    <row r="99" spans="3:3">
      <c r="C99" s="226" t="s">
        <v>434</v>
      </c>
    </row>
    <row r="100" spans="3:3">
      <c r="C100" s="226" t="s">
        <v>435</v>
      </c>
    </row>
    <row r="101" spans="3:3">
      <c r="C101" s="226" t="s">
        <v>436</v>
      </c>
    </row>
    <row r="102" spans="3:3">
      <c r="C102" s="226" t="s">
        <v>437</v>
      </c>
    </row>
    <row r="103" spans="3:3">
      <c r="C103" s="225" t="s">
        <v>438</v>
      </c>
    </row>
    <row r="104" spans="3:3">
      <c r="C104" s="226" t="s">
        <v>439</v>
      </c>
    </row>
    <row r="105" spans="3:3">
      <c r="C105" s="226" t="s">
        <v>440</v>
      </c>
    </row>
    <row r="106" spans="3:3">
      <c r="C106" s="226" t="s">
        <v>441</v>
      </c>
    </row>
    <row r="107" spans="3:3">
      <c r="C107" s="226" t="s">
        <v>442</v>
      </c>
    </row>
    <row r="108" spans="3:3">
      <c r="C108" s="226" t="s">
        <v>443</v>
      </c>
    </row>
    <row r="109" spans="3:3">
      <c r="C109" s="226" t="s">
        <v>444</v>
      </c>
    </row>
    <row r="110" spans="3:3">
      <c r="C110" s="226" t="s">
        <v>445</v>
      </c>
    </row>
    <row r="111" spans="3:3">
      <c r="C111" s="225" t="s">
        <v>446</v>
      </c>
    </row>
    <row r="112" spans="3:3">
      <c r="C112" s="226" t="s">
        <v>447</v>
      </c>
    </row>
    <row r="113" spans="3:3">
      <c r="C113" s="226" t="s">
        <v>448</v>
      </c>
    </row>
    <row r="114" spans="3:3">
      <c r="C114" s="226" t="s">
        <v>449</v>
      </c>
    </row>
    <row r="115" spans="3:3">
      <c r="C115" s="226" t="s">
        <v>450</v>
      </c>
    </row>
    <row r="116" spans="3:3">
      <c r="C116" s="226" t="s">
        <v>451</v>
      </c>
    </row>
    <row r="117" spans="3:3">
      <c r="C117" s="226" t="s">
        <v>452</v>
      </c>
    </row>
    <row r="118" spans="3:3">
      <c r="C118" s="226" t="s">
        <v>453</v>
      </c>
    </row>
    <row r="119" spans="3:3">
      <c r="C119" s="226" t="s">
        <v>454</v>
      </c>
    </row>
    <row r="120" spans="3:3">
      <c r="C120" s="226" t="s">
        <v>455</v>
      </c>
    </row>
    <row r="121" spans="3:3">
      <c r="C121" s="226" t="s">
        <v>456</v>
      </c>
    </row>
    <row r="122" spans="3:3">
      <c r="C122" s="226" t="s">
        <v>457</v>
      </c>
    </row>
    <row r="123" spans="3:3">
      <c r="C123" s="226" t="s">
        <v>458</v>
      </c>
    </row>
    <row r="124" spans="3:3">
      <c r="C124" s="226" t="s">
        <v>459</v>
      </c>
    </row>
    <row r="125" spans="3:3">
      <c r="C125" s="226" t="s">
        <v>460</v>
      </c>
    </row>
    <row r="126" spans="3:3">
      <c r="C126" s="226" t="s">
        <v>461</v>
      </c>
    </row>
    <row r="127" spans="3:3">
      <c r="C127" s="226" t="s">
        <v>462</v>
      </c>
    </row>
    <row r="128" spans="3:3">
      <c r="C128" s="226" t="s">
        <v>463</v>
      </c>
    </row>
    <row r="129" spans="3:3">
      <c r="C129" s="226" t="s">
        <v>464</v>
      </c>
    </row>
    <row r="130" spans="3:3">
      <c r="C130" s="226" t="s">
        <v>465</v>
      </c>
    </row>
    <row r="131" spans="3:3">
      <c r="C131" s="226" t="s">
        <v>466</v>
      </c>
    </row>
    <row r="132" spans="3:3">
      <c r="C132" s="226" t="s">
        <v>467</v>
      </c>
    </row>
    <row r="133" spans="3:3">
      <c r="C133" s="226" t="s">
        <v>468</v>
      </c>
    </row>
    <row r="134" spans="3:3">
      <c r="C134" s="226" t="s">
        <v>469</v>
      </c>
    </row>
    <row r="135" spans="3:3">
      <c r="C135" s="226" t="s">
        <v>470</v>
      </c>
    </row>
    <row r="136" spans="3:3">
      <c r="C136" s="226" t="s">
        <v>471</v>
      </c>
    </row>
    <row r="137" spans="3:3">
      <c r="C137" s="226" t="s">
        <v>472</v>
      </c>
    </row>
    <row r="138" spans="3:3">
      <c r="C138" s="226" t="s">
        <v>473</v>
      </c>
    </row>
    <row r="139" spans="3:3">
      <c r="C139" s="226" t="s">
        <v>474</v>
      </c>
    </row>
    <row r="140" spans="3:3">
      <c r="C140" s="226" t="s">
        <v>475</v>
      </c>
    </row>
    <row r="141" spans="3:3">
      <c r="C141" s="226" t="s">
        <v>476</v>
      </c>
    </row>
    <row r="142" spans="3:3">
      <c r="C142" s="226" t="s">
        <v>477</v>
      </c>
    </row>
    <row r="143" spans="3:3">
      <c r="C143" s="226" t="s">
        <v>478</v>
      </c>
    </row>
    <row r="144" spans="3:3">
      <c r="C144" s="226" t="s">
        <v>479</v>
      </c>
    </row>
    <row r="145" spans="3:3">
      <c r="C145" s="226" t="s">
        <v>480</v>
      </c>
    </row>
    <row r="146" spans="3:3">
      <c r="C146" s="226" t="s">
        <v>481</v>
      </c>
    </row>
    <row r="147" spans="3:3">
      <c r="C147" s="226" t="s">
        <v>482</v>
      </c>
    </row>
    <row r="148" spans="3:3">
      <c r="C148" s="226" t="s">
        <v>483</v>
      </c>
    </row>
    <row r="149" spans="3:3">
      <c r="C149" s="226" t="s">
        <v>484</v>
      </c>
    </row>
    <row r="150" spans="3:3">
      <c r="C150" s="226" t="s">
        <v>485</v>
      </c>
    </row>
    <row r="151" spans="3:3">
      <c r="C151" s="226" t="s">
        <v>486</v>
      </c>
    </row>
    <row r="152" spans="3:3">
      <c r="C152" s="226" t="s">
        <v>487</v>
      </c>
    </row>
    <row r="153" spans="3:3">
      <c r="C153" s="226" t="s">
        <v>488</v>
      </c>
    </row>
    <row r="154" spans="3:3">
      <c r="C154" s="226" t="s">
        <v>489</v>
      </c>
    </row>
    <row r="155" spans="3:3">
      <c r="C155" s="226" t="s">
        <v>490</v>
      </c>
    </row>
    <row r="156" spans="3:3">
      <c r="C156" s="226" t="s">
        <v>491</v>
      </c>
    </row>
    <row r="157" spans="3:3">
      <c r="C157" s="226" t="s">
        <v>492</v>
      </c>
    </row>
    <row r="158" spans="3:3">
      <c r="C158" s="226" t="s">
        <v>493</v>
      </c>
    </row>
    <row r="159" spans="3:3">
      <c r="C159" s="226" t="s">
        <v>494</v>
      </c>
    </row>
    <row r="160" spans="3:3">
      <c r="C160" s="226" t="s">
        <v>495</v>
      </c>
    </row>
    <row r="161" spans="3:3">
      <c r="C161" s="226" t="s">
        <v>496</v>
      </c>
    </row>
    <row r="162" spans="3:3">
      <c r="C162" s="226" t="s">
        <v>497</v>
      </c>
    </row>
    <row r="163" spans="3:3">
      <c r="C163" s="226" t="s">
        <v>498</v>
      </c>
    </row>
    <row r="164" spans="3:3">
      <c r="C164" s="226" t="s">
        <v>499</v>
      </c>
    </row>
    <row r="165" spans="3:3">
      <c r="C165" s="226" t="s">
        <v>500</v>
      </c>
    </row>
    <row r="166" spans="3:3">
      <c r="C166" s="226" t="s">
        <v>501</v>
      </c>
    </row>
    <row r="167" spans="3:3">
      <c r="C167" s="226" t="s">
        <v>502</v>
      </c>
    </row>
    <row r="168" spans="3:3">
      <c r="C168" s="226" t="s">
        <v>503</v>
      </c>
    </row>
    <row r="169" spans="3:3">
      <c r="C169" s="226" t="s">
        <v>504</v>
      </c>
    </row>
    <row r="170" spans="3:3">
      <c r="C170" s="226" t="s">
        <v>505</v>
      </c>
    </row>
    <row r="171" spans="3:3">
      <c r="C171" s="226" t="s">
        <v>506</v>
      </c>
    </row>
    <row r="172" spans="3:3">
      <c r="C172" s="226" t="s">
        <v>507</v>
      </c>
    </row>
    <row r="173" spans="3:3">
      <c r="C173" s="226" t="s">
        <v>508</v>
      </c>
    </row>
    <row r="174" spans="3:3">
      <c r="C174" s="226" t="s">
        <v>509</v>
      </c>
    </row>
    <row r="175" spans="3:3">
      <c r="C175" s="226" t="s">
        <v>510</v>
      </c>
    </row>
    <row r="176" spans="3:3">
      <c r="C176" s="226" t="s">
        <v>511</v>
      </c>
    </row>
    <row r="177" spans="3:3">
      <c r="C177" s="226" t="s">
        <v>512</v>
      </c>
    </row>
    <row r="178" spans="3:3">
      <c r="C178" s="226" t="s">
        <v>513</v>
      </c>
    </row>
    <row r="179" spans="3:3">
      <c r="C179" s="226" t="s">
        <v>514</v>
      </c>
    </row>
    <row r="180" spans="3:3">
      <c r="C180" s="226" t="s">
        <v>515</v>
      </c>
    </row>
    <row r="181" spans="3:3">
      <c r="C181" s="226" t="s">
        <v>516</v>
      </c>
    </row>
    <row r="182" spans="3:3">
      <c r="C182" s="226" t="s">
        <v>517</v>
      </c>
    </row>
    <row r="183" spans="3:3">
      <c r="C183" s="226" t="s">
        <v>518</v>
      </c>
    </row>
    <row r="184" spans="3:3">
      <c r="C184" s="226" t="s">
        <v>519</v>
      </c>
    </row>
    <row r="185" spans="3:3">
      <c r="C185" s="226" t="s">
        <v>520</v>
      </c>
    </row>
    <row r="186" spans="3:3">
      <c r="C186" s="226" t="s">
        <v>521</v>
      </c>
    </row>
    <row r="187" spans="3:3">
      <c r="C187" s="226" t="s">
        <v>522</v>
      </c>
    </row>
    <row r="188" spans="3:3">
      <c r="C188" s="226" t="s">
        <v>523</v>
      </c>
    </row>
    <row r="189" spans="3:3">
      <c r="C189" s="226" t="s">
        <v>524</v>
      </c>
    </row>
    <row r="190" spans="3:3">
      <c r="C190" s="226" t="s">
        <v>525</v>
      </c>
    </row>
    <row r="191" spans="3:3">
      <c r="C191" s="226" t="s">
        <v>526</v>
      </c>
    </row>
    <row r="192" spans="3:3">
      <c r="C192" s="226" t="s">
        <v>527</v>
      </c>
    </row>
    <row r="193" spans="3:3">
      <c r="C193" s="226" t="s">
        <v>528</v>
      </c>
    </row>
    <row r="194" spans="3:3">
      <c r="C194" s="226" t="s">
        <v>529</v>
      </c>
    </row>
    <row r="195" spans="3:3">
      <c r="C195" s="226" t="s">
        <v>530</v>
      </c>
    </row>
    <row r="196" spans="3:3">
      <c r="C196" s="226" t="s">
        <v>531</v>
      </c>
    </row>
    <row r="197" spans="3:3">
      <c r="C197" s="226" t="s">
        <v>532</v>
      </c>
    </row>
    <row r="198" spans="3:3">
      <c r="C198" s="226" t="s">
        <v>533</v>
      </c>
    </row>
    <row r="199" spans="3:3">
      <c r="C199" s="226" t="s">
        <v>534</v>
      </c>
    </row>
    <row r="200" spans="3:3">
      <c r="C200" s="226" t="s">
        <v>535</v>
      </c>
    </row>
    <row r="201" spans="3:3">
      <c r="C201" s="226" t="s">
        <v>536</v>
      </c>
    </row>
    <row r="202" spans="3:3">
      <c r="C202" s="226" t="s">
        <v>537</v>
      </c>
    </row>
    <row r="203" spans="3:3">
      <c r="C203" s="226" t="s">
        <v>538</v>
      </c>
    </row>
    <row r="204" spans="3:3">
      <c r="C204" s="226" t="s">
        <v>539</v>
      </c>
    </row>
    <row r="205" spans="3:3">
      <c r="C205" s="226" t="s">
        <v>540</v>
      </c>
    </row>
    <row r="206" spans="3:3">
      <c r="C206" s="226" t="s">
        <v>541</v>
      </c>
    </row>
    <row r="207" spans="3:3">
      <c r="C207" s="226" t="s">
        <v>542</v>
      </c>
    </row>
    <row r="208" spans="3:3">
      <c r="C208" s="226" t="s">
        <v>543</v>
      </c>
    </row>
    <row r="209" spans="3:3">
      <c r="C209" s="226" t="s">
        <v>544</v>
      </c>
    </row>
    <row r="210" spans="3:3">
      <c r="C210" s="226" t="s">
        <v>545</v>
      </c>
    </row>
    <row r="211" spans="3:3">
      <c r="C211" s="226" t="s">
        <v>546</v>
      </c>
    </row>
    <row r="212" spans="3:3">
      <c r="C212" s="226" t="s">
        <v>547</v>
      </c>
    </row>
    <row r="213" spans="3:3">
      <c r="C213" s="226" t="s">
        <v>548</v>
      </c>
    </row>
    <row r="214" spans="3:3">
      <c r="C214" s="226" t="s">
        <v>549</v>
      </c>
    </row>
    <row r="215" spans="3:3">
      <c r="C215" s="226" t="s">
        <v>550</v>
      </c>
    </row>
    <row r="216" spans="3:3">
      <c r="C216" s="226" t="s">
        <v>551</v>
      </c>
    </row>
    <row r="217" spans="3:3">
      <c r="C217" s="226" t="s">
        <v>552</v>
      </c>
    </row>
    <row r="218" spans="3:3">
      <c r="C218" s="226" t="s">
        <v>553</v>
      </c>
    </row>
    <row r="219" spans="3:3">
      <c r="C219" s="226" t="s">
        <v>554</v>
      </c>
    </row>
    <row r="220" spans="3:3">
      <c r="C220" s="226" t="s">
        <v>555</v>
      </c>
    </row>
    <row r="221" spans="3:3">
      <c r="C221" s="226" t="s">
        <v>556</v>
      </c>
    </row>
    <row r="222" spans="3:3">
      <c r="C222" s="226" t="s">
        <v>557</v>
      </c>
    </row>
    <row r="223" spans="3:3">
      <c r="C223" s="226" t="s">
        <v>558</v>
      </c>
    </row>
    <row r="224" spans="3:3">
      <c r="C224" s="226" t="s">
        <v>559</v>
      </c>
    </row>
    <row r="225" spans="3:3">
      <c r="C225" s="226" t="s">
        <v>560</v>
      </c>
    </row>
    <row r="226" spans="3:3">
      <c r="C226" s="226" t="s">
        <v>561</v>
      </c>
    </row>
    <row r="227" spans="3:3">
      <c r="C227" s="226" t="s">
        <v>562</v>
      </c>
    </row>
    <row r="228" spans="3:3">
      <c r="C228" s="226" t="s">
        <v>563</v>
      </c>
    </row>
    <row r="229" spans="3:3">
      <c r="C229" s="226" t="s">
        <v>564</v>
      </c>
    </row>
    <row r="230" spans="3:3">
      <c r="C230" s="226" t="s">
        <v>565</v>
      </c>
    </row>
    <row r="231" spans="3:3">
      <c r="C231" s="226" t="s">
        <v>566</v>
      </c>
    </row>
    <row r="232" spans="3:3">
      <c r="C232" s="226" t="s">
        <v>567</v>
      </c>
    </row>
    <row r="233" spans="3:3">
      <c r="C233" s="226" t="s">
        <v>568</v>
      </c>
    </row>
    <row r="234" spans="3:3">
      <c r="C234" s="226" t="s">
        <v>569</v>
      </c>
    </row>
    <row r="235" spans="3:3">
      <c r="C235" s="226" t="s">
        <v>570</v>
      </c>
    </row>
    <row r="236" spans="3:3">
      <c r="C236" s="226" t="s">
        <v>571</v>
      </c>
    </row>
    <row r="237" spans="3:3">
      <c r="C237" s="226" t="s">
        <v>572</v>
      </c>
    </row>
    <row r="238" spans="3:3">
      <c r="C238" s="226" t="s">
        <v>573</v>
      </c>
    </row>
    <row r="239" spans="3:3">
      <c r="C239" s="226" t="s">
        <v>574</v>
      </c>
    </row>
    <row r="240" spans="3:3">
      <c r="C240" s="226" t="s">
        <v>575</v>
      </c>
    </row>
    <row r="241" spans="3:3">
      <c r="C241" s="226" t="s">
        <v>576</v>
      </c>
    </row>
    <row r="242" spans="3:3">
      <c r="C242" s="226" t="s">
        <v>577</v>
      </c>
    </row>
    <row r="243" spans="3:3">
      <c r="C243" s="226" t="s">
        <v>578</v>
      </c>
    </row>
    <row r="244" spans="3:3">
      <c r="C244" s="226" t="s">
        <v>579</v>
      </c>
    </row>
    <row r="245" spans="3:3">
      <c r="C245" s="226" t="s">
        <v>580</v>
      </c>
    </row>
    <row r="246" spans="3:3">
      <c r="C246" s="226" t="s">
        <v>581</v>
      </c>
    </row>
    <row r="247" spans="3:3">
      <c r="C247" s="226" t="s">
        <v>582</v>
      </c>
    </row>
    <row r="248" spans="3:3">
      <c r="C248" s="226" t="s">
        <v>583</v>
      </c>
    </row>
    <row r="249" spans="3:3">
      <c r="C249" s="226" t="s">
        <v>584</v>
      </c>
    </row>
    <row r="250" spans="3:3">
      <c r="C250" s="226" t="s">
        <v>585</v>
      </c>
    </row>
    <row r="251" spans="3:3">
      <c r="C251" s="226" t="s">
        <v>586</v>
      </c>
    </row>
    <row r="252" spans="3:3">
      <c r="C252" s="226" t="s">
        <v>587</v>
      </c>
    </row>
    <row r="253" spans="3:3">
      <c r="C253" s="226" t="s">
        <v>588</v>
      </c>
    </row>
    <row r="254" spans="3:3">
      <c r="C254" s="226" t="s">
        <v>589</v>
      </c>
    </row>
    <row r="255" spans="3:3">
      <c r="C255" s="226" t="s">
        <v>590</v>
      </c>
    </row>
    <row r="256" spans="3:3">
      <c r="C256" s="226" t="s">
        <v>591</v>
      </c>
    </row>
    <row r="257" spans="3:3">
      <c r="C257" s="226" t="s">
        <v>592</v>
      </c>
    </row>
    <row r="258" spans="3:3">
      <c r="C258" s="226" t="s">
        <v>593</v>
      </c>
    </row>
    <row r="259" spans="3:3">
      <c r="C259" s="226" t="s">
        <v>594</v>
      </c>
    </row>
    <row r="260" spans="3:3">
      <c r="C260" s="226" t="s">
        <v>595</v>
      </c>
    </row>
    <row r="261" spans="3:3">
      <c r="C261" s="226" t="s">
        <v>596</v>
      </c>
    </row>
    <row r="262" spans="3:3">
      <c r="C262" s="226" t="s">
        <v>597</v>
      </c>
    </row>
    <row r="263" spans="3:3">
      <c r="C263" s="226" t="s">
        <v>598</v>
      </c>
    </row>
    <row r="264" spans="3:3">
      <c r="C264" s="226" t="s">
        <v>599</v>
      </c>
    </row>
    <row r="265" spans="3:3">
      <c r="C265" s="226" t="s">
        <v>600</v>
      </c>
    </row>
    <row r="266" spans="3:3">
      <c r="C266" s="226" t="s">
        <v>601</v>
      </c>
    </row>
    <row r="267" spans="3:3">
      <c r="C267" s="226" t="s">
        <v>602</v>
      </c>
    </row>
    <row r="268" spans="3:3">
      <c r="C268" s="226" t="s">
        <v>603</v>
      </c>
    </row>
    <row r="269" spans="3:3">
      <c r="C269" s="226" t="s">
        <v>604</v>
      </c>
    </row>
    <row r="270" spans="3:3">
      <c r="C270" s="226" t="s">
        <v>605</v>
      </c>
    </row>
    <row r="271" spans="3:3">
      <c r="C271" s="226" t="s">
        <v>606</v>
      </c>
    </row>
    <row r="272" spans="3:3">
      <c r="C272" s="226" t="s">
        <v>607</v>
      </c>
    </row>
    <row r="273" spans="3:3">
      <c r="C273" s="226" t="s">
        <v>608</v>
      </c>
    </row>
    <row r="274" spans="3:3">
      <c r="C274" s="226" t="s">
        <v>609</v>
      </c>
    </row>
    <row r="275" spans="3:3">
      <c r="C275" s="226" t="s">
        <v>610</v>
      </c>
    </row>
    <row r="276" spans="3:3">
      <c r="C276" s="226" t="s">
        <v>611</v>
      </c>
    </row>
    <row r="277" spans="3:3">
      <c r="C277" s="226" t="s">
        <v>612</v>
      </c>
    </row>
    <row r="278" spans="3:3">
      <c r="C278" s="226" t="s">
        <v>613</v>
      </c>
    </row>
    <row r="279" spans="3:3">
      <c r="C279" s="226" t="s">
        <v>614</v>
      </c>
    </row>
    <row r="280" spans="3:3">
      <c r="C280" s="226" t="s">
        <v>615</v>
      </c>
    </row>
    <row r="281" spans="3:3">
      <c r="C281" s="226" t="s">
        <v>616</v>
      </c>
    </row>
    <row r="282" spans="3:3">
      <c r="C282" s="226" t="s">
        <v>617</v>
      </c>
    </row>
    <row r="283" spans="3:3">
      <c r="C283" s="226" t="s">
        <v>618</v>
      </c>
    </row>
    <row r="284" spans="3:3">
      <c r="C284" s="226" t="s">
        <v>619</v>
      </c>
    </row>
    <row r="285" spans="3:3">
      <c r="C285" s="226" t="s">
        <v>620</v>
      </c>
    </row>
    <row r="286" spans="3:3">
      <c r="C286" s="226" t="s">
        <v>621</v>
      </c>
    </row>
    <row r="287" spans="3:3">
      <c r="C287" s="226" t="s">
        <v>622</v>
      </c>
    </row>
    <row r="288" spans="3:3">
      <c r="C288" s="226" t="s">
        <v>623</v>
      </c>
    </row>
    <row r="289" spans="3:3">
      <c r="C289" s="226" t="s">
        <v>624</v>
      </c>
    </row>
    <row r="290" spans="3:3">
      <c r="C290" s="226" t="s">
        <v>625</v>
      </c>
    </row>
    <row r="291" spans="3:3">
      <c r="C291" s="226" t="s">
        <v>626</v>
      </c>
    </row>
    <row r="292" spans="3:3">
      <c r="C292" s="226" t="s">
        <v>627</v>
      </c>
    </row>
    <row r="293" spans="3:3">
      <c r="C293" s="226" t="s">
        <v>628</v>
      </c>
    </row>
    <row r="294" spans="3:3">
      <c r="C294" s="226" t="s">
        <v>629</v>
      </c>
    </row>
    <row r="295" spans="3:3">
      <c r="C295" s="226" t="s">
        <v>630</v>
      </c>
    </row>
    <row r="296" spans="3:3">
      <c r="C296" s="226" t="s">
        <v>631</v>
      </c>
    </row>
    <row r="297" spans="3:3">
      <c r="C297" s="226" t="s">
        <v>632</v>
      </c>
    </row>
    <row r="298" spans="3:3">
      <c r="C298" s="226" t="s">
        <v>633</v>
      </c>
    </row>
    <row r="299" spans="3:3">
      <c r="C299" s="226" t="s">
        <v>634</v>
      </c>
    </row>
    <row r="300" spans="3:3">
      <c r="C300" s="226" t="s">
        <v>635</v>
      </c>
    </row>
    <row r="301" spans="3:3">
      <c r="C301" s="226" t="s">
        <v>636</v>
      </c>
    </row>
    <row r="302" spans="3:3">
      <c r="C302" s="226" t="s">
        <v>637</v>
      </c>
    </row>
    <row r="303" spans="3:3">
      <c r="C303" s="226" t="s">
        <v>638</v>
      </c>
    </row>
    <row r="304" spans="3:3">
      <c r="C304" s="226" t="s">
        <v>639</v>
      </c>
    </row>
    <row r="305" spans="3:3">
      <c r="C305" s="226" t="s">
        <v>640</v>
      </c>
    </row>
    <row r="306" spans="3:3">
      <c r="C306" s="226" t="s">
        <v>641</v>
      </c>
    </row>
    <row r="307" spans="3:3">
      <c r="C307" s="226" t="s">
        <v>642</v>
      </c>
    </row>
    <row r="308" spans="3:3">
      <c r="C308" s="226" t="s">
        <v>643</v>
      </c>
    </row>
    <row r="309" spans="3:3">
      <c r="C309" s="226" t="s">
        <v>644</v>
      </c>
    </row>
    <row r="310" spans="3:3">
      <c r="C310" s="226" t="s">
        <v>645</v>
      </c>
    </row>
    <row r="311" spans="3:3">
      <c r="C311" s="226" t="s">
        <v>646</v>
      </c>
    </row>
    <row r="312" spans="3:3">
      <c r="C312" s="226" t="s">
        <v>647</v>
      </c>
    </row>
    <row r="313" spans="3:3">
      <c r="C313" s="226" t="s">
        <v>648</v>
      </c>
    </row>
    <row r="314" spans="3:3">
      <c r="C314" s="226" t="s">
        <v>649</v>
      </c>
    </row>
    <row r="315" spans="3:3">
      <c r="C315" s="226" t="s">
        <v>650</v>
      </c>
    </row>
    <row r="316" spans="3:3">
      <c r="C316" s="226" t="s">
        <v>651</v>
      </c>
    </row>
    <row r="317" spans="3:3">
      <c r="C317" s="226" t="s">
        <v>652</v>
      </c>
    </row>
    <row r="318" spans="3:3">
      <c r="C318" s="226" t="s">
        <v>653</v>
      </c>
    </row>
    <row r="319" spans="3:3">
      <c r="C319" s="226" t="s">
        <v>654</v>
      </c>
    </row>
    <row r="320" spans="3:3">
      <c r="C320" s="226" t="s">
        <v>655</v>
      </c>
    </row>
    <row r="321" spans="3:3">
      <c r="C321" s="226" t="s">
        <v>656</v>
      </c>
    </row>
    <row r="322" spans="3:3">
      <c r="C322" s="226" t="s">
        <v>657</v>
      </c>
    </row>
    <row r="323" spans="3:3">
      <c r="C323" s="226" t="s">
        <v>658</v>
      </c>
    </row>
    <row r="324" spans="3:3">
      <c r="C324" s="226" t="s">
        <v>659</v>
      </c>
    </row>
    <row r="325" spans="3:3">
      <c r="C325" s="226" t="s">
        <v>660</v>
      </c>
    </row>
    <row r="326" spans="3:3">
      <c r="C326" s="226" t="s">
        <v>661</v>
      </c>
    </row>
    <row r="327" spans="3:3">
      <c r="C327" s="226" t="s">
        <v>662</v>
      </c>
    </row>
    <row r="328" spans="3:3">
      <c r="C328" s="226" t="s">
        <v>663</v>
      </c>
    </row>
    <row r="329" spans="3:3">
      <c r="C329" s="226" t="s">
        <v>664</v>
      </c>
    </row>
    <row r="330" spans="3:3">
      <c r="C330" s="226" t="s">
        <v>665</v>
      </c>
    </row>
    <row r="331" spans="3:3">
      <c r="C331" s="226" t="s">
        <v>666</v>
      </c>
    </row>
    <row r="332" spans="3:3">
      <c r="C332" s="226" t="s">
        <v>667</v>
      </c>
    </row>
    <row r="333" spans="3:3">
      <c r="C333" s="226" t="s">
        <v>668</v>
      </c>
    </row>
    <row r="334" spans="3:3">
      <c r="C334" s="226" t="s">
        <v>669</v>
      </c>
    </row>
    <row r="335" spans="3:3">
      <c r="C335" s="226" t="s">
        <v>670</v>
      </c>
    </row>
    <row r="336" spans="3:3">
      <c r="C336" s="226" t="s">
        <v>671</v>
      </c>
    </row>
    <row r="337" spans="3:3">
      <c r="C337" s="226" t="s">
        <v>672</v>
      </c>
    </row>
    <row r="338" spans="3:3">
      <c r="C338" s="226" t="s">
        <v>673</v>
      </c>
    </row>
    <row r="339" spans="3:3">
      <c r="C339" s="226" t="s">
        <v>674</v>
      </c>
    </row>
    <row r="340" spans="3:3">
      <c r="C340" s="226" t="s">
        <v>675</v>
      </c>
    </row>
    <row r="341" spans="3:3">
      <c r="C341" s="226" t="s">
        <v>676</v>
      </c>
    </row>
    <row r="342" spans="3:3">
      <c r="C342" s="226" t="s">
        <v>677</v>
      </c>
    </row>
    <row r="343" spans="3:3">
      <c r="C343" s="226" t="s">
        <v>678</v>
      </c>
    </row>
    <row r="344" spans="3:3">
      <c r="C344" s="226" t="s">
        <v>679</v>
      </c>
    </row>
    <row r="345" spans="3:3">
      <c r="C345" s="226" t="s">
        <v>680</v>
      </c>
    </row>
    <row r="346" spans="3:3">
      <c r="C346" s="226" t="s">
        <v>681</v>
      </c>
    </row>
    <row r="347" spans="3:3">
      <c r="C347" s="226" t="s">
        <v>682</v>
      </c>
    </row>
    <row r="348" spans="3:3">
      <c r="C348" s="226" t="s">
        <v>683</v>
      </c>
    </row>
    <row r="349" spans="3:3">
      <c r="C349" s="226" t="s">
        <v>684</v>
      </c>
    </row>
    <row r="350" spans="3:3">
      <c r="C350" s="226" t="s">
        <v>685</v>
      </c>
    </row>
    <row r="351" spans="3:3">
      <c r="C351" s="226" t="s">
        <v>686</v>
      </c>
    </row>
    <row r="352" spans="3:3">
      <c r="C352" s="226" t="s">
        <v>687</v>
      </c>
    </row>
    <row r="353" spans="3:3">
      <c r="C353" s="226" t="s">
        <v>688</v>
      </c>
    </row>
    <row r="354" spans="3:3">
      <c r="C354" s="226" t="s">
        <v>689</v>
      </c>
    </row>
    <row r="355" spans="3:3">
      <c r="C355" s="226" t="s">
        <v>690</v>
      </c>
    </row>
    <row r="356" spans="3:3">
      <c r="C356" s="226" t="s">
        <v>691</v>
      </c>
    </row>
    <row r="357" spans="3:3">
      <c r="C357" s="226" t="s">
        <v>692</v>
      </c>
    </row>
    <row r="358" spans="3:3">
      <c r="C358" s="226" t="s">
        <v>693</v>
      </c>
    </row>
    <row r="359" spans="3:3">
      <c r="C359" s="226" t="s">
        <v>694</v>
      </c>
    </row>
    <row r="360" spans="3:3">
      <c r="C360" s="226" t="s">
        <v>695</v>
      </c>
    </row>
    <row r="361" spans="3:3">
      <c r="C361" s="226" t="s">
        <v>696</v>
      </c>
    </row>
    <row r="362" spans="3:3">
      <c r="C362" s="226" t="s">
        <v>697</v>
      </c>
    </row>
    <row r="363" spans="3:3">
      <c r="C363" s="226" t="s">
        <v>698</v>
      </c>
    </row>
    <row r="364" spans="3:3">
      <c r="C364" s="226" t="s">
        <v>699</v>
      </c>
    </row>
    <row r="365" spans="3:3">
      <c r="C365" s="226" t="s">
        <v>700</v>
      </c>
    </row>
    <row r="366" spans="3:3">
      <c r="C366" s="226" t="s">
        <v>701</v>
      </c>
    </row>
    <row r="367" spans="3:3">
      <c r="C367" s="226" t="s">
        <v>702</v>
      </c>
    </row>
    <row r="368" spans="3:3">
      <c r="C368" s="226" t="s">
        <v>703</v>
      </c>
    </row>
    <row r="369" spans="3:3">
      <c r="C369" s="226" t="s">
        <v>704</v>
      </c>
    </row>
    <row r="370" spans="3:3">
      <c r="C370" s="226" t="s">
        <v>705</v>
      </c>
    </row>
    <row r="371" spans="3:3">
      <c r="C371" s="226" t="s">
        <v>706</v>
      </c>
    </row>
    <row r="372" spans="3:3">
      <c r="C372" s="226" t="s">
        <v>707</v>
      </c>
    </row>
    <row r="373" spans="3:3">
      <c r="C373" s="226" t="s">
        <v>708</v>
      </c>
    </row>
    <row r="374" spans="3:3">
      <c r="C374" s="226" t="s">
        <v>709</v>
      </c>
    </row>
    <row r="375" spans="3:3">
      <c r="C375" s="226" t="s">
        <v>710</v>
      </c>
    </row>
    <row r="376" spans="3:3">
      <c r="C376" s="226" t="s">
        <v>711</v>
      </c>
    </row>
    <row r="377" spans="3:3">
      <c r="C377" s="226" t="s">
        <v>712</v>
      </c>
    </row>
    <row r="378" spans="3:3">
      <c r="C378" s="226" t="s">
        <v>713</v>
      </c>
    </row>
    <row r="379" spans="3:3">
      <c r="C379" s="226" t="s">
        <v>714</v>
      </c>
    </row>
    <row r="380" spans="3:3">
      <c r="C380" s="226" t="s">
        <v>715</v>
      </c>
    </row>
    <row r="381" spans="3:3">
      <c r="C381" s="226" t="s">
        <v>716</v>
      </c>
    </row>
    <row r="382" spans="3:3">
      <c r="C382" s="226" t="s">
        <v>717</v>
      </c>
    </row>
    <row r="383" spans="3:3">
      <c r="C383" s="226" t="s">
        <v>718</v>
      </c>
    </row>
    <row r="384" spans="3:3">
      <c r="C384" s="226" t="s">
        <v>719</v>
      </c>
    </row>
    <row r="385" spans="3:3">
      <c r="C385" s="226" t="s">
        <v>720</v>
      </c>
    </row>
    <row r="386" spans="3:3">
      <c r="C386" s="226" t="s">
        <v>721</v>
      </c>
    </row>
    <row r="387" spans="3:3">
      <c r="C387" s="226" t="s">
        <v>722</v>
      </c>
    </row>
    <row r="388" spans="3:3">
      <c r="C388" s="226" t="s">
        <v>723</v>
      </c>
    </row>
    <row r="389" spans="3:3">
      <c r="C389" s="226" t="s">
        <v>724</v>
      </c>
    </row>
    <row r="390" spans="3:3">
      <c r="C390" s="226" t="s">
        <v>725</v>
      </c>
    </row>
    <row r="391" spans="3:3">
      <c r="C391" s="226" t="s">
        <v>726</v>
      </c>
    </row>
    <row r="392" spans="3:3">
      <c r="C392" s="226" t="s">
        <v>727</v>
      </c>
    </row>
    <row r="393" spans="3:3">
      <c r="C393" s="226" t="s">
        <v>728</v>
      </c>
    </row>
    <row r="394" spans="3:3">
      <c r="C394" s="226" t="s">
        <v>729</v>
      </c>
    </row>
    <row r="395" spans="3:3">
      <c r="C395" s="226" t="s">
        <v>730</v>
      </c>
    </row>
    <row r="396" spans="3:3">
      <c r="C396" s="226" t="s">
        <v>731</v>
      </c>
    </row>
    <row r="397" spans="3:3">
      <c r="C397" s="226" t="s">
        <v>732</v>
      </c>
    </row>
    <row r="398" spans="3:3">
      <c r="C398" s="226" t="s">
        <v>733</v>
      </c>
    </row>
    <row r="399" spans="3:3">
      <c r="C399" s="226" t="s">
        <v>734</v>
      </c>
    </row>
    <row r="400" spans="3:3">
      <c r="C400" s="226" t="s">
        <v>735</v>
      </c>
    </row>
    <row r="401" spans="3:3">
      <c r="C401" s="226" t="s">
        <v>736</v>
      </c>
    </row>
    <row r="402" spans="3:3">
      <c r="C402" s="226" t="s">
        <v>737</v>
      </c>
    </row>
    <row r="403" spans="3:3">
      <c r="C403" s="226" t="s">
        <v>738</v>
      </c>
    </row>
    <row r="404" spans="3:3">
      <c r="C404" s="226" t="s">
        <v>739</v>
      </c>
    </row>
    <row r="405" spans="3:3">
      <c r="C405" s="226" t="s">
        <v>740</v>
      </c>
    </row>
    <row r="406" spans="3:3">
      <c r="C406" s="226" t="s">
        <v>741</v>
      </c>
    </row>
    <row r="407" spans="3:3">
      <c r="C407" s="226" t="s">
        <v>742</v>
      </c>
    </row>
    <row r="408" spans="3:3">
      <c r="C408" s="226" t="s">
        <v>743</v>
      </c>
    </row>
    <row r="409" spans="3:3">
      <c r="C409" s="226" t="s">
        <v>744</v>
      </c>
    </row>
    <row r="410" spans="3:3">
      <c r="C410" s="226" t="s">
        <v>745</v>
      </c>
    </row>
    <row r="411" spans="3:3">
      <c r="C411" s="226" t="s">
        <v>746</v>
      </c>
    </row>
    <row r="412" spans="3:3">
      <c r="C412" s="226" t="s">
        <v>747</v>
      </c>
    </row>
    <row r="413" spans="3:3">
      <c r="C413" s="226" t="s">
        <v>748</v>
      </c>
    </row>
    <row r="414" spans="3:3">
      <c r="C414" s="226" t="s">
        <v>749</v>
      </c>
    </row>
    <row r="415" spans="3:3">
      <c r="C415" s="226" t="s">
        <v>750</v>
      </c>
    </row>
    <row r="416" spans="3:3">
      <c r="C416" s="226" t="s">
        <v>751</v>
      </c>
    </row>
    <row r="417" spans="3:3">
      <c r="C417" s="226" t="s">
        <v>752</v>
      </c>
    </row>
    <row r="418" spans="3:3">
      <c r="C418" s="226" t="s">
        <v>753</v>
      </c>
    </row>
    <row r="419" spans="3:3">
      <c r="C419" s="226" t="s">
        <v>754</v>
      </c>
    </row>
    <row r="420" spans="3:3">
      <c r="C420" s="226" t="s">
        <v>755</v>
      </c>
    </row>
    <row r="421" spans="3:3">
      <c r="C421" s="226" t="s">
        <v>756</v>
      </c>
    </row>
    <row r="422" spans="3:3">
      <c r="C422" s="226" t="s">
        <v>757</v>
      </c>
    </row>
    <row r="423" spans="3:3">
      <c r="C423" s="226" t="s">
        <v>758</v>
      </c>
    </row>
    <row r="424" spans="3:3">
      <c r="C424" s="226" t="s">
        <v>759</v>
      </c>
    </row>
    <row r="425" spans="3:3">
      <c r="C425" s="226" t="s">
        <v>760</v>
      </c>
    </row>
    <row r="426" spans="3:3">
      <c r="C426" s="226" t="s">
        <v>761</v>
      </c>
    </row>
    <row r="427" spans="3:3">
      <c r="C427" s="226" t="s">
        <v>762</v>
      </c>
    </row>
    <row r="428" spans="3:3">
      <c r="C428" s="226" t="s">
        <v>763</v>
      </c>
    </row>
    <row r="429" spans="3:3">
      <c r="C429" s="226" t="s">
        <v>764</v>
      </c>
    </row>
    <row r="430" spans="3:3">
      <c r="C430" s="226" t="s">
        <v>765</v>
      </c>
    </row>
    <row r="431" spans="3:3">
      <c r="C431" s="226" t="s">
        <v>766</v>
      </c>
    </row>
    <row r="432" spans="3:3">
      <c r="C432" s="226" t="s">
        <v>767</v>
      </c>
    </row>
    <row r="433" spans="3:3">
      <c r="C433" s="226" t="s">
        <v>768</v>
      </c>
    </row>
    <row r="434" spans="3:3">
      <c r="C434" s="226" t="s">
        <v>769</v>
      </c>
    </row>
    <row r="435" spans="3:3">
      <c r="C435" s="226" t="s">
        <v>770</v>
      </c>
    </row>
    <row r="436" spans="3:3">
      <c r="C436" s="226" t="s">
        <v>771</v>
      </c>
    </row>
    <row r="437" spans="3:3">
      <c r="C437" s="226" t="s">
        <v>772</v>
      </c>
    </row>
    <row r="438" spans="3:3">
      <c r="C438" s="226" t="s">
        <v>773</v>
      </c>
    </row>
    <row r="439" spans="3:3">
      <c r="C439" s="226" t="s">
        <v>774</v>
      </c>
    </row>
    <row r="440" spans="3:3">
      <c r="C440" s="226" t="s">
        <v>775</v>
      </c>
    </row>
    <row r="441" spans="3:3">
      <c r="C441" s="226" t="s">
        <v>776</v>
      </c>
    </row>
    <row r="442" spans="3:3">
      <c r="C442" s="226" t="s">
        <v>777</v>
      </c>
    </row>
    <row r="443" spans="3:3">
      <c r="C443" s="226" t="s">
        <v>778</v>
      </c>
    </row>
    <row r="444" spans="3:3">
      <c r="C444" s="226" t="s">
        <v>779</v>
      </c>
    </row>
    <row r="445" spans="3:3">
      <c r="C445" s="226" t="s">
        <v>780</v>
      </c>
    </row>
    <row r="446" spans="3:3">
      <c r="C446" s="226" t="s">
        <v>781</v>
      </c>
    </row>
    <row r="447" spans="3:3">
      <c r="C447" s="225" t="s">
        <v>782</v>
      </c>
    </row>
    <row r="448" spans="3:3">
      <c r="C448" s="226" t="s">
        <v>783</v>
      </c>
    </row>
    <row r="449" spans="3:3">
      <c r="C449" s="226" t="s">
        <v>784</v>
      </c>
    </row>
    <row r="450" spans="3:3">
      <c r="C450" s="226" t="s">
        <v>785</v>
      </c>
    </row>
    <row r="451" spans="3:3">
      <c r="C451" s="226" t="s">
        <v>786</v>
      </c>
    </row>
    <row r="452" spans="3:3">
      <c r="C452" s="226" t="s">
        <v>787</v>
      </c>
    </row>
    <row r="453" spans="3:3">
      <c r="C453" s="226" t="s">
        <v>788</v>
      </c>
    </row>
    <row r="454" spans="3:3">
      <c r="C454" s="226" t="s">
        <v>789</v>
      </c>
    </row>
    <row r="455" spans="3:3">
      <c r="C455" s="226" t="s">
        <v>790</v>
      </c>
    </row>
    <row r="456" spans="3:3">
      <c r="C456" s="226" t="s">
        <v>791</v>
      </c>
    </row>
    <row r="457" spans="3:3">
      <c r="C457" s="226" t="s">
        <v>792</v>
      </c>
    </row>
    <row r="458" spans="3:3">
      <c r="C458" s="226" t="s">
        <v>793</v>
      </c>
    </row>
    <row r="459" spans="3:3">
      <c r="C459" s="226" t="s">
        <v>794</v>
      </c>
    </row>
    <row r="460" spans="3:3">
      <c r="C460" s="226" t="s">
        <v>795</v>
      </c>
    </row>
    <row r="461" spans="3:3">
      <c r="C461" s="226" t="s">
        <v>796</v>
      </c>
    </row>
    <row r="462" spans="3:3">
      <c r="C462" s="226" t="s">
        <v>797</v>
      </c>
    </row>
    <row r="463" spans="3:3">
      <c r="C463" s="226" t="s">
        <v>798</v>
      </c>
    </row>
    <row r="464" spans="3:3">
      <c r="C464" s="226" t="s">
        <v>799</v>
      </c>
    </row>
    <row r="465" spans="3:3">
      <c r="C465" s="226" t="s">
        <v>800</v>
      </c>
    </row>
    <row r="466" spans="3:3">
      <c r="C466" s="226" t="s">
        <v>801</v>
      </c>
    </row>
  </sheetData>
  <mergeCells count="6">
    <mergeCell ref="A1:D1"/>
    <mergeCell ref="A5:D5"/>
    <mergeCell ref="A6:D6"/>
    <mergeCell ref="A3:D4"/>
    <mergeCell ref="A7:H7"/>
    <mergeCell ref="A2:D2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workbookViewId="0">
      <selection activeCell="J23" sqref="J23"/>
    </sheetView>
  </sheetViews>
  <sheetFormatPr baseColWidth="10" defaultColWidth="11.42578125" defaultRowHeight="15"/>
  <cols>
    <col min="1" max="2" width="11.42578125" style="39" customWidth="1"/>
    <col min="3" max="3" width="8.5703125" style="39" customWidth="1"/>
    <col min="4" max="4" width="46.5703125" style="39" customWidth="1"/>
    <col min="5" max="5" width="15.5703125" style="39" customWidth="1"/>
    <col min="6" max="6" width="10.28515625" style="39" customWidth="1"/>
    <col min="7" max="7" width="9.85546875" style="39" customWidth="1"/>
    <col min="8" max="8" width="11.42578125" style="39"/>
    <col min="9" max="9" width="17.85546875" style="39" bestFit="1" customWidth="1"/>
    <col min="10" max="10" width="108" style="39" bestFit="1" customWidth="1"/>
    <col min="11" max="18" width="11.42578125" style="39"/>
    <col min="19" max="19" width="20.42578125" style="39" bestFit="1" customWidth="1"/>
    <col min="20" max="20" width="19.140625" style="39" customWidth="1"/>
    <col min="21" max="16384" width="11.42578125" style="39"/>
  </cols>
  <sheetData>
    <row r="1" spans="1:20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51"/>
      <c r="T1" s="117">
        <v>3867477.3514354648</v>
      </c>
    </row>
    <row r="2" spans="1:20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53"/>
      <c r="T2" s="39">
        <f>+T1*1000000</f>
        <v>3867477351435.4648</v>
      </c>
    </row>
    <row r="3" spans="1:20" ht="15.75">
      <c r="A3" s="266" t="s">
        <v>39</v>
      </c>
      <c r="B3" s="266"/>
      <c r="C3" s="266"/>
      <c r="D3" s="266"/>
      <c r="E3" s="266"/>
      <c r="F3" s="266"/>
      <c r="G3" s="266"/>
      <c r="H3" s="266"/>
      <c r="I3" s="266"/>
      <c r="J3" s="55"/>
    </row>
    <row r="4" spans="1:20">
      <c r="A4" s="266"/>
      <c r="B4" s="266"/>
      <c r="C4" s="266"/>
      <c r="D4" s="266"/>
      <c r="E4" s="266"/>
      <c r="F4" s="266"/>
      <c r="G4" s="266"/>
      <c r="H4" s="266"/>
      <c r="I4" s="266"/>
    </row>
    <row r="5" spans="1:20" ht="18.75">
      <c r="A5" s="312" t="s">
        <v>334</v>
      </c>
      <c r="B5" s="312"/>
      <c r="C5" s="312"/>
      <c r="D5" s="312"/>
      <c r="E5" s="312"/>
      <c r="F5" s="312"/>
      <c r="G5" s="312"/>
      <c r="H5" s="312"/>
      <c r="I5" s="312"/>
      <c r="J5" s="122"/>
    </row>
    <row r="6" spans="1:20" ht="18.75">
      <c r="A6" s="312" t="s">
        <v>161</v>
      </c>
      <c r="B6" s="312"/>
      <c r="C6" s="312"/>
      <c r="D6" s="312"/>
      <c r="E6" s="312"/>
      <c r="F6" s="312"/>
      <c r="G6" s="312"/>
      <c r="H6" s="312"/>
      <c r="I6" s="312"/>
      <c r="J6" s="211"/>
      <c r="S6" s="117"/>
    </row>
    <row r="7" spans="1:20">
      <c r="A7" s="311" t="s">
        <v>258</v>
      </c>
      <c r="B7" s="311"/>
      <c r="C7" s="311"/>
      <c r="D7" s="311"/>
      <c r="E7" s="311"/>
      <c r="F7" s="311"/>
      <c r="G7" s="311"/>
      <c r="H7" s="311"/>
      <c r="I7" s="311"/>
      <c r="J7" s="123"/>
    </row>
    <row r="9" spans="1:20">
      <c r="D9" s="212" t="s">
        <v>323</v>
      </c>
      <c r="E9" s="213" t="s">
        <v>276</v>
      </c>
      <c r="F9" s="213" t="s">
        <v>300</v>
      </c>
    </row>
    <row r="10" spans="1:20">
      <c r="D10" s="214" t="s">
        <v>324</v>
      </c>
      <c r="E10" s="215">
        <v>3402.5148422400002</v>
      </c>
      <c r="F10" s="216">
        <v>0.16</v>
      </c>
    </row>
    <row r="11" spans="1:20">
      <c r="D11" s="214" t="s">
        <v>325</v>
      </c>
      <c r="E11" s="215">
        <v>1701.2574211200001</v>
      </c>
      <c r="F11" s="216">
        <v>0.08</v>
      </c>
    </row>
    <row r="12" spans="1:20">
      <c r="D12" s="214" t="s">
        <v>326</v>
      </c>
      <c r="E12" s="215">
        <v>1488.6002434800002</v>
      </c>
      <c r="F12" s="216">
        <v>7.0000000000000007E-2</v>
      </c>
    </row>
    <row r="13" spans="1:20">
      <c r="D13" s="214" t="s">
        <v>327</v>
      </c>
      <c r="E13" s="215">
        <v>1063.2858882</v>
      </c>
      <c r="F13" s="216">
        <v>0.05</v>
      </c>
    </row>
    <row r="14" spans="1:20">
      <c r="D14" s="214" t="s">
        <v>328</v>
      </c>
      <c r="E14" s="215">
        <v>2551.8861316799998</v>
      </c>
      <c r="F14" s="216">
        <v>0.12</v>
      </c>
    </row>
    <row r="15" spans="1:20">
      <c r="D15" s="214" t="s">
        <v>329</v>
      </c>
      <c r="E15" s="215">
        <v>1063.2858882</v>
      </c>
      <c r="F15" s="216">
        <v>0.05</v>
      </c>
    </row>
    <row r="16" spans="1:20">
      <c r="D16" s="214" t="s">
        <v>330</v>
      </c>
      <c r="E16" s="215">
        <v>850.62871056000006</v>
      </c>
      <c r="F16" s="216">
        <v>0.04</v>
      </c>
    </row>
    <row r="17" spans="4:6">
      <c r="D17" s="214" t="s">
        <v>331</v>
      </c>
      <c r="E17" s="215">
        <v>1488.6002434800002</v>
      </c>
      <c r="F17" s="216">
        <v>7.0000000000000007E-2</v>
      </c>
    </row>
    <row r="18" spans="4:6">
      <c r="D18" s="214" t="s">
        <v>332</v>
      </c>
      <c r="E18" s="215">
        <v>1275.9430658399999</v>
      </c>
      <c r="F18" s="216">
        <v>0.06</v>
      </c>
    </row>
    <row r="19" spans="4:6">
      <c r="D19" s="214" t="s">
        <v>333</v>
      </c>
      <c r="E19" s="215">
        <v>6379.7153292000003</v>
      </c>
      <c r="F19" s="216">
        <v>0.3</v>
      </c>
    </row>
    <row r="20" spans="4:6">
      <c r="D20" s="217" t="s">
        <v>297</v>
      </c>
      <c r="E20" s="218">
        <v>21265.717764000001</v>
      </c>
      <c r="F20" s="219">
        <v>1.0000000000000002</v>
      </c>
    </row>
  </sheetData>
  <mergeCells count="6">
    <mergeCell ref="A7:I7"/>
    <mergeCell ref="A1:I1"/>
    <mergeCell ref="A2:I2"/>
    <mergeCell ref="A3:I4"/>
    <mergeCell ref="A5:I5"/>
    <mergeCell ref="A6:I6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workbookViewId="0">
      <selection activeCell="I32" sqref="I32"/>
    </sheetView>
  </sheetViews>
  <sheetFormatPr baseColWidth="10" defaultColWidth="11.42578125" defaultRowHeight="15"/>
  <cols>
    <col min="1" max="2" width="11.42578125" style="39" customWidth="1"/>
    <col min="3" max="3" width="58.28515625" style="39" customWidth="1"/>
    <col min="4" max="4" width="9.7109375" style="39" customWidth="1"/>
    <col min="5" max="5" width="10.28515625" style="39" customWidth="1"/>
    <col min="6" max="6" width="9.85546875" style="39" customWidth="1"/>
    <col min="7" max="7" width="11.42578125" style="39"/>
    <col min="8" max="8" width="17.85546875" style="39" bestFit="1" customWidth="1"/>
    <col min="9" max="9" width="108" style="39" bestFit="1" customWidth="1"/>
    <col min="10" max="17" width="11.42578125" style="39"/>
    <col min="18" max="18" width="20.42578125" style="39" bestFit="1" customWidth="1"/>
    <col min="19" max="19" width="19.140625" style="39" customWidth="1"/>
    <col min="20" max="16384" width="11.42578125" style="39"/>
  </cols>
  <sheetData>
    <row r="1" spans="1:19" ht="28.5" customHeight="1">
      <c r="A1" s="269" t="s">
        <v>0</v>
      </c>
      <c r="B1" s="270"/>
      <c r="C1" s="270"/>
      <c r="D1" s="270"/>
      <c r="E1" s="270"/>
      <c r="F1" s="50"/>
      <c r="G1" s="50"/>
      <c r="H1" s="50"/>
      <c r="I1" s="51"/>
      <c r="S1" s="117">
        <v>3867477.3514354648</v>
      </c>
    </row>
    <row r="2" spans="1:19" ht="21">
      <c r="A2" s="267" t="s">
        <v>1</v>
      </c>
      <c r="B2" s="268"/>
      <c r="C2" s="268"/>
      <c r="D2" s="268"/>
      <c r="E2" s="268"/>
      <c r="F2" s="52"/>
      <c r="G2" s="52"/>
      <c r="H2" s="52"/>
      <c r="I2" s="53"/>
      <c r="S2" s="39">
        <f>+S1*1000000</f>
        <v>3867477351435.4648</v>
      </c>
    </row>
    <row r="3" spans="1:19" ht="15.75" customHeight="1">
      <c r="A3" s="266" t="s">
        <v>39</v>
      </c>
      <c r="B3" s="266"/>
      <c r="C3" s="266"/>
      <c r="D3" s="266"/>
      <c r="E3" s="266"/>
      <c r="F3" s="266"/>
      <c r="G3" s="54"/>
      <c r="H3" s="54"/>
      <c r="I3" s="55"/>
    </row>
    <row r="4" spans="1:19" ht="15" customHeight="1">
      <c r="A4" s="54"/>
      <c r="B4" s="54"/>
      <c r="C4" s="54"/>
      <c r="D4" s="54"/>
      <c r="E4" s="54"/>
      <c r="F4" s="54"/>
      <c r="G4" s="54"/>
      <c r="H4" s="54"/>
    </row>
    <row r="5" spans="1:19" ht="18.75">
      <c r="A5" s="312" t="s">
        <v>341</v>
      </c>
      <c r="B5" s="312"/>
      <c r="C5" s="312"/>
      <c r="D5" s="312"/>
      <c r="E5" s="312"/>
      <c r="F5" s="122"/>
      <c r="G5" s="122"/>
      <c r="H5" s="122"/>
      <c r="I5" s="122"/>
    </row>
    <row r="6" spans="1:19" ht="18.75">
      <c r="A6" s="312" t="s">
        <v>161</v>
      </c>
      <c r="B6" s="312"/>
      <c r="C6" s="312"/>
      <c r="D6" s="312"/>
      <c r="E6" s="312"/>
      <c r="F6" s="122"/>
      <c r="G6" s="122"/>
      <c r="H6" s="122"/>
      <c r="I6" s="211"/>
      <c r="R6" s="117"/>
    </row>
    <row r="7" spans="1:19">
      <c r="A7" s="311" t="s">
        <v>258</v>
      </c>
      <c r="B7" s="311"/>
      <c r="C7" s="311"/>
      <c r="D7" s="311"/>
      <c r="E7" s="311"/>
      <c r="F7" s="123"/>
      <c r="G7" s="123"/>
      <c r="H7" s="123"/>
      <c r="I7" s="123"/>
    </row>
    <row r="9" spans="1:19">
      <c r="C9" s="212" t="s">
        <v>335</v>
      </c>
      <c r="D9" s="212" t="s">
        <v>336</v>
      </c>
    </row>
    <row r="10" spans="1:19">
      <c r="C10" s="220" t="s">
        <v>128</v>
      </c>
      <c r="D10" s="221">
        <v>7592.7725140000002</v>
      </c>
    </row>
    <row r="11" spans="1:19">
      <c r="C11" s="222" t="s">
        <v>129</v>
      </c>
      <c r="D11" s="223">
        <v>6989.0832609999998</v>
      </c>
    </row>
    <row r="12" spans="1:19">
      <c r="C12" s="222" t="s">
        <v>131</v>
      </c>
      <c r="D12" s="223">
        <v>2.3126039999999999</v>
      </c>
    </row>
    <row r="13" spans="1:19">
      <c r="C13" s="222" t="s">
        <v>132</v>
      </c>
      <c r="D13" s="223">
        <v>601.37664900000004</v>
      </c>
    </row>
    <row r="14" spans="1:19">
      <c r="C14" s="220" t="s">
        <v>133</v>
      </c>
      <c r="D14" s="221">
        <v>4316.6890480000002</v>
      </c>
    </row>
    <row r="15" spans="1:19">
      <c r="C15" s="222" t="s">
        <v>134</v>
      </c>
      <c r="D15" s="223">
        <v>856.76796200000001</v>
      </c>
    </row>
    <row r="16" spans="1:19">
      <c r="C16" s="222" t="s">
        <v>135</v>
      </c>
      <c r="D16" s="223">
        <v>0.115356</v>
      </c>
    </row>
    <row r="17" spans="3:4">
      <c r="C17" s="222" t="s">
        <v>137</v>
      </c>
      <c r="D17" s="223">
        <v>98.457792999999995</v>
      </c>
    </row>
    <row r="18" spans="3:4">
      <c r="C18" s="222" t="s">
        <v>337</v>
      </c>
      <c r="D18" s="223">
        <v>1297.732751</v>
      </c>
    </row>
    <row r="19" spans="3:4">
      <c r="C19" s="222" t="s">
        <v>139</v>
      </c>
      <c r="D19" s="223">
        <v>2063.1477810000001</v>
      </c>
    </row>
    <row r="20" spans="3:4">
      <c r="C20" s="222" t="s">
        <v>142</v>
      </c>
      <c r="D20" s="223">
        <v>0.46740500000000001</v>
      </c>
    </row>
    <row r="21" spans="3:4">
      <c r="C21" s="220" t="s">
        <v>143</v>
      </c>
      <c r="D21" s="221">
        <v>5844.7749469999999</v>
      </c>
    </row>
    <row r="22" spans="3:4">
      <c r="C22" s="222" t="s">
        <v>144</v>
      </c>
      <c r="D22" s="223">
        <v>687.66734899999994</v>
      </c>
    </row>
    <row r="23" spans="3:4">
      <c r="C23" s="222" t="s">
        <v>338</v>
      </c>
      <c r="D23" s="223">
        <v>5157.1075979999996</v>
      </c>
    </row>
    <row r="24" spans="3:4">
      <c r="C24" s="220" t="s">
        <v>146</v>
      </c>
      <c r="D24" s="221">
        <v>3324.6798979999999</v>
      </c>
    </row>
    <row r="25" spans="3:4">
      <c r="C25" s="222" t="s">
        <v>147</v>
      </c>
      <c r="D25" s="223">
        <v>592.99034500000005</v>
      </c>
    </row>
    <row r="26" spans="3:4">
      <c r="C26" s="222" t="s">
        <v>148</v>
      </c>
      <c r="D26" s="223">
        <v>139.644812</v>
      </c>
    </row>
    <row r="27" spans="3:4">
      <c r="C27" s="222" t="s">
        <v>149</v>
      </c>
      <c r="D27" s="223">
        <v>1355.65319</v>
      </c>
    </row>
    <row r="28" spans="3:4">
      <c r="C28" s="222" t="s">
        <v>150</v>
      </c>
      <c r="D28" s="223">
        <v>332.71337399999999</v>
      </c>
    </row>
    <row r="29" spans="3:4">
      <c r="C29" s="222" t="s">
        <v>339</v>
      </c>
      <c r="D29" s="223">
        <v>893.17817700000001</v>
      </c>
    </row>
    <row r="30" spans="3:4">
      <c r="C30" s="220" t="s">
        <v>152</v>
      </c>
      <c r="D30" s="221">
        <v>186.801357</v>
      </c>
    </row>
    <row r="31" spans="3:4">
      <c r="C31" s="222" t="s">
        <v>153</v>
      </c>
      <c r="D31" s="223">
        <v>186.801357</v>
      </c>
    </row>
    <row r="32" spans="3:4">
      <c r="C32" s="212" t="s">
        <v>340</v>
      </c>
      <c r="D32" s="217">
        <v>21265.717764000001</v>
      </c>
    </row>
  </sheetData>
  <mergeCells count="6">
    <mergeCell ref="A6:E6"/>
    <mergeCell ref="A7:E7"/>
    <mergeCell ref="A1:E1"/>
    <mergeCell ref="A2:E2"/>
    <mergeCell ref="A3:F3"/>
    <mergeCell ref="A5:E5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showGridLines="0" workbookViewId="0">
      <selection activeCell="G26" sqref="G26"/>
    </sheetView>
  </sheetViews>
  <sheetFormatPr baseColWidth="10" defaultColWidth="11.42578125" defaultRowHeight="15"/>
  <cols>
    <col min="1" max="1" width="11.42578125" style="39" customWidth="1"/>
    <col min="2" max="2" width="53.7109375" style="39" customWidth="1"/>
    <col min="3" max="3" width="14.140625" style="39" customWidth="1"/>
    <col min="4" max="4" width="9.7109375" style="39" customWidth="1"/>
    <col min="5" max="5" width="10.28515625" style="39" customWidth="1"/>
    <col min="6" max="6" width="13.28515625" style="39" customWidth="1"/>
    <col min="7" max="7" width="11.42578125" style="39"/>
    <col min="8" max="8" width="9" style="39" customWidth="1"/>
    <col min="9" max="9" width="11.28515625" style="39" customWidth="1"/>
    <col min="10" max="17" width="11.42578125" style="39"/>
    <col min="18" max="18" width="20.42578125" style="39" bestFit="1" customWidth="1"/>
    <col min="19" max="19" width="19.140625" style="39" customWidth="1"/>
    <col min="20" max="16384" width="11.42578125" style="39"/>
  </cols>
  <sheetData>
    <row r="1" spans="1:19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S1" s="117">
        <v>3867477.3514354648</v>
      </c>
    </row>
    <row r="2" spans="1:19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S2" s="39">
        <f>+S1*1000000</f>
        <v>3867477351435.4648</v>
      </c>
    </row>
    <row r="3" spans="1:19" ht="15.75" customHeight="1">
      <c r="A3" s="266" t="s">
        <v>39</v>
      </c>
      <c r="B3" s="266"/>
      <c r="C3" s="266"/>
      <c r="D3" s="266"/>
      <c r="E3" s="266"/>
      <c r="F3" s="266"/>
      <c r="G3" s="266"/>
      <c r="H3" s="266"/>
      <c r="I3" s="266"/>
      <c r="J3" s="266"/>
    </row>
    <row r="4" spans="1:19" ht="15" customHeight="1">
      <c r="A4" s="54"/>
      <c r="B4" s="54"/>
      <c r="C4" s="54"/>
      <c r="D4" s="54"/>
      <c r="E4" s="54"/>
      <c r="F4" s="54"/>
      <c r="G4" s="54"/>
      <c r="H4" s="54"/>
    </row>
    <row r="5" spans="1:19" ht="18.75">
      <c r="A5" s="312" t="s">
        <v>802</v>
      </c>
      <c r="B5" s="312"/>
      <c r="C5" s="312"/>
      <c r="D5" s="312"/>
      <c r="E5" s="312"/>
      <c r="F5" s="312"/>
      <c r="G5" s="312"/>
      <c r="H5" s="312"/>
      <c r="I5" s="312"/>
      <c r="J5" s="312"/>
    </row>
    <row r="6" spans="1:19" ht="18.75">
      <c r="A6" s="312" t="s">
        <v>803</v>
      </c>
      <c r="B6" s="312"/>
      <c r="C6" s="312"/>
      <c r="D6" s="312"/>
      <c r="E6" s="312"/>
      <c r="F6" s="312"/>
      <c r="G6" s="312"/>
      <c r="H6" s="312"/>
      <c r="I6" s="312"/>
      <c r="J6" s="312"/>
      <c r="R6" s="117"/>
    </row>
    <row r="7" spans="1:19" ht="18.75">
      <c r="A7" s="312" t="s">
        <v>818</v>
      </c>
      <c r="B7" s="312"/>
      <c r="C7" s="312"/>
      <c r="D7" s="312"/>
      <c r="E7" s="312"/>
      <c r="F7" s="312"/>
      <c r="G7" s="312"/>
      <c r="H7" s="312"/>
      <c r="I7" s="312"/>
      <c r="J7" s="312"/>
      <c r="R7" s="117"/>
    </row>
    <row r="8" spans="1:19">
      <c r="A8" s="311"/>
      <c r="B8" s="311"/>
      <c r="C8" s="311"/>
      <c r="D8" s="311"/>
      <c r="E8" s="311"/>
      <c r="F8" s="123"/>
      <c r="G8" s="123"/>
      <c r="H8" s="123"/>
      <c r="I8" s="123"/>
    </row>
    <row r="9" spans="1:19" ht="27" customHeight="1">
      <c r="B9" s="288" t="s">
        <v>46</v>
      </c>
      <c r="C9" s="288">
        <v>2018</v>
      </c>
      <c r="D9" s="288"/>
      <c r="E9" s="288"/>
      <c r="F9" s="288">
        <v>2017</v>
      </c>
      <c r="G9" s="288"/>
      <c r="H9" s="288"/>
      <c r="I9" s="210" t="s">
        <v>820</v>
      </c>
    </row>
    <row r="10" spans="1:19" ht="16.5" customHeight="1">
      <c r="B10" s="288"/>
      <c r="C10" s="210" t="s">
        <v>816</v>
      </c>
      <c r="D10" s="210" t="s">
        <v>817</v>
      </c>
      <c r="E10" s="210" t="s">
        <v>48</v>
      </c>
      <c r="F10" s="210" t="s">
        <v>816</v>
      </c>
      <c r="G10" s="210" t="s">
        <v>817</v>
      </c>
      <c r="H10" s="210" t="s">
        <v>48</v>
      </c>
      <c r="I10" s="210" t="s">
        <v>821</v>
      </c>
    </row>
    <row r="11" spans="1:19">
      <c r="B11" s="227" t="s">
        <v>823</v>
      </c>
      <c r="C11" s="228">
        <v>150175.42000000001</v>
      </c>
      <c r="D11" s="233">
        <v>1</v>
      </c>
      <c r="E11" s="233">
        <v>3.8800000000000001E-2</v>
      </c>
      <c r="F11" s="228">
        <v>149625.68</v>
      </c>
      <c r="G11" s="233">
        <v>1</v>
      </c>
      <c r="H11" s="233">
        <v>4.2000000000000003E-2</v>
      </c>
      <c r="I11" s="233">
        <v>3.7000000000000002E-3</v>
      </c>
      <c r="J11" s="235"/>
    </row>
    <row r="12" spans="1:19">
      <c r="B12" s="36" t="s">
        <v>825</v>
      </c>
      <c r="C12" s="238">
        <v>122609.04</v>
      </c>
      <c r="D12" s="237">
        <v>0.81640000000000001</v>
      </c>
      <c r="E12" s="237">
        <v>3.1699999999999999E-2</v>
      </c>
      <c r="F12" s="238">
        <v>116179.34</v>
      </c>
      <c r="G12" s="237">
        <v>0.77649999999999997</v>
      </c>
      <c r="H12" s="237">
        <v>3.2599999999999997E-2</v>
      </c>
      <c r="I12" s="237">
        <v>5.5300000000000002E-2</v>
      </c>
      <c r="J12" s="235"/>
    </row>
    <row r="13" spans="1:19">
      <c r="B13" s="36" t="s">
        <v>826</v>
      </c>
      <c r="C13" s="238">
        <v>1150.58</v>
      </c>
      <c r="D13" s="237">
        <v>7.7000000000000002E-3</v>
      </c>
      <c r="E13" s="237">
        <v>2.9999999999999997E-4</v>
      </c>
      <c r="F13" s="238"/>
      <c r="G13" s="239"/>
      <c r="H13" s="239"/>
      <c r="I13" s="237"/>
      <c r="J13" s="235"/>
    </row>
    <row r="14" spans="1:19">
      <c r="B14" s="36" t="s">
        <v>827</v>
      </c>
      <c r="C14" s="238">
        <v>25606.639999999999</v>
      </c>
      <c r="D14" s="237">
        <v>0.17050000000000001</v>
      </c>
      <c r="E14" s="237">
        <v>6.6E-3</v>
      </c>
      <c r="F14" s="238">
        <v>26724.880000000001</v>
      </c>
      <c r="G14" s="237">
        <v>0.17860000000000001</v>
      </c>
      <c r="H14" s="237">
        <v>7.4999999999999997E-3</v>
      </c>
      <c r="I14" s="237">
        <v>-4.1799999999999997E-2</v>
      </c>
      <c r="J14" s="235"/>
    </row>
    <row r="15" spans="1:19">
      <c r="B15" s="36" t="s">
        <v>831</v>
      </c>
      <c r="C15" s="238">
        <v>24101.54</v>
      </c>
      <c r="D15" s="237">
        <v>0.1605</v>
      </c>
      <c r="E15" s="237">
        <v>6.1999999999999998E-3</v>
      </c>
      <c r="F15" s="238">
        <v>24101.54</v>
      </c>
      <c r="G15" s="237">
        <v>0.16109999999999999</v>
      </c>
      <c r="H15" s="237">
        <v>6.7999999999999996E-3</v>
      </c>
      <c r="I15" s="237">
        <v>0</v>
      </c>
      <c r="J15" s="235"/>
    </row>
    <row r="16" spans="1:19">
      <c r="B16" s="36" t="s">
        <v>832</v>
      </c>
      <c r="C16" s="238">
        <v>1505.1</v>
      </c>
      <c r="D16" s="237">
        <v>0.01</v>
      </c>
      <c r="E16" s="237">
        <v>4.0000000000000002E-4</v>
      </c>
      <c r="F16" s="238">
        <v>1505.1</v>
      </c>
      <c r="G16" s="237">
        <v>1.01E-2</v>
      </c>
      <c r="H16" s="237">
        <v>4.0000000000000002E-4</v>
      </c>
      <c r="I16" s="237">
        <v>0</v>
      </c>
      <c r="J16" s="235"/>
    </row>
    <row r="17" spans="2:10">
      <c r="B17" s="36" t="s">
        <v>828</v>
      </c>
      <c r="C17" s="238">
        <v>809.17</v>
      </c>
      <c r="D17" s="234">
        <v>5.4000000000000003E-3</v>
      </c>
      <c r="E17" s="234">
        <v>2.0000000000000001E-4</v>
      </c>
      <c r="F17" s="230">
        <v>6721.47</v>
      </c>
      <c r="G17" s="237">
        <v>4.4900000000000002E-2</v>
      </c>
      <c r="H17" s="237">
        <v>1.9E-3</v>
      </c>
      <c r="I17" s="234">
        <v>-0.87960000000000005</v>
      </c>
      <c r="J17" s="235"/>
    </row>
    <row r="18" spans="2:10">
      <c r="B18" s="227" t="s">
        <v>824</v>
      </c>
      <c r="C18" s="228">
        <v>15214.76</v>
      </c>
      <c r="D18" s="233">
        <v>1</v>
      </c>
      <c r="E18" s="233">
        <v>3.8999999999999998E-3</v>
      </c>
      <c r="F18" s="228">
        <v>20048.810000000001</v>
      </c>
      <c r="G18" s="233">
        <v>1</v>
      </c>
      <c r="H18" s="233">
        <v>5.5999999999999999E-3</v>
      </c>
      <c r="I18" s="233">
        <v>-0.24110000000000001</v>
      </c>
      <c r="J18" s="235"/>
    </row>
    <row r="19" spans="2:10">
      <c r="B19" s="36" t="s">
        <v>829</v>
      </c>
      <c r="C19" s="230">
        <v>0.24</v>
      </c>
      <c r="D19" s="229">
        <v>0</v>
      </c>
      <c r="E19" s="229">
        <v>0</v>
      </c>
      <c r="F19" s="230">
        <v>0.84</v>
      </c>
      <c r="G19" s="229">
        <v>0</v>
      </c>
      <c r="H19" s="229">
        <v>0</v>
      </c>
      <c r="I19" s="229">
        <v>-0.71319999999999995</v>
      </c>
      <c r="J19" s="235"/>
    </row>
    <row r="20" spans="2:10">
      <c r="B20" s="36" t="s">
        <v>830</v>
      </c>
      <c r="C20" s="230">
        <v>15214.52</v>
      </c>
      <c r="D20" s="229">
        <v>1</v>
      </c>
      <c r="E20" s="229">
        <v>3.8999999999999998E-3</v>
      </c>
      <c r="F20" s="230">
        <v>20047.97</v>
      </c>
      <c r="G20" s="229">
        <v>1</v>
      </c>
      <c r="H20" s="229">
        <v>5.5999999999999999E-3</v>
      </c>
      <c r="I20" s="229">
        <v>-0.24110000000000001</v>
      </c>
      <c r="J20" s="235"/>
    </row>
    <row r="21" spans="2:10">
      <c r="B21" s="313" t="s">
        <v>47</v>
      </c>
      <c r="C21" s="228">
        <v>165390.18</v>
      </c>
      <c r="D21" s="233">
        <v>1</v>
      </c>
      <c r="E21" s="233">
        <v>4.2799999999999998E-2</v>
      </c>
      <c r="F21" s="228">
        <v>169674.49</v>
      </c>
      <c r="G21" s="233">
        <v>1</v>
      </c>
      <c r="H21" s="233">
        <v>4.7699999999999999E-2</v>
      </c>
      <c r="I21" s="233">
        <v>-2.53E-2</v>
      </c>
      <c r="J21" s="235"/>
    </row>
    <row r="22" spans="2:10">
      <c r="B22" s="272" t="s">
        <v>79</v>
      </c>
      <c r="C22" s="272"/>
      <c r="D22" s="272"/>
      <c r="E22" s="272"/>
      <c r="F22" s="272"/>
      <c r="G22" s="272"/>
      <c r="H22" s="272"/>
    </row>
    <row r="23" spans="2:10">
      <c r="B23" s="272" t="s">
        <v>819</v>
      </c>
      <c r="C23" s="272"/>
      <c r="D23" s="272"/>
      <c r="E23" s="272"/>
      <c r="F23" s="272"/>
      <c r="G23" s="272"/>
      <c r="H23" s="272"/>
    </row>
  </sheetData>
  <mergeCells count="12">
    <mergeCell ref="B23:H23"/>
    <mergeCell ref="A1:J1"/>
    <mergeCell ref="A2:J2"/>
    <mergeCell ref="A3:J3"/>
    <mergeCell ref="A5:J5"/>
    <mergeCell ref="A6:J6"/>
    <mergeCell ref="A7:J7"/>
    <mergeCell ref="A8:E8"/>
    <mergeCell ref="B9:B10"/>
    <mergeCell ref="C9:E9"/>
    <mergeCell ref="F9:H9"/>
    <mergeCell ref="B22:H2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showGridLines="0" workbookViewId="0">
      <selection activeCell="L25" sqref="L25"/>
    </sheetView>
  </sheetViews>
  <sheetFormatPr baseColWidth="10" defaultColWidth="11.42578125" defaultRowHeight="15"/>
  <cols>
    <col min="1" max="1" width="11.42578125" style="39" customWidth="1"/>
    <col min="2" max="2" width="53.7109375" style="39" customWidth="1"/>
    <col min="3" max="3" width="14.140625" style="39" customWidth="1"/>
    <col min="4" max="4" width="9.7109375" style="39" customWidth="1"/>
    <col min="5" max="5" width="10.28515625" style="39" customWidth="1"/>
    <col min="6" max="6" width="13.28515625" style="39" customWidth="1"/>
    <col min="7" max="7" width="11.42578125" style="39"/>
    <col min="8" max="8" width="9" style="39" customWidth="1"/>
    <col min="9" max="9" width="11.28515625" style="39" customWidth="1"/>
    <col min="10" max="17" width="11.42578125" style="39"/>
    <col min="18" max="18" width="20.42578125" style="39" bestFit="1" customWidth="1"/>
    <col min="19" max="19" width="19.140625" style="39" customWidth="1"/>
    <col min="20" max="16384" width="11.42578125" style="39"/>
  </cols>
  <sheetData>
    <row r="1" spans="1:19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S1" s="117">
        <v>3867477.3514354648</v>
      </c>
    </row>
    <row r="2" spans="1:19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S2" s="39">
        <f>+S1*1000000</f>
        <v>3867477351435.4648</v>
      </c>
    </row>
    <row r="3" spans="1:19" ht="15.75" customHeight="1">
      <c r="A3" s="266" t="s">
        <v>39</v>
      </c>
      <c r="B3" s="266"/>
      <c r="C3" s="266"/>
      <c r="D3" s="266"/>
      <c r="E3" s="266"/>
      <c r="F3" s="266"/>
      <c r="G3" s="266"/>
      <c r="H3" s="266"/>
      <c r="I3" s="266"/>
      <c r="J3" s="266"/>
    </row>
    <row r="4" spans="1:19" ht="15" customHeight="1">
      <c r="A4" s="54"/>
      <c r="B4" s="54"/>
      <c r="C4" s="54"/>
      <c r="D4" s="54"/>
      <c r="E4" s="54"/>
      <c r="F4" s="54"/>
      <c r="G4" s="54"/>
      <c r="H4" s="54"/>
    </row>
    <row r="5" spans="1:19" ht="18.75">
      <c r="A5" s="312" t="s">
        <v>804</v>
      </c>
      <c r="B5" s="312"/>
      <c r="C5" s="312"/>
      <c r="D5" s="312"/>
      <c r="E5" s="312"/>
      <c r="F5" s="312"/>
      <c r="G5" s="312"/>
      <c r="H5" s="312"/>
      <c r="I5" s="312"/>
      <c r="J5" s="312"/>
    </row>
    <row r="6" spans="1:19" ht="18.75">
      <c r="A6" s="312" t="s">
        <v>803</v>
      </c>
      <c r="B6" s="312"/>
      <c r="C6" s="312"/>
      <c r="D6" s="312"/>
      <c r="E6" s="312"/>
      <c r="F6" s="312"/>
      <c r="G6" s="312"/>
      <c r="H6" s="312"/>
      <c r="I6" s="312"/>
      <c r="J6" s="312"/>
      <c r="R6" s="117"/>
    </row>
    <row r="7" spans="1:19" ht="18.75">
      <c r="A7" s="312" t="s">
        <v>818</v>
      </c>
      <c r="B7" s="312"/>
      <c r="C7" s="312"/>
      <c r="D7" s="312"/>
      <c r="E7" s="312"/>
      <c r="F7" s="312"/>
      <c r="G7" s="312"/>
      <c r="H7" s="312"/>
      <c r="I7" s="312"/>
      <c r="J7" s="312"/>
      <c r="R7" s="117"/>
    </row>
    <row r="8" spans="1:19">
      <c r="A8" s="311"/>
      <c r="B8" s="311"/>
      <c r="C8" s="311"/>
      <c r="D8" s="311"/>
      <c r="E8" s="311"/>
      <c r="F8" s="123"/>
      <c r="G8" s="123"/>
      <c r="H8" s="123"/>
      <c r="I8" s="123"/>
    </row>
    <row r="9" spans="1:19" ht="27" customHeight="1">
      <c r="B9" s="288" t="s">
        <v>46</v>
      </c>
      <c r="C9" s="288">
        <v>2018</v>
      </c>
      <c r="D9" s="288"/>
      <c r="E9" s="288"/>
      <c r="F9" s="288">
        <v>2017</v>
      </c>
      <c r="G9" s="288"/>
      <c r="H9" s="288"/>
      <c r="I9" s="210" t="s">
        <v>820</v>
      </c>
    </row>
    <row r="10" spans="1:19" ht="16.5" customHeight="1">
      <c r="B10" s="288"/>
      <c r="C10" s="210" t="s">
        <v>816</v>
      </c>
      <c r="D10" s="210" t="s">
        <v>817</v>
      </c>
      <c r="E10" s="210" t="s">
        <v>48</v>
      </c>
      <c r="F10" s="210" t="s">
        <v>816</v>
      </c>
      <c r="G10" s="210" t="s">
        <v>817</v>
      </c>
      <c r="H10" s="210" t="s">
        <v>48</v>
      </c>
      <c r="I10" s="210" t="s">
        <v>821</v>
      </c>
    </row>
    <row r="11" spans="1:19">
      <c r="B11" s="227" t="s">
        <v>822</v>
      </c>
      <c r="C11" s="228">
        <v>132328.29999999999</v>
      </c>
      <c r="D11" s="233">
        <v>1</v>
      </c>
      <c r="E11" s="233">
        <v>3.4200000000000001E-2</v>
      </c>
      <c r="F11" s="228">
        <v>135961.28</v>
      </c>
      <c r="G11" s="233">
        <v>1</v>
      </c>
      <c r="H11" s="233">
        <v>3.8199999999999998E-2</v>
      </c>
      <c r="I11" s="233">
        <v>-2.6700000000000002E-2</v>
      </c>
      <c r="J11" s="235"/>
    </row>
    <row r="12" spans="1:19">
      <c r="B12" s="36" t="s">
        <v>805</v>
      </c>
      <c r="C12" s="232">
        <v>128734.81</v>
      </c>
      <c r="D12" s="234">
        <v>0.9728</v>
      </c>
      <c r="E12" s="234">
        <v>3.3300000000000003E-2</v>
      </c>
      <c r="F12" s="230">
        <v>129572.42</v>
      </c>
      <c r="G12" s="234">
        <v>0.95299999999999996</v>
      </c>
      <c r="H12" s="234">
        <v>3.6400000000000002E-2</v>
      </c>
      <c r="I12" s="234">
        <v>-6.4999999999999997E-3</v>
      </c>
      <c r="J12" s="235"/>
    </row>
    <row r="13" spans="1:19">
      <c r="B13" s="36" t="s">
        <v>806</v>
      </c>
      <c r="C13" s="232">
        <v>9.7100000000000009</v>
      </c>
      <c r="D13" s="234">
        <v>1E-4</v>
      </c>
      <c r="E13" s="234">
        <v>0</v>
      </c>
      <c r="F13" s="230">
        <v>6</v>
      </c>
      <c r="G13" s="234">
        <v>0</v>
      </c>
      <c r="H13" s="234">
        <v>0</v>
      </c>
      <c r="I13" s="234">
        <v>0.61850000000000005</v>
      </c>
      <c r="J13" s="235"/>
    </row>
    <row r="14" spans="1:19" ht="26.25">
      <c r="B14" s="36" t="s">
        <v>807</v>
      </c>
      <c r="C14" s="232">
        <v>80.88</v>
      </c>
      <c r="D14" s="234">
        <v>5.9999999999999995E-4</v>
      </c>
      <c r="E14" s="234">
        <v>0</v>
      </c>
      <c r="F14" s="230">
        <v>67.73</v>
      </c>
      <c r="G14" s="234">
        <v>5.0000000000000001E-4</v>
      </c>
      <c r="H14" s="234">
        <v>0</v>
      </c>
      <c r="I14" s="234">
        <v>0.19420000000000001</v>
      </c>
      <c r="J14" s="235"/>
    </row>
    <row r="15" spans="1:19">
      <c r="B15" s="36" t="s">
        <v>808</v>
      </c>
      <c r="C15" s="232">
        <v>917.81</v>
      </c>
      <c r="D15" s="234">
        <v>6.8999999999999999E-3</v>
      </c>
      <c r="E15" s="234">
        <v>2.0000000000000001E-4</v>
      </c>
      <c r="F15" s="230">
        <v>1868.07</v>
      </c>
      <c r="G15" s="234">
        <v>1.37E-2</v>
      </c>
      <c r="H15" s="234">
        <v>5.0000000000000001E-4</v>
      </c>
      <c r="I15" s="234">
        <v>-0.50870000000000004</v>
      </c>
      <c r="J15" s="235"/>
    </row>
    <row r="16" spans="1:19">
      <c r="B16" s="36" t="s">
        <v>809</v>
      </c>
      <c r="C16" s="232">
        <v>2585.08</v>
      </c>
      <c r="D16" s="234">
        <v>1.95E-2</v>
      </c>
      <c r="E16" s="234">
        <v>6.9999999999999999E-4</v>
      </c>
      <c r="F16" s="230">
        <v>4447.0600000000004</v>
      </c>
      <c r="G16" s="234">
        <v>3.27E-2</v>
      </c>
      <c r="H16" s="234">
        <v>1.1999999999999999E-3</v>
      </c>
      <c r="I16" s="234">
        <v>-0.41870000000000002</v>
      </c>
      <c r="J16" s="235"/>
    </row>
    <row r="17" spans="2:10">
      <c r="B17" s="227" t="s">
        <v>810</v>
      </c>
      <c r="C17" s="228">
        <v>33513.9</v>
      </c>
      <c r="D17" s="233">
        <v>1</v>
      </c>
      <c r="E17" s="233">
        <v>8.6999999999999994E-3</v>
      </c>
      <c r="F17" s="228">
        <v>33882.28</v>
      </c>
      <c r="G17" s="233">
        <v>1</v>
      </c>
      <c r="H17" s="233">
        <v>9.4999999999999998E-3</v>
      </c>
      <c r="I17" s="233">
        <v>-1.09E-2</v>
      </c>
      <c r="J17" s="235"/>
    </row>
    <row r="18" spans="2:10">
      <c r="B18" s="36" t="s">
        <v>811</v>
      </c>
      <c r="C18" s="230">
        <v>30141.27</v>
      </c>
      <c r="D18" s="229">
        <v>0.89939999999999998</v>
      </c>
      <c r="E18" s="229">
        <v>7.7999999999999996E-3</v>
      </c>
      <c r="F18" s="230">
        <v>24900.39</v>
      </c>
      <c r="G18" s="229">
        <v>0.7349</v>
      </c>
      <c r="H18" s="229">
        <v>7.0000000000000001E-3</v>
      </c>
      <c r="I18" s="229">
        <v>0.21049999999999999</v>
      </c>
      <c r="J18" s="235"/>
    </row>
    <row r="19" spans="2:10">
      <c r="B19" s="36" t="s">
        <v>812</v>
      </c>
      <c r="C19" s="230">
        <v>3137.67</v>
      </c>
      <c r="D19" s="229">
        <v>9.3600000000000003E-2</v>
      </c>
      <c r="E19" s="229">
        <v>8.0000000000000004E-4</v>
      </c>
      <c r="F19" s="230">
        <v>7386.27</v>
      </c>
      <c r="G19" s="229">
        <v>0.218</v>
      </c>
      <c r="H19" s="229">
        <v>2.0999999999999999E-3</v>
      </c>
      <c r="I19" s="229">
        <v>-0.57520000000000004</v>
      </c>
      <c r="J19" s="235"/>
    </row>
    <row r="20" spans="2:10">
      <c r="B20" s="36" t="s">
        <v>813</v>
      </c>
      <c r="C20" s="231">
        <v>4.5</v>
      </c>
      <c r="D20" s="229">
        <v>1E-4</v>
      </c>
      <c r="E20" s="229">
        <v>0</v>
      </c>
      <c r="F20" s="231">
        <v>3.5</v>
      </c>
      <c r="G20" s="229">
        <v>1E-4</v>
      </c>
      <c r="H20" s="229">
        <v>0</v>
      </c>
      <c r="I20" s="229">
        <v>0.28570000000000001</v>
      </c>
      <c r="J20" s="235"/>
    </row>
    <row r="21" spans="2:10">
      <c r="B21" s="36" t="s">
        <v>814</v>
      </c>
      <c r="C21" s="231">
        <v>230.46</v>
      </c>
      <c r="D21" s="229">
        <v>6.8999999999999999E-3</v>
      </c>
      <c r="E21" s="229">
        <v>1E-4</v>
      </c>
      <c r="F21" s="230">
        <v>191.03</v>
      </c>
      <c r="G21" s="229">
        <v>5.5999999999999999E-3</v>
      </c>
      <c r="H21" s="229">
        <v>1E-4</v>
      </c>
      <c r="I21" s="229">
        <v>0.2064</v>
      </c>
      <c r="J21" s="235"/>
    </row>
    <row r="22" spans="2:10">
      <c r="B22" s="37" t="s">
        <v>815</v>
      </c>
      <c r="C22" s="236"/>
      <c r="D22" s="229">
        <v>0</v>
      </c>
      <c r="E22" s="229">
        <v>0</v>
      </c>
      <c r="F22" s="230">
        <v>1401.8</v>
      </c>
      <c r="G22" s="229">
        <v>4.1399999999999999E-2</v>
      </c>
      <c r="H22" s="229">
        <v>4.0000000000000002E-4</v>
      </c>
      <c r="I22" s="229">
        <v>-1</v>
      </c>
      <c r="J22" s="235"/>
    </row>
    <row r="23" spans="2:10">
      <c r="B23" s="313" t="s">
        <v>47</v>
      </c>
      <c r="C23" s="228">
        <v>165842.19999999998</v>
      </c>
      <c r="D23" s="233">
        <v>1</v>
      </c>
      <c r="E23" s="233">
        <v>4.2900000000000001E-2</v>
      </c>
      <c r="F23" s="228">
        <v>169843.56</v>
      </c>
      <c r="G23" s="233">
        <v>1</v>
      </c>
      <c r="H23" s="233">
        <v>4.7699999999999999E-2</v>
      </c>
      <c r="I23" s="233">
        <v>-2.3599999999999999E-2</v>
      </c>
      <c r="J23" s="235"/>
    </row>
    <row r="24" spans="2:10">
      <c r="B24" s="272" t="s">
        <v>79</v>
      </c>
      <c r="C24" s="272"/>
      <c r="D24" s="272"/>
      <c r="E24" s="272"/>
      <c r="F24" s="272"/>
      <c r="G24" s="272"/>
      <c r="H24" s="272"/>
    </row>
    <row r="25" spans="2:10">
      <c r="B25" s="272" t="s">
        <v>819</v>
      </c>
      <c r="C25" s="272"/>
      <c r="D25" s="272"/>
      <c r="E25" s="272"/>
      <c r="F25" s="272"/>
      <c r="G25" s="272"/>
      <c r="H25" s="272"/>
    </row>
  </sheetData>
  <mergeCells count="12">
    <mergeCell ref="B25:H25"/>
    <mergeCell ref="B24:H24"/>
    <mergeCell ref="B9:B10"/>
    <mergeCell ref="C9:E9"/>
    <mergeCell ref="F9:H9"/>
    <mergeCell ref="A7:J7"/>
    <mergeCell ref="A8:E8"/>
    <mergeCell ref="A1:J1"/>
    <mergeCell ref="A2:J2"/>
    <mergeCell ref="A3:J3"/>
    <mergeCell ref="A5:J5"/>
    <mergeCell ref="A6:J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showGridLines="0" zoomScaleNormal="100" workbookViewId="0">
      <selection activeCell="D11" sqref="D11:H11"/>
    </sheetView>
  </sheetViews>
  <sheetFormatPr baseColWidth="10" defaultColWidth="11.42578125" defaultRowHeight="15"/>
  <cols>
    <col min="1" max="3" width="11.42578125" customWidth="1"/>
    <col min="4" max="4" width="22.42578125" customWidth="1"/>
    <col min="5" max="5" width="52" customWidth="1"/>
    <col min="6" max="6" width="15.42578125" customWidth="1"/>
    <col min="7" max="7" width="18.5703125" customWidth="1"/>
    <col min="8" max="8" width="30.42578125" customWidth="1"/>
  </cols>
  <sheetData>
    <row r="1" spans="1:13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50"/>
      <c r="M1" s="51"/>
    </row>
    <row r="2" spans="1:13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52"/>
      <c r="M2" s="53"/>
    </row>
    <row r="3" spans="1:13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54"/>
      <c r="M3" s="55"/>
    </row>
    <row r="5" spans="1:13" ht="18.75">
      <c r="A5" s="274" t="s">
        <v>159</v>
      </c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68"/>
      <c r="M5" s="26"/>
    </row>
    <row r="6" spans="1:13" ht="51">
      <c r="D6" s="7" t="s">
        <v>20</v>
      </c>
      <c r="E6" s="8" t="s">
        <v>21</v>
      </c>
      <c r="F6" s="7" t="s">
        <v>22</v>
      </c>
      <c r="G6" s="8" t="s">
        <v>23</v>
      </c>
      <c r="H6" s="8" t="s">
        <v>24</v>
      </c>
    </row>
    <row r="7" spans="1:13" ht="51">
      <c r="D7" s="9" t="s">
        <v>26</v>
      </c>
      <c r="E7" s="10" t="s">
        <v>27</v>
      </c>
      <c r="F7" s="11" t="s">
        <v>28</v>
      </c>
      <c r="G7" s="11" t="s">
        <v>25</v>
      </c>
      <c r="H7" s="12" t="s">
        <v>38</v>
      </c>
    </row>
    <row r="8" spans="1:13" ht="89.25">
      <c r="D8" s="9" t="s">
        <v>29</v>
      </c>
      <c r="E8" s="10" t="s">
        <v>30</v>
      </c>
      <c r="F8" s="11" t="s">
        <v>28</v>
      </c>
      <c r="G8" s="11" t="s">
        <v>28</v>
      </c>
      <c r="H8" s="12"/>
    </row>
    <row r="9" spans="1:13" ht="38.25">
      <c r="D9" s="9" t="s">
        <v>31</v>
      </c>
      <c r="E9" s="10" t="s">
        <v>32</v>
      </c>
      <c r="F9" s="11" t="s">
        <v>28</v>
      </c>
      <c r="G9" s="11" t="s">
        <v>33</v>
      </c>
      <c r="H9" s="12" t="s">
        <v>37</v>
      </c>
    </row>
    <row r="10" spans="1:13" ht="51">
      <c r="D10" s="9" t="s">
        <v>34</v>
      </c>
      <c r="E10" s="10" t="s">
        <v>35</v>
      </c>
      <c r="F10" s="13" t="s">
        <v>28</v>
      </c>
      <c r="G10" s="13" t="s">
        <v>28</v>
      </c>
      <c r="H10" s="12"/>
    </row>
    <row r="11" spans="1:13">
      <c r="D11" s="273" t="s">
        <v>156</v>
      </c>
      <c r="E11" s="273"/>
      <c r="F11" s="273"/>
      <c r="G11" s="273"/>
      <c r="H11" s="273"/>
    </row>
    <row r="12" spans="1:13" ht="15" customHeight="1">
      <c r="D12" s="272" t="s">
        <v>36</v>
      </c>
      <c r="E12" s="272"/>
      <c r="F12" s="272"/>
      <c r="G12" s="272"/>
      <c r="H12" s="272"/>
    </row>
  </sheetData>
  <mergeCells count="6">
    <mergeCell ref="D12:H12"/>
    <mergeCell ref="D11:H11"/>
    <mergeCell ref="A1:K1"/>
    <mergeCell ref="A2:K2"/>
    <mergeCell ref="A3:K3"/>
    <mergeCell ref="A5:K5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120" zoomScaleNormal="120" workbookViewId="0">
      <selection activeCell="C28" sqref="C28"/>
    </sheetView>
  </sheetViews>
  <sheetFormatPr baseColWidth="10" defaultColWidth="11.42578125" defaultRowHeight="15"/>
  <cols>
    <col min="1" max="1" width="11.42578125" style="39" customWidth="1"/>
    <col min="2" max="2" width="45" style="39" customWidth="1"/>
    <col min="3" max="3" width="14.140625" style="39" customWidth="1"/>
    <col min="4" max="4" width="9.7109375" style="39" customWidth="1"/>
    <col min="5" max="5" width="10.28515625" style="39" customWidth="1"/>
    <col min="6" max="6" width="13.28515625" style="39" customWidth="1"/>
    <col min="7" max="7" width="11.42578125" style="39"/>
    <col min="8" max="8" width="9" style="39" customWidth="1"/>
    <col min="9" max="9" width="11.28515625" style="39" customWidth="1"/>
    <col min="10" max="16" width="11.42578125" style="39"/>
    <col min="17" max="17" width="20.42578125" style="39" bestFit="1" customWidth="1"/>
    <col min="18" max="18" width="19.140625" style="39" customWidth="1"/>
    <col min="19" max="16384" width="11.42578125" style="39"/>
  </cols>
  <sheetData>
    <row r="1" spans="1:18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R1" s="117"/>
    </row>
    <row r="2" spans="1:18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</row>
    <row r="3" spans="1:18" ht="15.75" customHeight="1">
      <c r="A3" s="266" t="s">
        <v>39</v>
      </c>
      <c r="B3" s="266"/>
      <c r="C3" s="266"/>
      <c r="D3" s="266"/>
      <c r="E3" s="266"/>
      <c r="F3" s="266"/>
      <c r="G3" s="266"/>
      <c r="H3" s="266"/>
      <c r="I3" s="266"/>
      <c r="J3" s="266"/>
    </row>
    <row r="4" spans="1:18" ht="15" customHeight="1">
      <c r="A4" s="54"/>
      <c r="B4" s="54"/>
      <c r="C4" s="54"/>
      <c r="D4" s="54"/>
      <c r="E4" s="54"/>
      <c r="F4" s="54"/>
      <c r="G4" s="54"/>
      <c r="H4" s="54"/>
    </row>
    <row r="5" spans="1:18" ht="18.75">
      <c r="A5" s="312" t="s">
        <v>860</v>
      </c>
      <c r="B5" s="312"/>
      <c r="C5" s="312"/>
      <c r="D5" s="312"/>
      <c r="E5" s="312"/>
      <c r="F5" s="312"/>
      <c r="G5" s="312"/>
      <c r="H5" s="312"/>
      <c r="I5" s="312"/>
      <c r="J5" s="312"/>
    </row>
    <row r="6" spans="1:18" ht="18.75">
      <c r="A6" s="312" t="s">
        <v>803</v>
      </c>
      <c r="B6" s="312"/>
      <c r="C6" s="312"/>
      <c r="D6" s="312"/>
      <c r="E6" s="312"/>
      <c r="F6" s="312"/>
      <c r="G6" s="312"/>
      <c r="H6" s="312"/>
      <c r="I6" s="312"/>
      <c r="J6" s="312"/>
      <c r="Q6" s="117"/>
    </row>
    <row r="7" spans="1:18" ht="18.75">
      <c r="A7" s="312" t="s">
        <v>818</v>
      </c>
      <c r="B7" s="312"/>
      <c r="C7" s="312"/>
      <c r="D7" s="312"/>
      <c r="E7" s="312"/>
      <c r="F7" s="312"/>
      <c r="G7" s="312"/>
      <c r="H7" s="312"/>
      <c r="I7" s="312"/>
      <c r="J7" s="312"/>
      <c r="Q7" s="117"/>
    </row>
    <row r="8" spans="1:18">
      <c r="A8" s="311"/>
      <c r="B8" s="311"/>
      <c r="C8" s="311"/>
      <c r="D8" s="311"/>
      <c r="E8" s="311"/>
      <c r="F8" s="123"/>
      <c r="G8" s="123"/>
      <c r="H8" s="123"/>
      <c r="I8" s="123"/>
    </row>
    <row r="9" spans="1:18" ht="27" customHeight="1">
      <c r="B9" s="288" t="s">
        <v>46</v>
      </c>
      <c r="C9" s="288">
        <v>2018</v>
      </c>
      <c r="D9" s="288"/>
      <c r="E9" s="288"/>
      <c r="F9" s="288">
        <v>2017</v>
      </c>
      <c r="G9" s="288"/>
      <c r="H9" s="288"/>
      <c r="I9" s="210" t="s">
        <v>820</v>
      </c>
    </row>
    <row r="10" spans="1:18" ht="16.5" customHeight="1">
      <c r="B10" s="288"/>
      <c r="C10" s="210" t="s">
        <v>816</v>
      </c>
      <c r="D10" s="210" t="s">
        <v>817</v>
      </c>
      <c r="E10" s="210" t="s">
        <v>48</v>
      </c>
      <c r="F10" s="210" t="s">
        <v>816</v>
      </c>
      <c r="G10" s="210" t="s">
        <v>817</v>
      </c>
      <c r="H10" s="210" t="s">
        <v>48</v>
      </c>
      <c r="I10" s="210" t="s">
        <v>821</v>
      </c>
    </row>
    <row r="11" spans="1:18">
      <c r="B11" s="242" t="s">
        <v>837</v>
      </c>
      <c r="C11" s="243">
        <v>150175.42000000001</v>
      </c>
      <c r="D11" s="244">
        <v>0.84209999999999996</v>
      </c>
      <c r="E11" s="244">
        <v>3.8800000000000001E-2</v>
      </c>
      <c r="F11" s="243">
        <v>149625.68</v>
      </c>
      <c r="G11" s="244">
        <v>0.81230000000000002</v>
      </c>
      <c r="H11" s="244">
        <v>4.2000000000000003E-2</v>
      </c>
      <c r="I11" s="244">
        <v>3.7000000000000002E-3</v>
      </c>
      <c r="K11"/>
      <c r="M11"/>
      <c r="O11"/>
    </row>
    <row r="12" spans="1:18">
      <c r="B12" s="38" t="s">
        <v>838</v>
      </c>
      <c r="C12" s="243">
        <v>132328.29999999999</v>
      </c>
      <c r="D12" s="244">
        <v>0.74199999999999999</v>
      </c>
      <c r="E12" s="244">
        <v>3.4200000000000001E-2</v>
      </c>
      <c r="F12" s="243">
        <v>135961.28</v>
      </c>
      <c r="G12" s="244">
        <v>0.73809999999999998</v>
      </c>
      <c r="H12" s="244">
        <v>3.8199999999999998E-2</v>
      </c>
      <c r="I12" s="244">
        <v>-2.6700000000000002E-2</v>
      </c>
      <c r="K12"/>
      <c r="M12"/>
      <c r="O12"/>
    </row>
    <row r="13" spans="1:18">
      <c r="B13" s="36" t="s">
        <v>839</v>
      </c>
      <c r="C13" s="246">
        <v>917.81</v>
      </c>
      <c r="D13" s="245">
        <v>5.1000000000000004E-3</v>
      </c>
      <c r="E13" s="245">
        <v>2.0000000000000001E-4</v>
      </c>
      <c r="F13" s="246">
        <v>1868.07</v>
      </c>
      <c r="G13" s="245">
        <v>1.01E-2</v>
      </c>
      <c r="H13" s="245">
        <v>5.0000000000000001E-4</v>
      </c>
      <c r="I13" s="245">
        <v>-0.50870000000000004</v>
      </c>
      <c r="J13" s="235"/>
    </row>
    <row r="14" spans="1:18">
      <c r="B14" s="36" t="s">
        <v>840</v>
      </c>
      <c r="C14" s="246">
        <v>917.81</v>
      </c>
      <c r="D14" s="245">
        <v>5.1000000000000004E-3</v>
      </c>
      <c r="E14" s="245">
        <v>2.0000000000000001E-4</v>
      </c>
      <c r="F14" s="246">
        <v>1868.07</v>
      </c>
      <c r="G14" s="245">
        <v>1.01E-2</v>
      </c>
      <c r="H14" s="245">
        <v>5.0000000000000001E-4</v>
      </c>
      <c r="I14" s="245">
        <v>-0.50870000000000004</v>
      </c>
      <c r="J14" s="235"/>
    </row>
    <row r="15" spans="1:18">
      <c r="B15" s="254" t="s">
        <v>833</v>
      </c>
      <c r="C15" s="257">
        <v>17847.12</v>
      </c>
      <c r="D15" s="258">
        <v>0.10009999999999999</v>
      </c>
      <c r="E15" s="258">
        <v>4.5999999999999999E-3</v>
      </c>
      <c r="F15" s="257">
        <v>13664.4</v>
      </c>
      <c r="G15" s="258">
        <v>7.4200000000000002E-2</v>
      </c>
      <c r="H15" s="258">
        <v>3.8E-3</v>
      </c>
      <c r="I15" s="258">
        <v>0.30609999999999998</v>
      </c>
      <c r="J15" s="235"/>
    </row>
    <row r="16" spans="1:18">
      <c r="B16" s="250" t="s">
        <v>841</v>
      </c>
      <c r="C16" s="240">
        <v>15214.76</v>
      </c>
      <c r="D16" s="241">
        <v>8.5300000000000001E-2</v>
      </c>
      <c r="E16" s="241">
        <v>3.8999999999999998E-3</v>
      </c>
      <c r="F16" s="240">
        <v>20048.810000000001</v>
      </c>
      <c r="G16" s="241">
        <v>0.10879999999999999</v>
      </c>
      <c r="H16" s="241">
        <v>5.5999999999999999E-3</v>
      </c>
      <c r="I16" s="241">
        <v>-0.24110000000000001</v>
      </c>
      <c r="J16" s="235"/>
    </row>
    <row r="17" spans="2:20">
      <c r="B17" s="250" t="s">
        <v>842</v>
      </c>
      <c r="C17" s="240">
        <v>33513.9</v>
      </c>
      <c r="D17" s="241">
        <v>0.18790000000000001</v>
      </c>
      <c r="E17" s="241">
        <v>8.6999999999999994E-3</v>
      </c>
      <c r="F17" s="240">
        <v>33882.28</v>
      </c>
      <c r="G17" s="241">
        <v>0.18390000000000001</v>
      </c>
      <c r="H17" s="241">
        <v>9.4999999999999998E-3</v>
      </c>
      <c r="I17" s="241">
        <v>-1.09E-2</v>
      </c>
      <c r="J17" s="235"/>
    </row>
    <row r="18" spans="2:20">
      <c r="B18" s="36" t="s">
        <v>855</v>
      </c>
      <c r="C18" s="252">
        <v>20256.28</v>
      </c>
      <c r="D18" s="253">
        <v>0.11360000000000001</v>
      </c>
      <c r="E18" s="253">
        <v>5.1999999999999998E-3</v>
      </c>
      <c r="F18" s="252">
        <v>20047.97</v>
      </c>
      <c r="G18" s="253">
        <v>0.10879999999999999</v>
      </c>
      <c r="H18" s="253">
        <v>5.5999999999999999E-3</v>
      </c>
      <c r="I18" s="253">
        <v>1.04E-2</v>
      </c>
      <c r="J18" s="235"/>
    </row>
    <row r="19" spans="2:20">
      <c r="B19" s="36" t="s">
        <v>856</v>
      </c>
      <c r="C19" s="246">
        <v>13257.63</v>
      </c>
      <c r="D19" s="245">
        <v>7.4300000000000005E-2</v>
      </c>
      <c r="E19" s="245">
        <v>3.3999999999999998E-3</v>
      </c>
      <c r="F19" s="246">
        <v>13834.31</v>
      </c>
      <c r="G19" s="245">
        <v>7.51E-2</v>
      </c>
      <c r="H19" s="245">
        <v>3.8999999999999998E-3</v>
      </c>
      <c r="I19" s="245">
        <v>-4.1700000000000001E-2</v>
      </c>
      <c r="J19" s="235"/>
      <c r="N19" s="246"/>
      <c r="O19" s="245"/>
      <c r="P19" s="245"/>
      <c r="Q19" s="246"/>
      <c r="R19" s="245"/>
      <c r="S19" s="245"/>
      <c r="T19" s="245"/>
    </row>
    <row r="20" spans="2:20">
      <c r="B20" s="254" t="s">
        <v>834</v>
      </c>
      <c r="C20" s="255">
        <v>-18299.150000000001</v>
      </c>
      <c r="D20" s="256">
        <v>-0.1026</v>
      </c>
      <c r="E20" s="256">
        <v>-4.7000000000000002E-3</v>
      </c>
      <c r="F20" s="255">
        <v>-13833.47</v>
      </c>
      <c r="G20" s="256">
        <v>-7.51E-2</v>
      </c>
      <c r="H20" s="256">
        <v>-3.8999999999999998E-3</v>
      </c>
      <c r="I20" s="256">
        <v>0.32279999999999998</v>
      </c>
      <c r="J20" s="235"/>
    </row>
    <row r="21" spans="2:20">
      <c r="B21" s="260" t="s">
        <v>843</v>
      </c>
      <c r="C21" s="261">
        <v>165390.18</v>
      </c>
      <c r="D21" s="262">
        <v>0.9274</v>
      </c>
      <c r="E21" s="262">
        <v>4.2799999999999998E-2</v>
      </c>
      <c r="F21" s="261">
        <v>169674.49</v>
      </c>
      <c r="G21" s="262">
        <v>0.92110000000000003</v>
      </c>
      <c r="H21" s="262">
        <v>4.7699999999999999E-2</v>
      </c>
      <c r="I21" s="262">
        <v>-2.53E-2</v>
      </c>
      <c r="J21" s="235"/>
    </row>
    <row r="22" spans="2:20">
      <c r="B22" s="260" t="s">
        <v>844</v>
      </c>
      <c r="C22" s="263">
        <v>165842.20000000001</v>
      </c>
      <c r="D22" s="262">
        <v>0.92989999999999995</v>
      </c>
      <c r="E22" s="262">
        <v>4.2900000000000001E-2</v>
      </c>
      <c r="F22" s="261">
        <v>169843.56</v>
      </c>
      <c r="G22" s="262">
        <v>0.92200000000000004</v>
      </c>
      <c r="H22" s="262">
        <v>4.7699999999999999E-2</v>
      </c>
      <c r="I22" s="262">
        <v>-2.3599999999999999E-2</v>
      </c>
      <c r="J22" s="235"/>
    </row>
    <row r="23" spans="2:20">
      <c r="B23" s="260" t="s">
        <v>845</v>
      </c>
      <c r="C23" s="261">
        <v>465.79</v>
      </c>
      <c r="D23" s="262">
        <v>2.5999999999999999E-3</v>
      </c>
      <c r="E23" s="262">
        <v>1E-4</v>
      </c>
      <c r="F23" s="261">
        <v>1699.01</v>
      </c>
      <c r="G23" s="262">
        <v>9.1999999999999998E-3</v>
      </c>
      <c r="H23" s="262">
        <v>5.0000000000000001E-4</v>
      </c>
      <c r="I23" s="262">
        <v>-0.7258</v>
      </c>
      <c r="J23" s="235"/>
    </row>
    <row r="24" spans="2:20">
      <c r="B24" s="254" t="s">
        <v>846</v>
      </c>
      <c r="C24" s="259">
        <v>-452.02</v>
      </c>
      <c r="D24" s="258">
        <v>-2.5000000000000001E-3</v>
      </c>
      <c r="E24" s="258">
        <v>-1E-4</v>
      </c>
      <c r="F24" s="257">
        <v>-169.07</v>
      </c>
      <c r="G24" s="258">
        <v>-8.9999999999999998E-4</v>
      </c>
      <c r="H24" s="258">
        <v>0</v>
      </c>
      <c r="I24" s="258">
        <v>1.6736</v>
      </c>
      <c r="J24" s="235"/>
    </row>
    <row r="25" spans="2:20">
      <c r="B25" s="250" t="s">
        <v>847</v>
      </c>
      <c r="C25" s="240">
        <v>12945.97</v>
      </c>
      <c r="D25" s="241">
        <v>7.2599999999999998E-2</v>
      </c>
      <c r="E25" s="241">
        <v>3.3E-3</v>
      </c>
      <c r="F25" s="240">
        <v>14530.91</v>
      </c>
      <c r="G25" s="241">
        <v>7.8899999999999998E-2</v>
      </c>
      <c r="H25" s="241">
        <v>4.1000000000000003E-3</v>
      </c>
      <c r="I25" s="241">
        <v>-0.1091</v>
      </c>
      <c r="J25" s="235"/>
    </row>
    <row r="26" spans="2:20">
      <c r="B26" s="36" t="s">
        <v>848</v>
      </c>
      <c r="C26" s="246">
        <v>11421.41</v>
      </c>
      <c r="D26" s="245">
        <v>6.4000000000000001E-2</v>
      </c>
      <c r="E26" s="245">
        <v>3.0000000000000001E-3</v>
      </c>
      <c r="F26" s="246">
        <v>14085.1</v>
      </c>
      <c r="G26" s="245">
        <v>7.6499999999999999E-2</v>
      </c>
      <c r="H26" s="245">
        <v>4.0000000000000001E-3</v>
      </c>
      <c r="I26" s="245">
        <v>-0.18909999999999999</v>
      </c>
      <c r="J26" s="235"/>
    </row>
    <row r="27" spans="2:20">
      <c r="B27" s="36" t="s">
        <v>851</v>
      </c>
      <c r="C27" s="249">
        <v>65</v>
      </c>
      <c r="D27" s="245">
        <v>4.0000000000000002E-4</v>
      </c>
      <c r="E27" s="245">
        <v>0</v>
      </c>
      <c r="F27" s="246">
        <v>55</v>
      </c>
      <c r="G27" s="245">
        <v>2.9999999999999997E-4</v>
      </c>
      <c r="H27" s="245">
        <v>0</v>
      </c>
      <c r="I27" s="245">
        <v>0.18179999999999999</v>
      </c>
      <c r="J27" s="235"/>
    </row>
    <row r="28" spans="2:20">
      <c r="B28" s="36" t="s">
        <v>852</v>
      </c>
      <c r="C28" s="246">
        <v>11356.41</v>
      </c>
      <c r="D28" s="245">
        <v>6.3700000000000007E-2</v>
      </c>
      <c r="E28" s="245">
        <v>2.8999999999999998E-3</v>
      </c>
      <c r="F28" s="246">
        <v>14030.1</v>
      </c>
      <c r="G28" s="245">
        <v>7.6200000000000004E-2</v>
      </c>
      <c r="H28" s="245">
        <v>3.8999999999999998E-3</v>
      </c>
      <c r="I28" s="245">
        <v>-0.19059999999999999</v>
      </c>
      <c r="J28" s="235"/>
    </row>
    <row r="29" spans="2:20">
      <c r="B29" s="36" t="s">
        <v>849</v>
      </c>
      <c r="C29" s="249">
        <v>1524.56</v>
      </c>
      <c r="D29" s="245">
        <v>8.5000000000000006E-3</v>
      </c>
      <c r="E29" s="245">
        <v>4.0000000000000002E-4</v>
      </c>
      <c r="F29" s="246">
        <v>445.81</v>
      </c>
      <c r="G29" s="245">
        <v>2.3999999999999998E-3</v>
      </c>
      <c r="H29" s="245">
        <v>1E-4</v>
      </c>
      <c r="I29" s="245">
        <v>2.4198</v>
      </c>
      <c r="J29" s="235"/>
    </row>
    <row r="30" spans="2:20">
      <c r="B30" s="36" t="s">
        <v>853</v>
      </c>
      <c r="C30" s="249">
        <v>991.97</v>
      </c>
      <c r="D30" s="245">
        <v>5.5999999999999999E-3</v>
      </c>
      <c r="E30" s="245">
        <v>2.9999999999999997E-4</v>
      </c>
      <c r="F30" s="246">
        <v>151.56</v>
      </c>
      <c r="G30" s="245">
        <v>8.0000000000000004E-4</v>
      </c>
      <c r="H30" s="245">
        <v>0</v>
      </c>
      <c r="I30" s="245">
        <v>179.74170000000001</v>
      </c>
      <c r="J30" s="235"/>
    </row>
    <row r="31" spans="2:20">
      <c r="B31" s="36" t="s">
        <v>854</v>
      </c>
      <c r="C31" s="251">
        <v>532.6</v>
      </c>
      <c r="D31" s="247">
        <v>3.0000000000000001E-3</v>
      </c>
      <c r="E31" s="247">
        <v>1E-4</v>
      </c>
      <c r="F31" s="248">
        <v>294.25</v>
      </c>
      <c r="G31" s="247">
        <v>1.6000000000000001E-3</v>
      </c>
      <c r="H31" s="247">
        <v>1E-4</v>
      </c>
      <c r="I31" s="247">
        <v>0.1414</v>
      </c>
      <c r="J31" s="235"/>
    </row>
    <row r="32" spans="2:20">
      <c r="B32" s="250" t="s">
        <v>835</v>
      </c>
      <c r="C32" s="240">
        <v>12493.95</v>
      </c>
      <c r="D32" s="241">
        <v>7.0099999999999996E-2</v>
      </c>
      <c r="E32" s="241">
        <v>3.2000000000000002E-3</v>
      </c>
      <c r="F32" s="240">
        <v>14361.84</v>
      </c>
      <c r="G32" s="241">
        <v>7.8E-2</v>
      </c>
      <c r="H32" s="241">
        <v>4.0000000000000001E-3</v>
      </c>
      <c r="I32" s="241">
        <v>-0.13009999999999999</v>
      </c>
      <c r="J32" s="235"/>
    </row>
    <row r="33" spans="2:10">
      <c r="B33" s="36" t="s">
        <v>836</v>
      </c>
      <c r="C33" s="246">
        <v>65</v>
      </c>
      <c r="D33" s="245">
        <v>4.0000000000000002E-4</v>
      </c>
      <c r="E33" s="245">
        <v>0</v>
      </c>
      <c r="F33" s="246">
        <v>55</v>
      </c>
      <c r="G33" s="245">
        <v>2.9999999999999997E-4</v>
      </c>
      <c r="H33" s="245">
        <v>0</v>
      </c>
      <c r="I33" s="245">
        <v>0.18179999999999999</v>
      </c>
      <c r="J33" s="235"/>
    </row>
    <row r="34" spans="2:10">
      <c r="B34" s="36" t="s">
        <v>857</v>
      </c>
      <c r="C34" s="246">
        <v>65</v>
      </c>
      <c r="D34" s="245">
        <v>4.0000000000000002E-4</v>
      </c>
      <c r="E34" s="245">
        <v>0</v>
      </c>
      <c r="F34" s="246">
        <v>55</v>
      </c>
      <c r="G34" s="245">
        <v>2.9999999999999997E-4</v>
      </c>
      <c r="H34" s="245">
        <v>0</v>
      </c>
      <c r="I34" s="245">
        <v>0.18179999999999999</v>
      </c>
      <c r="J34" s="235"/>
    </row>
    <row r="35" spans="2:10">
      <c r="B35" s="36" t="s">
        <v>850</v>
      </c>
      <c r="C35" s="249">
        <v>12428.95</v>
      </c>
      <c r="D35" s="245">
        <v>6.9699999999999998E-2</v>
      </c>
      <c r="E35" s="245">
        <v>3.2000000000000002E-3</v>
      </c>
      <c r="F35" s="246">
        <v>14306.84</v>
      </c>
      <c r="G35" s="245">
        <v>7.7700000000000005E-2</v>
      </c>
      <c r="H35" s="245">
        <v>4.0000000000000001E-3</v>
      </c>
      <c r="I35" s="245">
        <v>-0.1313</v>
      </c>
      <c r="J35" s="235"/>
    </row>
    <row r="36" spans="2:10">
      <c r="B36" s="36" t="s">
        <v>858</v>
      </c>
      <c r="C36" s="246">
        <v>12413.78</v>
      </c>
      <c r="D36" s="245">
        <v>6.9599999999999995E-2</v>
      </c>
      <c r="E36" s="245">
        <v>3.2000000000000002E-3</v>
      </c>
      <c r="F36" s="246">
        <v>14251.94</v>
      </c>
      <c r="G36" s="245">
        <v>7.7399999999999997E-2</v>
      </c>
      <c r="H36" s="245">
        <v>4.0000000000000001E-3</v>
      </c>
      <c r="I36" s="245">
        <v>-0.1323</v>
      </c>
      <c r="J36" s="235"/>
    </row>
    <row r="37" spans="2:10">
      <c r="B37" s="36" t="s">
        <v>859</v>
      </c>
      <c r="C37" s="246">
        <v>15.17</v>
      </c>
      <c r="D37" s="245">
        <v>1E-4</v>
      </c>
      <c r="E37" s="245">
        <v>0</v>
      </c>
      <c r="F37" s="246">
        <v>54.89</v>
      </c>
      <c r="G37" s="245">
        <v>2.9999999999999997E-4</v>
      </c>
      <c r="H37" s="245">
        <v>0</v>
      </c>
      <c r="I37" s="245">
        <v>0.1216</v>
      </c>
      <c r="J37" s="235"/>
    </row>
    <row r="38" spans="2:10">
      <c r="B38" s="250" t="s">
        <v>47</v>
      </c>
      <c r="C38" s="240">
        <v>452.02</v>
      </c>
      <c r="D38" s="241">
        <v>2.5000000000000001E-3</v>
      </c>
      <c r="E38" s="241">
        <v>1E-4</v>
      </c>
      <c r="F38" s="240">
        <v>169.07</v>
      </c>
      <c r="G38" s="241">
        <v>8.9999999999999998E-4</v>
      </c>
      <c r="H38" s="241">
        <v>0</v>
      </c>
      <c r="I38" s="241">
        <v>1.6736</v>
      </c>
      <c r="J38" s="235"/>
    </row>
    <row r="39" spans="2:10" ht="15" customHeight="1">
      <c r="B39" s="272" t="s">
        <v>79</v>
      </c>
      <c r="C39" s="272"/>
      <c r="D39" s="272"/>
      <c r="E39" s="272"/>
      <c r="F39" s="272"/>
      <c r="G39" s="272"/>
      <c r="H39" s="272"/>
    </row>
    <row r="40" spans="2:10">
      <c r="B40" s="272" t="s">
        <v>819</v>
      </c>
      <c r="C40" s="272"/>
      <c r="D40" s="272"/>
      <c r="E40" s="272"/>
      <c r="F40" s="272"/>
      <c r="G40" s="272"/>
      <c r="H40" s="272"/>
    </row>
  </sheetData>
  <mergeCells count="12">
    <mergeCell ref="B40:H40"/>
    <mergeCell ref="A1:J1"/>
    <mergeCell ref="A2:J2"/>
    <mergeCell ref="A3:J3"/>
    <mergeCell ref="A5:J5"/>
    <mergeCell ref="A6:J6"/>
    <mergeCell ref="A7:J7"/>
    <mergeCell ref="B39:H39"/>
    <mergeCell ref="A8:E8"/>
    <mergeCell ref="B9:B10"/>
    <mergeCell ref="C9:E9"/>
    <mergeCell ref="F9:H9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121"/>
  <sheetViews>
    <sheetView showGridLines="0" zoomScale="55" zoomScaleNormal="55" workbookViewId="0">
      <selection activeCell="X126" sqref="X126"/>
    </sheetView>
  </sheetViews>
  <sheetFormatPr baseColWidth="10" defaultColWidth="11.42578125" defaultRowHeight="15"/>
  <cols>
    <col min="1" max="3" width="11.42578125" customWidth="1"/>
    <col min="4" max="4" width="49.7109375" customWidth="1"/>
    <col min="5" max="5" width="10.85546875" customWidth="1"/>
    <col min="6" max="6" width="17.140625" customWidth="1"/>
    <col min="7" max="7" width="11" bestFit="1" customWidth="1"/>
    <col min="8" max="8" width="13.42578125" customWidth="1"/>
    <col min="9" max="9" width="12.28515625" bestFit="1" customWidth="1"/>
    <col min="10" max="10" width="10.42578125" bestFit="1" customWidth="1"/>
    <col min="11" max="11" width="7.42578125" bestFit="1" customWidth="1"/>
    <col min="12" max="12" width="7.85546875" customWidth="1"/>
    <col min="13" max="13" width="7.42578125" bestFit="1" customWidth="1"/>
    <col min="14" max="14" width="10" customWidth="1"/>
    <col min="15" max="15" width="8.5703125" customWidth="1"/>
    <col min="16" max="16" width="11.140625" customWidth="1"/>
    <col min="17" max="17" width="10" customWidth="1"/>
    <col min="21" max="21" width="14.85546875" bestFit="1" customWidth="1"/>
    <col min="22" max="22" width="35.7109375" bestFit="1" customWidth="1"/>
  </cols>
  <sheetData>
    <row r="1" spans="1:17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5"/>
    </row>
    <row r="2" spans="1:17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76"/>
    </row>
    <row r="3" spans="1:17" ht="15.75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77"/>
    </row>
    <row r="4" spans="1:17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7" ht="18.75">
      <c r="A5" s="312" t="s">
        <v>155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</row>
    <row r="6" spans="1:17" ht="18.75">
      <c r="A6" s="312" t="s">
        <v>154</v>
      </c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</row>
    <row r="7" spans="1:17" s="39" customFormat="1" ht="18.75">
      <c r="A7" s="312" t="s">
        <v>161</v>
      </c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</row>
    <row r="8" spans="1:17">
      <c r="A8" s="311" t="s">
        <v>41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</row>
    <row r="9" spans="1:17" ht="51">
      <c r="D9" s="104" t="s">
        <v>125</v>
      </c>
      <c r="E9" s="35" t="s">
        <v>42</v>
      </c>
      <c r="F9" s="35" t="s">
        <v>126</v>
      </c>
      <c r="G9" s="35" t="s">
        <v>127</v>
      </c>
      <c r="H9" s="35" t="s">
        <v>76</v>
      </c>
      <c r="I9" s="35" t="s">
        <v>46</v>
      </c>
      <c r="J9" s="35" t="s">
        <v>47</v>
      </c>
    </row>
    <row r="10" spans="1:17">
      <c r="D10" s="40" t="s">
        <v>128</v>
      </c>
      <c r="E10" s="105">
        <v>105928835199</v>
      </c>
      <c r="F10" s="105">
        <v>14655299192</v>
      </c>
      <c r="G10" s="105">
        <v>2400000</v>
      </c>
      <c r="H10" s="105">
        <v>7599337851</v>
      </c>
      <c r="I10" s="105">
        <v>26039700</v>
      </c>
      <c r="J10" s="105">
        <f>SUM(J11:J14)</f>
        <v>128211911942</v>
      </c>
      <c r="K10" s="134">
        <f>+J10/'CAIF Presp. Agregado'!$U$2</f>
        <v>3.3151302591187114E-2</v>
      </c>
      <c r="L10" s="134">
        <f>+J10/$J$36</f>
        <v>0.14795688564786835</v>
      </c>
      <c r="M10" s="133">
        <f>+E10/$J$10</f>
        <v>0.82620119764628164</v>
      </c>
      <c r="N10" s="133">
        <f>+F10/$J$10</f>
        <v>0.11430528544515978</v>
      </c>
      <c r="O10" s="133">
        <f>+G10/$J$10</f>
        <v>1.8719009518286433E-5</v>
      </c>
      <c r="P10" s="133">
        <f>+H10/$J$10</f>
        <v>5.9271698985643072E-2</v>
      </c>
      <c r="Q10" s="133">
        <f>+I10/$J$10</f>
        <v>2.0309891339721802E-4</v>
      </c>
    </row>
    <row r="11" spans="1:17">
      <c r="D11" s="47" t="s">
        <v>129</v>
      </c>
      <c r="E11" s="106">
        <v>41980824234</v>
      </c>
      <c r="F11" s="106">
        <v>13820284944</v>
      </c>
      <c r="G11" s="107"/>
      <c r="H11" s="106">
        <v>6995610898</v>
      </c>
      <c r="I11" s="106">
        <v>11000000</v>
      </c>
      <c r="J11" s="106">
        <f>SUM(E11:I11)</f>
        <v>62807720076</v>
      </c>
      <c r="K11" s="134"/>
      <c r="L11" s="134">
        <f t="shared" ref="L11:L33" si="0">+J11/$J$36</f>
        <v>7.2480275165788907E-2</v>
      </c>
      <c r="M11" s="133"/>
      <c r="N11" s="133"/>
      <c r="O11" s="133"/>
      <c r="P11" s="133"/>
      <c r="Q11" s="133"/>
    </row>
    <row r="12" spans="1:17">
      <c r="D12" s="47" t="s">
        <v>130</v>
      </c>
      <c r="E12" s="106">
        <v>8551912757</v>
      </c>
      <c r="F12" s="106">
        <v>15009124</v>
      </c>
      <c r="G12" s="106">
        <v>2400000</v>
      </c>
      <c r="H12" s="107"/>
      <c r="I12" s="106">
        <v>15039700</v>
      </c>
      <c r="J12" s="106">
        <f>SUM(E12:I12)</f>
        <v>8584361581</v>
      </c>
      <c r="K12" s="134"/>
      <c r="L12" s="134">
        <f t="shared" si="0"/>
        <v>9.9063759799053706E-3</v>
      </c>
      <c r="M12" s="133"/>
      <c r="N12" s="133"/>
      <c r="O12" s="133"/>
      <c r="P12" s="133"/>
      <c r="Q12" s="133"/>
    </row>
    <row r="13" spans="1:17">
      <c r="D13" s="47" t="s">
        <v>131</v>
      </c>
      <c r="E13" s="106">
        <v>25550157344</v>
      </c>
      <c r="F13" s="106">
        <v>274445945</v>
      </c>
      <c r="G13" s="107"/>
      <c r="H13" s="106">
        <v>2312604</v>
      </c>
      <c r="I13" s="107"/>
      <c r="J13" s="106">
        <f>SUM(E13:I13)</f>
        <v>25826915893</v>
      </c>
      <c r="K13" s="134"/>
      <c r="L13" s="134">
        <f t="shared" si="0"/>
        <v>2.9804329282183746E-2</v>
      </c>
      <c r="M13" s="133"/>
      <c r="N13" s="133"/>
      <c r="O13" s="133"/>
      <c r="P13" s="133"/>
      <c r="Q13" s="133"/>
    </row>
    <row r="14" spans="1:17">
      <c r="D14" s="47" t="s">
        <v>132</v>
      </c>
      <c r="E14" s="106">
        <v>29845940864</v>
      </c>
      <c r="F14" s="106">
        <v>545559179</v>
      </c>
      <c r="G14" s="107"/>
      <c r="H14" s="106">
        <v>601414349</v>
      </c>
      <c r="I14" s="107"/>
      <c r="J14" s="106">
        <f>SUM(E14:I14)</f>
        <v>30992914392</v>
      </c>
      <c r="K14" s="134"/>
      <c r="L14" s="134">
        <f t="shared" si="0"/>
        <v>3.5765905219990318E-2</v>
      </c>
      <c r="M14" s="133"/>
      <c r="N14" s="133"/>
      <c r="O14" s="133"/>
      <c r="P14" s="133"/>
      <c r="Q14" s="133"/>
    </row>
    <row r="15" spans="1:17">
      <c r="D15" s="40" t="s">
        <v>133</v>
      </c>
      <c r="E15" s="105">
        <v>50692272185</v>
      </c>
      <c r="F15" s="105">
        <v>24128274758</v>
      </c>
      <c r="G15" s="105"/>
      <c r="H15" s="105">
        <v>4316087848</v>
      </c>
      <c r="I15" s="105">
        <v>143341177333</v>
      </c>
      <c r="J15" s="105">
        <f>SUM(J16:J24)</f>
        <v>222477812124</v>
      </c>
      <c r="K15" s="134">
        <f>+J15/'CAIF Presp. Agregado'!$U$2</f>
        <v>5.7525304457548908E-2</v>
      </c>
      <c r="L15" s="134">
        <f t="shared" si="0"/>
        <v>0.25673998389876229</v>
      </c>
      <c r="M15" s="133">
        <f>+E15/$J$15</f>
        <v>0.22785315848371526</v>
      </c>
      <c r="N15" s="133">
        <f>+F15/$J$15</f>
        <v>0.10845249927463278</v>
      </c>
      <c r="O15" s="133">
        <f>+G15/$J$15</f>
        <v>0</v>
      </c>
      <c r="P15" s="133">
        <f>+H15/$J$15</f>
        <v>1.9400082223005634E-2</v>
      </c>
      <c r="Q15" s="133">
        <f>+I15/$J$15</f>
        <v>0.64429426001864631</v>
      </c>
    </row>
    <row r="16" spans="1:17">
      <c r="D16" s="47" t="s">
        <v>134</v>
      </c>
      <c r="E16" s="106">
        <v>4517866132</v>
      </c>
      <c r="F16" s="106">
        <v>2648090820</v>
      </c>
      <c r="G16" s="107"/>
      <c r="H16" s="106">
        <v>856767962</v>
      </c>
      <c r="I16" s="106">
        <v>178529764</v>
      </c>
      <c r="J16" s="106">
        <f t="shared" ref="J16:J24" si="1">SUM(E16:I16)</f>
        <v>8201254678</v>
      </c>
      <c r="K16" s="134"/>
      <c r="L16" s="134">
        <f t="shared" si="0"/>
        <v>9.4642696000884763E-3</v>
      </c>
      <c r="M16" s="133"/>
      <c r="N16" s="133"/>
      <c r="O16" s="133"/>
      <c r="P16" s="133"/>
      <c r="Q16" s="133"/>
    </row>
    <row r="17" spans="4:22">
      <c r="D17" s="47" t="s">
        <v>135</v>
      </c>
      <c r="E17" s="106">
        <v>7326207405</v>
      </c>
      <c r="F17" s="106">
        <v>2996598005</v>
      </c>
      <c r="G17" s="107"/>
      <c r="H17" s="106">
        <v>115356</v>
      </c>
      <c r="I17" s="106">
        <v>3235580266</v>
      </c>
      <c r="J17" s="106">
        <f t="shared" si="1"/>
        <v>13558501032</v>
      </c>
      <c r="K17" s="134"/>
      <c r="L17" s="134">
        <f t="shared" si="0"/>
        <v>1.5646546068633846E-2</v>
      </c>
      <c r="M17" s="133"/>
      <c r="N17" s="133"/>
      <c r="O17" s="133"/>
      <c r="P17" s="133"/>
      <c r="Q17" s="133"/>
    </row>
    <row r="18" spans="4:22">
      <c r="D18" s="47" t="s">
        <v>136</v>
      </c>
      <c r="E18" s="107">
        <v>0</v>
      </c>
      <c r="F18" s="106">
        <v>6138557084</v>
      </c>
      <c r="G18" s="107"/>
      <c r="H18" s="107"/>
      <c r="I18" s="107"/>
      <c r="J18" s="106">
        <f>SUM(E18:I18)</f>
        <v>6138557084</v>
      </c>
      <c r="K18" s="134"/>
      <c r="L18" s="134">
        <f t="shared" si="0"/>
        <v>7.0839111184237465E-3</v>
      </c>
      <c r="M18" s="133"/>
      <c r="N18" s="133"/>
      <c r="O18" s="133"/>
      <c r="P18" s="133"/>
      <c r="Q18" s="133"/>
    </row>
    <row r="19" spans="4:22">
      <c r="D19" s="47" t="s">
        <v>137</v>
      </c>
      <c r="E19" s="106">
        <v>558290799</v>
      </c>
      <c r="F19" s="106">
        <v>1203438053</v>
      </c>
      <c r="G19" s="107"/>
      <c r="H19" s="106">
        <v>98457793</v>
      </c>
      <c r="I19" s="106">
        <v>138310370491</v>
      </c>
      <c r="J19" s="106">
        <f t="shared" si="1"/>
        <v>140170557136</v>
      </c>
      <c r="K19" s="134">
        <f>+J19/'CAIF Presp. Agregado'!$U$2</f>
        <v>3.6243407368364775E-2</v>
      </c>
      <c r="L19" s="134">
        <f t="shared" si="0"/>
        <v>0.16175719384600601</v>
      </c>
      <c r="M19" s="134">
        <f>+J19/J15</f>
        <v>0.63004286044432456</v>
      </c>
      <c r="N19" s="133"/>
      <c r="O19" s="133"/>
      <c r="P19" s="133"/>
      <c r="Q19" s="133"/>
    </row>
    <row r="20" spans="4:22">
      <c r="D20" s="47" t="s">
        <v>138</v>
      </c>
      <c r="E20" s="106">
        <v>445095203</v>
      </c>
      <c r="F20" s="107"/>
      <c r="G20" s="107"/>
      <c r="H20" s="106">
        <v>1297432751</v>
      </c>
      <c r="I20" s="107"/>
      <c r="J20" s="106">
        <f t="shared" si="1"/>
        <v>1742527954</v>
      </c>
      <c r="K20" s="134">
        <f>+J20/'CAIF Presp. Agregado'!$U$2</f>
        <v>4.5055931700627492E-4</v>
      </c>
      <c r="L20" s="134">
        <f t="shared" si="0"/>
        <v>2.0108818698907098E-3</v>
      </c>
      <c r="M20" s="133"/>
      <c r="N20" s="133"/>
      <c r="O20" s="133"/>
      <c r="P20" s="133"/>
      <c r="Q20" s="133"/>
    </row>
    <row r="21" spans="4:22">
      <c r="D21" s="47" t="s">
        <v>139</v>
      </c>
      <c r="E21" s="106">
        <v>28706555645</v>
      </c>
      <c r="F21" s="106">
        <v>6081421320</v>
      </c>
      <c r="G21" s="107"/>
      <c r="H21" s="106">
        <v>2062846581</v>
      </c>
      <c r="I21" s="106">
        <v>1128539493</v>
      </c>
      <c r="J21" s="106">
        <f t="shared" si="1"/>
        <v>37979363039</v>
      </c>
      <c r="K21" s="134">
        <f>+J21/'CAIF Presp. Agregado'!$U$2</f>
        <v>9.820190162174695E-3</v>
      </c>
      <c r="L21" s="134">
        <f t="shared" si="0"/>
        <v>4.3828285445756718E-2</v>
      </c>
      <c r="M21" s="133"/>
      <c r="N21" s="133"/>
      <c r="O21" s="133"/>
      <c r="P21" s="133"/>
      <c r="Q21" s="133"/>
    </row>
    <row r="22" spans="4:22">
      <c r="D22" s="47" t="s">
        <v>140</v>
      </c>
      <c r="E22" s="106">
        <v>406243424</v>
      </c>
      <c r="F22" s="106">
        <v>2436075617</v>
      </c>
      <c r="G22" s="107"/>
      <c r="H22" s="107"/>
      <c r="I22" s="106">
        <v>366277519</v>
      </c>
      <c r="J22" s="106">
        <f t="shared" si="1"/>
        <v>3208596560</v>
      </c>
      <c r="K22" s="134"/>
      <c r="L22" s="134">
        <f t="shared" si="0"/>
        <v>3.7027289206389966E-3</v>
      </c>
      <c r="M22" s="133"/>
      <c r="N22" s="133"/>
      <c r="O22" s="133"/>
      <c r="P22" s="133"/>
      <c r="Q22" s="133"/>
    </row>
    <row r="23" spans="4:22">
      <c r="D23" s="47" t="s">
        <v>141</v>
      </c>
      <c r="E23" s="107">
        <v>0</v>
      </c>
      <c r="F23" s="106">
        <v>2487507758</v>
      </c>
      <c r="G23" s="107"/>
      <c r="H23" s="107"/>
      <c r="I23" s="107"/>
      <c r="J23" s="106">
        <f t="shared" si="1"/>
        <v>2487507758</v>
      </c>
      <c r="K23" s="134"/>
      <c r="L23" s="134">
        <f t="shared" si="0"/>
        <v>2.8705905350283334E-3</v>
      </c>
      <c r="M23" s="133"/>
      <c r="N23" s="133"/>
      <c r="O23" s="133"/>
      <c r="P23" s="133"/>
      <c r="Q23" s="133"/>
    </row>
    <row r="24" spans="4:22">
      <c r="D24" s="47" t="s">
        <v>142</v>
      </c>
      <c r="E24" s="106">
        <v>8732013577</v>
      </c>
      <c r="F24" s="106">
        <v>136586101</v>
      </c>
      <c r="G24" s="107"/>
      <c r="H24" s="107">
        <v>467405</v>
      </c>
      <c r="I24" s="106">
        <v>121879800</v>
      </c>
      <c r="J24" s="106">
        <f t="shared" si="1"/>
        <v>8990946883</v>
      </c>
      <c r="K24" s="134"/>
      <c r="L24" s="134">
        <f t="shared" si="0"/>
        <v>1.037557649429542E-2</v>
      </c>
      <c r="M24" s="133"/>
      <c r="N24" s="133"/>
      <c r="O24" s="133"/>
      <c r="P24" s="133"/>
      <c r="Q24" s="133"/>
    </row>
    <row r="25" spans="4:22">
      <c r="D25" s="40" t="s">
        <v>143</v>
      </c>
      <c r="E25" s="105">
        <v>5287167139</v>
      </c>
      <c r="F25" s="105">
        <v>381580413</v>
      </c>
      <c r="G25" s="105"/>
      <c r="H25" s="105">
        <v>5845342706</v>
      </c>
      <c r="I25" s="105">
        <v>9460769257</v>
      </c>
      <c r="J25" s="105">
        <f>SUM(J26:J27)</f>
        <v>20974859515</v>
      </c>
      <c r="K25" s="134">
        <f>+J25/'CAIF Presp. Agregado'!$U$2</f>
        <v>5.4233955648673431E-3</v>
      </c>
      <c r="L25" s="134">
        <f t="shared" si="0"/>
        <v>2.4205043382746299E-2</v>
      </c>
      <c r="M25" s="133">
        <f>+E25/$J$25</f>
        <v>0.25207163534129634</v>
      </c>
      <c r="N25" s="133">
        <f>+F25/$J$25</f>
        <v>1.819227502940441E-2</v>
      </c>
      <c r="O25" s="133">
        <f>+G25/$J$25</f>
        <v>0</v>
      </c>
      <c r="P25" s="133">
        <f>+H25/$J$25</f>
        <v>0.2786832828043378</v>
      </c>
      <c r="Q25" s="133">
        <f>+I25/$J$25</f>
        <v>0.45105280682496146</v>
      </c>
    </row>
    <row r="26" spans="4:22">
      <c r="D26" s="47" t="s">
        <v>144</v>
      </c>
      <c r="E26" s="106">
        <v>1585763871</v>
      </c>
      <c r="F26" s="106">
        <v>12000000</v>
      </c>
      <c r="G26" s="107"/>
      <c r="H26" s="106">
        <v>687785724</v>
      </c>
      <c r="I26" s="106">
        <v>9460769257</v>
      </c>
      <c r="J26" s="106">
        <f>SUM(E26:I26)</f>
        <v>11746318852</v>
      </c>
      <c r="K26" s="134"/>
      <c r="L26" s="134">
        <f t="shared" si="0"/>
        <v>1.3555283037624231E-2</v>
      </c>
      <c r="M26" s="133"/>
      <c r="N26" s="133"/>
      <c r="O26" s="133"/>
      <c r="P26" s="133"/>
      <c r="Q26" s="133"/>
    </row>
    <row r="27" spans="4:22">
      <c r="D27" s="47" t="s">
        <v>145</v>
      </c>
      <c r="E27" s="106">
        <v>3701403268</v>
      </c>
      <c r="F27" s="106">
        <v>369580413</v>
      </c>
      <c r="G27" s="107"/>
      <c r="H27" s="106">
        <v>5157556982</v>
      </c>
      <c r="I27" s="107"/>
      <c r="J27" s="106">
        <f>SUM(E27:I27)</f>
        <v>9228540663</v>
      </c>
      <c r="K27" s="134"/>
      <c r="L27" s="134">
        <f t="shared" si="0"/>
        <v>1.0649760345122068E-2</v>
      </c>
      <c r="M27" s="133">
        <f>+H25/H36</f>
        <v>0.27487204055015174</v>
      </c>
      <c r="N27" s="133">
        <f>+H27/J27</f>
        <v>0.55887026674522877</v>
      </c>
      <c r="O27" s="133"/>
      <c r="P27" s="133"/>
      <c r="Q27" s="133"/>
    </row>
    <row r="28" spans="4:22">
      <c r="D28" s="40" t="s">
        <v>146</v>
      </c>
      <c r="E28" s="105">
        <v>256705760127</v>
      </c>
      <c r="F28" s="105">
        <v>55572345815</v>
      </c>
      <c r="G28" s="105">
        <v>27225040708</v>
      </c>
      <c r="H28" s="105">
        <v>3317593967</v>
      </c>
      <c r="I28" s="105">
        <v>13014214772</v>
      </c>
      <c r="J28" s="105">
        <f>SUM(J29:J33)</f>
        <v>355834955389</v>
      </c>
      <c r="K28" s="134">
        <f>+J28/'CAIF Presp. Agregado'!$U$2</f>
        <v>9.2006991393738149E-2</v>
      </c>
      <c r="L28" s="134">
        <f t="shared" si="0"/>
        <v>0.41063448010838033</v>
      </c>
      <c r="M28" s="133">
        <f>+E28/$J$28</f>
        <v>0.72141805137263249</v>
      </c>
      <c r="N28" s="133">
        <f>+F28/$J$28</f>
        <v>0.15617449880450368</v>
      </c>
      <c r="O28" s="133">
        <f>+G28/$J$28</f>
        <v>7.6510304273613286E-2</v>
      </c>
      <c r="P28" s="133">
        <f>+H28/$J$28</f>
        <v>9.3234065871161953E-3</v>
      </c>
      <c r="Q28" s="133">
        <f>+I28/$J$28</f>
        <v>3.6573738962134332E-2</v>
      </c>
    </row>
    <row r="29" spans="4:22">
      <c r="D29" s="47" t="s">
        <v>147</v>
      </c>
      <c r="E29" s="106">
        <v>457009154</v>
      </c>
      <c r="F29" s="106">
        <v>1856029607</v>
      </c>
      <c r="G29" s="107"/>
      <c r="H29" s="106">
        <v>592990345</v>
      </c>
      <c r="I29" s="106">
        <v>10604793500</v>
      </c>
      <c r="J29" s="106">
        <f>SUM(E29:I29)</f>
        <v>13510822606</v>
      </c>
      <c r="K29" s="134">
        <f>+J29/'CAIF Presp. Agregado'!$U$2</f>
        <v>3.4934458248308247E-3</v>
      </c>
      <c r="L29" s="134">
        <f t="shared" si="0"/>
        <v>1.5591525038866008E-2</v>
      </c>
      <c r="M29" s="133">
        <f>+E29/$J$29</f>
        <v>3.3825412954282111E-2</v>
      </c>
      <c r="N29" s="133">
        <f>+F29/$J$29</f>
        <v>0.13737354572146915</v>
      </c>
      <c r="O29" s="133">
        <f>+G29/$J$29</f>
        <v>0</v>
      </c>
      <c r="P29" s="133">
        <f>+H29/$J$29</f>
        <v>4.3890025225899999E-2</v>
      </c>
      <c r="Q29" s="133">
        <f>+I29/$J$29</f>
        <v>0.78491101609834868</v>
      </c>
    </row>
    <row r="30" spans="4:22" ht="16.5" customHeight="1">
      <c r="D30" s="47" t="s">
        <v>148</v>
      </c>
      <c r="E30" s="106">
        <v>32347666969</v>
      </c>
      <c r="F30" s="106">
        <v>39036867813</v>
      </c>
      <c r="G30" s="106">
        <v>1269708828</v>
      </c>
      <c r="H30" s="106">
        <v>139652812</v>
      </c>
      <c r="I30" s="107"/>
      <c r="J30" s="106">
        <f>SUM(E30:I30)</f>
        <v>72793896422</v>
      </c>
      <c r="K30" s="134">
        <f>+J30/'CAIF Presp. Agregado'!$U$2</f>
        <v>1.8822061464686173E-2</v>
      </c>
      <c r="L30" s="134">
        <f t="shared" si="0"/>
        <v>8.4004349093903835E-2</v>
      </c>
      <c r="M30" s="133">
        <f>+E30/$J$30</f>
        <v>0.44437334115863847</v>
      </c>
      <c r="N30" s="133">
        <f>+F30/$J$30</f>
        <v>0.53626567242253231</v>
      </c>
      <c r="O30" s="133">
        <f>+G30/$J$30</f>
        <v>1.744251771658516E-2</v>
      </c>
      <c r="P30" s="133">
        <f>+H30/$J$30</f>
        <v>1.9184687022440207E-3</v>
      </c>
      <c r="Q30" s="133">
        <f>+I30/$J$30</f>
        <v>0</v>
      </c>
      <c r="U30" s="39"/>
      <c r="V30" s="39"/>
    </row>
    <row r="31" spans="4:22" ht="26.25">
      <c r="D31" s="47" t="s">
        <v>149</v>
      </c>
      <c r="E31" s="106">
        <v>6019325614</v>
      </c>
      <c r="F31" s="106">
        <v>375452387</v>
      </c>
      <c r="G31" s="107"/>
      <c r="H31" s="106">
        <v>1357173790</v>
      </c>
      <c r="I31" s="106">
        <v>325737745</v>
      </c>
      <c r="J31" s="106">
        <f>SUM(E31:I31)</f>
        <v>8077689536</v>
      </c>
      <c r="K31" s="134">
        <f>+J31/'CAIF Presp. Agregado'!$U$2</f>
        <v>2.0886197389111691E-3</v>
      </c>
      <c r="L31" s="134">
        <f t="shared" si="0"/>
        <v>9.3216750992496846E-3</v>
      </c>
      <c r="M31" s="133">
        <f>+E31/$J$31</f>
        <v>0.74517912420049714</v>
      </c>
      <c r="N31" s="133">
        <f>+F31/$J$31</f>
        <v>4.6480170514936713E-2</v>
      </c>
      <c r="O31" s="133">
        <f>+G31/$J$31</f>
        <v>0</v>
      </c>
      <c r="P31" s="133">
        <f>+H31/$J$31</f>
        <v>0.16801509688524874</v>
      </c>
      <c r="Q31" s="133">
        <f>+I31/$J$31</f>
        <v>4.0325608399317418E-2</v>
      </c>
    </row>
    <row r="32" spans="4:22" ht="16.5" customHeight="1">
      <c r="D32" s="47" t="s">
        <v>150</v>
      </c>
      <c r="E32" s="106">
        <v>152811496179</v>
      </c>
      <c r="F32" s="106">
        <v>12847498650</v>
      </c>
      <c r="G32" s="106">
        <v>6479363</v>
      </c>
      <c r="H32" s="106">
        <v>332780374</v>
      </c>
      <c r="I32" s="106">
        <v>47321432</v>
      </c>
      <c r="J32" s="106">
        <f>SUM(E32:I32)</f>
        <v>166045575998</v>
      </c>
      <c r="K32" s="134">
        <f>+J32/'CAIF Presp. Agregado'!$U$2</f>
        <v>4.2933819880385339E-2</v>
      </c>
      <c r="L32" s="134">
        <f t="shared" si="0"/>
        <v>0.191617034081703</v>
      </c>
      <c r="M32" s="133"/>
      <c r="N32" s="133"/>
      <c r="O32" s="133"/>
      <c r="P32" s="133"/>
      <c r="Q32" s="133"/>
    </row>
    <row r="33" spans="4:17">
      <c r="D33" s="47" t="s">
        <v>151</v>
      </c>
      <c r="E33" s="106">
        <v>65070262211</v>
      </c>
      <c r="F33" s="106">
        <v>1456497358</v>
      </c>
      <c r="G33" s="106">
        <v>25948852517</v>
      </c>
      <c r="H33" s="106">
        <v>894996646</v>
      </c>
      <c r="I33" s="106">
        <v>2036362095</v>
      </c>
      <c r="J33" s="106">
        <f>SUM(E33:I33)</f>
        <v>95406970827</v>
      </c>
      <c r="K33" s="134">
        <f>+J33/'CAIF Presp. Agregado'!$U$2</f>
        <v>2.466904448492464E-2</v>
      </c>
      <c r="L33" s="134">
        <f t="shared" si="0"/>
        <v>0.11009989679465777</v>
      </c>
      <c r="M33" s="133">
        <f>+E33/$J$33</f>
        <v>0.68202838479161976</v>
      </c>
      <c r="N33" s="133">
        <f>+F33/$J$33</f>
        <v>1.5266152413968203E-2</v>
      </c>
      <c r="O33" s="133">
        <f>+G33/$J$33</f>
        <v>0.27198067700999184</v>
      </c>
      <c r="P33" s="133">
        <f>+H33/$J$33</f>
        <v>9.3808307531625095E-3</v>
      </c>
      <c r="Q33" s="133">
        <f>+I33/$J$33</f>
        <v>2.1343955031257664E-2</v>
      </c>
    </row>
    <row r="34" spans="4:17">
      <c r="D34" s="40" t="s">
        <v>152</v>
      </c>
      <c r="E34" s="105">
        <v>134634881860</v>
      </c>
      <c r="F34" s="105">
        <v>5418826</v>
      </c>
      <c r="G34" s="105">
        <v>4221975488</v>
      </c>
      <c r="H34" s="105">
        <v>187324361</v>
      </c>
      <c r="I34" s="128"/>
      <c r="J34" s="105">
        <f>SUM(J35)</f>
        <v>139049600535</v>
      </c>
      <c r="K34" s="134">
        <f>+J34/'CAIF Presp. Agregado'!$U$2</f>
        <v>3.5953565567330321E-2</v>
      </c>
      <c r="L34" s="134">
        <f>+J34/$J$36</f>
        <v>0.16046360696224277</v>
      </c>
      <c r="M34" s="133">
        <f>+E34/$J$34</f>
        <v>0.96825076333902316</v>
      </c>
      <c r="N34" s="133">
        <f>+F34/$J$34</f>
        <v>3.897045355866401E-5</v>
      </c>
      <c r="O34" s="133">
        <f>+G34/$J$34</f>
        <v>3.0363089658335923E-2</v>
      </c>
      <c r="P34" s="133">
        <f>+H34/$J$34</f>
        <v>1.3471765490822019E-3</v>
      </c>
      <c r="Q34" s="133">
        <f>+I34/$J$34</f>
        <v>0</v>
      </c>
    </row>
    <row r="35" spans="4:17">
      <c r="D35" s="47" t="s">
        <v>153</v>
      </c>
      <c r="E35" s="106">
        <v>134634881860</v>
      </c>
      <c r="F35" s="106">
        <v>5418826</v>
      </c>
      <c r="G35" s="106">
        <v>4221975488</v>
      </c>
      <c r="H35" s="106">
        <v>187324361</v>
      </c>
      <c r="I35" s="107"/>
      <c r="J35" s="106">
        <f>SUM(E35:I35)</f>
        <v>139049600535</v>
      </c>
    </row>
    <row r="36" spans="4:17">
      <c r="D36" s="48" t="s">
        <v>47</v>
      </c>
      <c r="E36" s="108">
        <v>553248916510</v>
      </c>
      <c r="F36" s="108">
        <v>94742919004</v>
      </c>
      <c r="G36" s="108">
        <v>31449416196</v>
      </c>
      <c r="H36" s="108">
        <v>21265686733</v>
      </c>
      <c r="I36" s="108">
        <v>165842201062</v>
      </c>
      <c r="J36" s="108">
        <f>+J10+J15+J25+J28+J34</f>
        <v>866549139505</v>
      </c>
    </row>
    <row r="37" spans="4:17" ht="15" customHeight="1">
      <c r="D37" s="116" t="s">
        <v>124</v>
      </c>
    </row>
    <row r="47" spans="4:17">
      <c r="D47" s="138" t="s">
        <v>276</v>
      </c>
      <c r="E47" t="s">
        <v>277</v>
      </c>
    </row>
    <row r="48" spans="4:17">
      <c r="D48" s="130">
        <v>12848</v>
      </c>
      <c r="E48" s="39" t="s">
        <v>261</v>
      </c>
    </row>
    <row r="49" spans="4:8">
      <c r="D49" s="130">
        <v>13955117</v>
      </c>
      <c r="E49" s="39" t="s">
        <v>262</v>
      </c>
    </row>
    <row r="50" spans="4:8">
      <c r="D50" s="139">
        <v>309677</v>
      </c>
      <c r="E50" s="140" t="s">
        <v>263</v>
      </c>
    </row>
    <row r="51" spans="4:8">
      <c r="D51" s="130">
        <f>SUM(D48:D50)</f>
        <v>14277642</v>
      </c>
      <c r="E51" s="124" t="s">
        <v>215</v>
      </c>
    </row>
    <row r="53" spans="4:8">
      <c r="E53" s="144" t="s">
        <v>276</v>
      </c>
      <c r="F53" s="144" t="s">
        <v>277</v>
      </c>
    </row>
    <row r="54" spans="4:8">
      <c r="E54" s="142">
        <v>12848</v>
      </c>
      <c r="F54" s="143" t="s">
        <v>261</v>
      </c>
    </row>
    <row r="55" spans="4:8">
      <c r="E55" s="142">
        <v>13955117</v>
      </c>
      <c r="F55" s="143" t="s">
        <v>262</v>
      </c>
    </row>
    <row r="56" spans="4:8">
      <c r="E56" s="142">
        <v>309677</v>
      </c>
      <c r="F56" s="143" t="s">
        <v>263</v>
      </c>
    </row>
    <row r="57" spans="4:8">
      <c r="E57" s="145">
        <f>SUM(E54:E56)</f>
        <v>14277642</v>
      </c>
      <c r="F57" s="141" t="s">
        <v>278</v>
      </c>
    </row>
    <row r="61" spans="4:8">
      <c r="E61" t="s">
        <v>42</v>
      </c>
      <c r="F61" t="s">
        <v>126</v>
      </c>
      <c r="G61" t="s">
        <v>76</v>
      </c>
      <c r="H61" t="s">
        <v>46</v>
      </c>
    </row>
    <row r="62" spans="4:8">
      <c r="D62" s="47" t="s">
        <v>256</v>
      </c>
      <c r="E62" s="106">
        <v>1585763871</v>
      </c>
      <c r="F62" s="106">
        <v>12000000</v>
      </c>
      <c r="G62" s="106">
        <v>687785724</v>
      </c>
      <c r="H62" s="106">
        <v>9460769257</v>
      </c>
    </row>
    <row r="63" spans="4:8">
      <c r="D63" s="47" t="s">
        <v>257</v>
      </c>
      <c r="E63" s="106">
        <v>3701403268</v>
      </c>
      <c r="F63" s="106">
        <v>369580413</v>
      </c>
      <c r="G63" s="107">
        <v>5157556982</v>
      </c>
      <c r="H63" s="107"/>
    </row>
    <row r="68" spans="4:9">
      <c r="D68" t="s">
        <v>42</v>
      </c>
      <c r="E68" t="s">
        <v>126</v>
      </c>
      <c r="F68" t="s">
        <v>127</v>
      </c>
      <c r="G68" t="s">
        <v>76</v>
      </c>
      <c r="H68" t="s">
        <v>46</v>
      </c>
      <c r="I68" t="s">
        <v>47</v>
      </c>
    </row>
    <row r="69" spans="4:9">
      <c r="D69" s="132">
        <f t="shared" ref="D69:I69" si="2">+E15/$J$15</f>
        <v>0.22785315848371526</v>
      </c>
      <c r="E69" s="132">
        <f t="shared" si="2"/>
        <v>0.10845249927463278</v>
      </c>
      <c r="F69" s="132">
        <f t="shared" si="2"/>
        <v>0</v>
      </c>
      <c r="G69" s="132">
        <f t="shared" si="2"/>
        <v>1.9400082223005634E-2</v>
      </c>
      <c r="H69" s="132">
        <f t="shared" si="2"/>
        <v>0.64429426001864631</v>
      </c>
      <c r="I69" s="132">
        <f t="shared" si="2"/>
        <v>1</v>
      </c>
    </row>
    <row r="82" spans="4:20" ht="89.25">
      <c r="O82" s="104" t="s">
        <v>125</v>
      </c>
      <c r="P82" s="35" t="s">
        <v>42</v>
      </c>
      <c r="Q82" s="35" t="s">
        <v>126</v>
      </c>
      <c r="R82" s="35" t="s">
        <v>127</v>
      </c>
      <c r="S82" s="35" t="s">
        <v>76</v>
      </c>
      <c r="T82" s="35" t="s">
        <v>46</v>
      </c>
    </row>
    <row r="83" spans="4:20" ht="51">
      <c r="D83" s="104" t="s">
        <v>125</v>
      </c>
      <c r="E83" s="35" t="s">
        <v>42</v>
      </c>
      <c r="F83" s="35" t="s">
        <v>126</v>
      </c>
      <c r="G83" s="35" t="s">
        <v>127</v>
      </c>
      <c r="H83" s="35" t="s">
        <v>76</v>
      </c>
      <c r="I83" s="35" t="s">
        <v>46</v>
      </c>
      <c r="O83" t="s">
        <v>268</v>
      </c>
      <c r="P83" s="105">
        <v>457009154</v>
      </c>
      <c r="Q83" s="105">
        <v>1856029607</v>
      </c>
      <c r="R83" s="105"/>
      <c r="S83" s="105">
        <v>592990345</v>
      </c>
      <c r="T83" s="105">
        <v>10604793500</v>
      </c>
    </row>
    <row r="84" spans="4:20">
      <c r="D84" s="40" t="s">
        <v>128</v>
      </c>
      <c r="E84" s="105">
        <v>105928835199</v>
      </c>
      <c r="F84" s="105">
        <v>14655299192</v>
      </c>
      <c r="G84" s="105">
        <v>2400000</v>
      </c>
      <c r="H84" s="105">
        <v>6922706547</v>
      </c>
      <c r="I84" s="105">
        <v>26039700</v>
      </c>
      <c r="O84" t="s">
        <v>267</v>
      </c>
      <c r="P84" s="105">
        <v>32347666969</v>
      </c>
      <c r="Q84" s="105">
        <v>39036867813</v>
      </c>
      <c r="R84" s="105">
        <v>1269708828</v>
      </c>
      <c r="S84" s="105">
        <v>139652812</v>
      </c>
      <c r="T84" s="105"/>
    </row>
    <row r="85" spans="4:20">
      <c r="D85" s="40" t="s">
        <v>133</v>
      </c>
      <c r="E85" s="105">
        <v>50692272185</v>
      </c>
      <c r="F85" s="105">
        <v>24128274758</v>
      </c>
      <c r="G85" s="105">
        <v>0</v>
      </c>
      <c r="H85" s="105">
        <v>4011875156</v>
      </c>
      <c r="I85" s="105">
        <v>143341177333</v>
      </c>
      <c r="O85" t="s">
        <v>266</v>
      </c>
      <c r="P85" s="105">
        <v>6019325614</v>
      </c>
      <c r="Q85" s="105">
        <v>375452387</v>
      </c>
      <c r="R85" s="105"/>
      <c r="S85" s="105">
        <v>1357173790</v>
      </c>
      <c r="T85" s="105">
        <v>325737745</v>
      </c>
    </row>
    <row r="86" spans="4:20">
      <c r="D86" s="40" t="s">
        <v>143</v>
      </c>
      <c r="E86" s="105">
        <v>5287167139</v>
      </c>
      <c r="F86" s="105">
        <v>381580413</v>
      </c>
      <c r="G86" s="105">
        <v>0</v>
      </c>
      <c r="H86" s="105">
        <v>5575430117</v>
      </c>
      <c r="I86" s="105">
        <v>9460769257</v>
      </c>
      <c r="O86" t="s">
        <v>265</v>
      </c>
      <c r="P86" s="105">
        <v>152811496179</v>
      </c>
      <c r="Q86" s="105">
        <v>12847498650</v>
      </c>
      <c r="R86" s="105">
        <v>6479363</v>
      </c>
      <c r="S86" s="105">
        <v>332780374</v>
      </c>
      <c r="T86" s="105">
        <v>47321432</v>
      </c>
    </row>
    <row r="87" spans="4:20">
      <c r="D87" s="40" t="s">
        <v>146</v>
      </c>
      <c r="E87" s="105">
        <v>256705760127</v>
      </c>
      <c r="F87" s="105">
        <v>55572345815</v>
      </c>
      <c r="G87" s="105">
        <v>27225040708</v>
      </c>
      <c r="H87" s="105">
        <v>3113482764</v>
      </c>
      <c r="I87" s="105">
        <v>13014214772</v>
      </c>
      <c r="O87" t="s">
        <v>264</v>
      </c>
      <c r="P87" s="105">
        <v>65070262211</v>
      </c>
      <c r="Q87" s="105">
        <v>1456497358</v>
      </c>
      <c r="R87" s="105">
        <v>25948852517</v>
      </c>
      <c r="S87" s="105">
        <v>894996646</v>
      </c>
      <c r="T87" s="105">
        <v>2036362095</v>
      </c>
    </row>
    <row r="121" spans="15:15">
      <c r="O121" t="s">
        <v>269</v>
      </c>
    </row>
  </sheetData>
  <mergeCells count="7">
    <mergeCell ref="A7:M7"/>
    <mergeCell ref="A8:M8"/>
    <mergeCell ref="A1:M1"/>
    <mergeCell ref="A2:M2"/>
    <mergeCell ref="A3:M3"/>
    <mergeCell ref="A5:M5"/>
    <mergeCell ref="A6:M6"/>
  </mergeCells>
  <pageMargins left="0.7" right="0.7" top="0.75" bottom="0.75" header="0.3" footer="0.3"/>
  <pageSetup orientation="portrait" horizontalDpi="4294967295" verticalDpi="4294967295" r:id="rId1"/>
  <ignoredErrors>
    <ignoredError sqref="J25 J28 J34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56"/>
  <sheetViews>
    <sheetView showGridLines="0" topLeftCell="A49" workbookViewId="0">
      <selection activeCell="X126" sqref="X126"/>
    </sheetView>
  </sheetViews>
  <sheetFormatPr baseColWidth="10" defaultColWidth="11.42578125" defaultRowHeight="15"/>
  <cols>
    <col min="1" max="2" width="11.42578125" style="39" customWidth="1"/>
    <col min="3" max="3" width="8.5703125" style="39" customWidth="1"/>
    <col min="4" max="4" width="78.42578125" style="39" customWidth="1"/>
    <col min="5" max="5" width="10" style="39" bestFit="1" customWidth="1"/>
    <col min="6" max="6" width="10.28515625" style="39" customWidth="1"/>
    <col min="7" max="7" width="9.85546875" style="39" customWidth="1"/>
    <col min="8" max="9" width="11.42578125" style="39"/>
    <col min="10" max="10" width="108" style="39" bestFit="1" customWidth="1"/>
    <col min="11" max="19" width="11.42578125" style="39"/>
    <col min="20" max="20" width="13.140625" style="39" bestFit="1" customWidth="1"/>
    <col min="21" max="16384" width="11.42578125" style="39"/>
  </cols>
  <sheetData>
    <row r="1" spans="1:20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51"/>
      <c r="T1" s="117">
        <v>3867477.3514354648</v>
      </c>
    </row>
    <row r="2" spans="1:20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53"/>
      <c r="T2" s="39">
        <f>+T1*1000000</f>
        <v>3867477351435.4648</v>
      </c>
    </row>
    <row r="3" spans="1:20" ht="15.75">
      <c r="A3" s="266" t="s">
        <v>39</v>
      </c>
      <c r="B3" s="266"/>
      <c r="C3" s="266"/>
      <c r="D3" s="266"/>
      <c r="E3" s="266"/>
      <c r="F3" s="266"/>
      <c r="G3" s="266"/>
      <c r="H3" s="266"/>
      <c r="I3" s="266"/>
      <c r="J3" s="55"/>
    </row>
    <row r="4" spans="1:20">
      <c r="A4" s="266"/>
      <c r="B4" s="266"/>
      <c r="C4" s="266"/>
      <c r="D4" s="266"/>
      <c r="E4" s="266"/>
      <c r="F4" s="266"/>
      <c r="G4" s="266"/>
      <c r="H4" s="266"/>
      <c r="I4" s="266"/>
    </row>
    <row r="5" spans="1:20" ht="18.75">
      <c r="A5" s="312" t="s">
        <v>166</v>
      </c>
      <c r="B5" s="312"/>
      <c r="C5" s="312"/>
      <c r="D5" s="312"/>
      <c r="E5" s="312"/>
      <c r="F5" s="312"/>
      <c r="G5" s="312"/>
      <c r="H5" s="312"/>
      <c r="I5" s="312"/>
      <c r="J5" s="122"/>
    </row>
    <row r="6" spans="1:20" ht="18.75">
      <c r="A6" s="312" t="s">
        <v>161</v>
      </c>
      <c r="B6" s="312"/>
      <c r="C6" s="312"/>
      <c r="D6" s="312"/>
      <c r="E6" s="312"/>
      <c r="F6" s="312"/>
      <c r="G6" s="312"/>
      <c r="H6" s="312"/>
      <c r="I6" s="312"/>
      <c r="J6" s="115"/>
    </row>
    <row r="7" spans="1:20">
      <c r="A7" s="311" t="s">
        <v>258</v>
      </c>
      <c r="B7" s="311"/>
      <c r="C7" s="311"/>
      <c r="D7" s="311"/>
      <c r="E7" s="311"/>
      <c r="F7" s="311"/>
      <c r="G7" s="311"/>
      <c r="H7" s="311"/>
      <c r="I7" s="311"/>
      <c r="J7" s="123"/>
    </row>
    <row r="8" spans="1:20" ht="25.5">
      <c r="D8" s="104" t="s">
        <v>163</v>
      </c>
      <c r="E8" s="35" t="s">
        <v>164</v>
      </c>
      <c r="F8" s="35" t="s">
        <v>165</v>
      </c>
      <c r="G8" s="35" t="s">
        <v>48</v>
      </c>
    </row>
    <row r="9" spans="1:20">
      <c r="D9" s="40" t="s">
        <v>167</v>
      </c>
      <c r="E9" s="105">
        <v>52501760589</v>
      </c>
      <c r="F9" s="119">
        <f>+E9/$E$55</f>
        <v>0.68785456452537663</v>
      </c>
      <c r="G9" s="119">
        <f>+E9/$T$2</f>
        <v>1.3575195358161124E-2</v>
      </c>
    </row>
    <row r="10" spans="1:20">
      <c r="D10" s="47" t="s">
        <v>172</v>
      </c>
      <c r="E10" s="106">
        <v>5500000000</v>
      </c>
      <c r="F10" s="120">
        <f t="shared" ref="F10:F55" si="0">+E10/$E$55</f>
        <v>7.2058537893721894E-2</v>
      </c>
      <c r="G10" s="120">
        <f t="shared" ref="G10:G55" si="1">+E10/$T$2</f>
        <v>1.422115632547558E-3</v>
      </c>
    </row>
    <row r="11" spans="1:20" ht="26.25">
      <c r="D11" s="47" t="s">
        <v>173</v>
      </c>
      <c r="E11" s="106">
        <v>2509716867</v>
      </c>
      <c r="F11" s="120">
        <f t="shared" si="0"/>
        <v>3.2881186902405907E-2</v>
      </c>
      <c r="G11" s="120">
        <f t="shared" si="1"/>
        <v>6.4892865269617825E-4</v>
      </c>
    </row>
    <row r="12" spans="1:20" ht="26.25">
      <c r="D12" s="47" t="s">
        <v>174</v>
      </c>
      <c r="E12" s="106">
        <v>2000000000</v>
      </c>
      <c r="F12" s="120">
        <f t="shared" si="0"/>
        <v>2.6203104688626144E-2</v>
      </c>
      <c r="G12" s="120">
        <f t="shared" si="1"/>
        <v>5.1713295729002102E-4</v>
      </c>
    </row>
    <row r="13" spans="1:20" ht="26.25">
      <c r="D13" s="47" t="s">
        <v>175</v>
      </c>
      <c r="E13" s="106">
        <v>1535860000</v>
      </c>
      <c r="F13" s="120">
        <f t="shared" si="0"/>
        <v>2.0122150183536674E-2</v>
      </c>
      <c r="G13" s="120">
        <f t="shared" si="1"/>
        <v>3.9712191189172588E-4</v>
      </c>
    </row>
    <row r="14" spans="1:20" ht="26.25">
      <c r="D14" s="47" t="s">
        <v>176</v>
      </c>
      <c r="E14" s="106">
        <v>1493000000</v>
      </c>
      <c r="F14" s="120">
        <f t="shared" si="0"/>
        <v>1.9560617650059415E-2</v>
      </c>
      <c r="G14" s="120">
        <f t="shared" si="1"/>
        <v>3.860397526170007E-4</v>
      </c>
    </row>
    <row r="15" spans="1:20">
      <c r="D15" s="47" t="s">
        <v>177</v>
      </c>
      <c r="E15" s="106">
        <v>1140000000</v>
      </c>
      <c r="F15" s="120">
        <f t="shared" si="0"/>
        <v>1.4935769672516901E-2</v>
      </c>
      <c r="G15" s="120">
        <f t="shared" si="1"/>
        <v>2.9476578565531202E-4</v>
      </c>
    </row>
    <row r="16" spans="1:20">
      <c r="D16" s="47" t="s">
        <v>178</v>
      </c>
      <c r="E16" s="106">
        <v>1117992566</v>
      </c>
      <c r="F16" s="120">
        <f t="shared" si="0"/>
        <v>1.4647438124001886E-2</v>
      </c>
      <c r="G16" s="120">
        <f t="shared" si="1"/>
        <v>2.8907540094191955E-4</v>
      </c>
    </row>
    <row r="17" spans="4:7">
      <c r="D17" s="47" t="s">
        <v>179</v>
      </c>
      <c r="E17" s="106">
        <v>1100000000</v>
      </c>
      <c r="F17" s="120">
        <f t="shared" si="0"/>
        <v>1.4411707578744378E-2</v>
      </c>
      <c r="G17" s="120">
        <f t="shared" si="1"/>
        <v>2.8442312650951159E-4</v>
      </c>
    </row>
    <row r="18" spans="4:7">
      <c r="D18" s="47" t="s">
        <v>180</v>
      </c>
      <c r="E18" s="106">
        <v>929846454</v>
      </c>
      <c r="F18" s="120">
        <f t="shared" si="0"/>
        <v>1.2182431989254897E-2</v>
      </c>
      <c r="G18" s="120">
        <f t="shared" si="1"/>
        <v>2.4042712329132976E-4</v>
      </c>
    </row>
    <row r="19" spans="4:7" ht="26.25">
      <c r="D19" s="47" t="s">
        <v>181</v>
      </c>
      <c r="E19" s="106">
        <v>734440000</v>
      </c>
      <c r="F19" s="120">
        <f t="shared" si="0"/>
        <v>9.6223041037572926E-3</v>
      </c>
      <c r="G19" s="120">
        <f t="shared" si="1"/>
        <v>1.8990156457604154E-4</v>
      </c>
    </row>
    <row r="20" spans="4:7">
      <c r="D20" s="47" t="s">
        <v>182</v>
      </c>
      <c r="E20" s="106">
        <v>654516436</v>
      </c>
      <c r="F20" s="120">
        <f t="shared" si="0"/>
        <v>8.5751813464672363E-3</v>
      </c>
      <c r="G20" s="120">
        <f t="shared" si="1"/>
        <v>1.692360100718024E-4</v>
      </c>
    </row>
    <row r="21" spans="4:7">
      <c r="D21" s="47" t="s">
        <v>183</v>
      </c>
      <c r="E21" s="106">
        <v>600000000</v>
      </c>
      <c r="F21" s="120">
        <f t="shared" si="0"/>
        <v>7.8609314065878431E-3</v>
      </c>
      <c r="G21" s="120">
        <f t="shared" si="1"/>
        <v>1.5513988718700631E-4</v>
      </c>
    </row>
    <row r="22" spans="4:7">
      <c r="D22" s="47" t="s">
        <v>184</v>
      </c>
      <c r="E22" s="106">
        <v>600000000</v>
      </c>
      <c r="F22" s="120">
        <f t="shared" si="0"/>
        <v>7.8609314065878431E-3</v>
      </c>
      <c r="G22" s="120">
        <f t="shared" si="1"/>
        <v>1.5513988718700631E-4</v>
      </c>
    </row>
    <row r="23" spans="4:7">
      <c r="D23" s="47" t="s">
        <v>185</v>
      </c>
      <c r="E23" s="106">
        <v>536623731</v>
      </c>
      <c r="F23" s="120">
        <f t="shared" si="0"/>
        <v>7.0306039008970773E-3</v>
      </c>
      <c r="G23" s="120">
        <f t="shared" si="1"/>
        <v>1.3875290848201739E-4</v>
      </c>
    </row>
    <row r="24" spans="4:7">
      <c r="D24" s="47" t="s">
        <v>186</v>
      </c>
      <c r="E24" s="106">
        <v>500830000</v>
      </c>
      <c r="F24" s="120">
        <f t="shared" si="0"/>
        <v>6.5616504606023154E-3</v>
      </c>
      <c r="G24" s="120">
        <f t="shared" si="1"/>
        <v>1.2949784949978062E-4</v>
      </c>
    </row>
    <row r="25" spans="4:7">
      <c r="D25" s="47" t="s">
        <v>270</v>
      </c>
      <c r="E25" s="106">
        <v>31548934535</v>
      </c>
      <c r="F25" s="120">
        <f t="shared" si="0"/>
        <v>0.41334001721760888</v>
      </c>
      <c r="G25" s="120">
        <f t="shared" si="1"/>
        <v>8.1574969077169122E-3</v>
      </c>
    </row>
    <row r="26" spans="4:7">
      <c r="D26" s="40" t="s">
        <v>169</v>
      </c>
      <c r="E26" s="105">
        <v>10046847201</v>
      </c>
      <c r="F26" s="119">
        <f t="shared" si="0"/>
        <v>0.13162929449921676</v>
      </c>
      <c r="G26" s="119">
        <f t="shared" si="1"/>
        <v>2.5977779022470504E-3</v>
      </c>
    </row>
    <row r="27" spans="4:7" ht="26.25">
      <c r="D27" s="47" t="s">
        <v>187</v>
      </c>
      <c r="E27" s="106">
        <v>1662248335</v>
      </c>
      <c r="F27" s="120">
        <f t="shared" si="0"/>
        <v>2.1778033570249749E-2</v>
      </c>
      <c r="G27" s="120">
        <f t="shared" si="1"/>
        <v>4.298016986144818E-4</v>
      </c>
    </row>
    <row r="28" spans="4:7" ht="26.25">
      <c r="D28" s="47" t="s">
        <v>188</v>
      </c>
      <c r="E28" s="106">
        <v>1060000000</v>
      </c>
      <c r="F28" s="120">
        <f t="shared" si="0"/>
        <v>1.3887645484971857E-2</v>
      </c>
      <c r="G28" s="120">
        <f t="shared" si="1"/>
        <v>2.7408046736371116E-4</v>
      </c>
    </row>
    <row r="29" spans="4:7" ht="26.25">
      <c r="D29" s="47" t="s">
        <v>271</v>
      </c>
      <c r="E29" s="106">
        <v>968408828</v>
      </c>
      <c r="F29" s="120">
        <f t="shared" si="0"/>
        <v>1.2687658950736874E-2</v>
      </c>
      <c r="G29" s="120">
        <f t="shared" si="1"/>
        <v>2.5039806054470167E-4</v>
      </c>
    </row>
    <row r="30" spans="4:7">
      <c r="D30" s="47" t="s">
        <v>189</v>
      </c>
      <c r="E30" s="106">
        <v>945159432</v>
      </c>
      <c r="F30" s="120">
        <f t="shared" si="0"/>
        <v>1.2383055772069211E-2</v>
      </c>
      <c r="G30" s="120">
        <f t="shared" si="1"/>
        <v>2.4438654609035829E-4</v>
      </c>
    </row>
    <row r="31" spans="4:7" ht="26.25">
      <c r="D31" s="47" t="s">
        <v>190</v>
      </c>
      <c r="E31" s="106">
        <v>742500000</v>
      </c>
      <c r="F31" s="120">
        <f t="shared" si="0"/>
        <v>9.7279026156524562E-3</v>
      </c>
      <c r="G31" s="120">
        <f t="shared" si="1"/>
        <v>1.9198561039392032E-4</v>
      </c>
    </row>
    <row r="32" spans="4:7">
      <c r="D32" s="47" t="s">
        <v>191</v>
      </c>
      <c r="E32" s="106">
        <v>470250000</v>
      </c>
      <c r="F32" s="120">
        <f t="shared" si="0"/>
        <v>6.161004989913222E-3</v>
      </c>
      <c r="G32" s="120">
        <f t="shared" si="1"/>
        <v>1.215908865828162E-4</v>
      </c>
    </row>
    <row r="33" spans="4:7">
      <c r="D33" s="47" t="s">
        <v>192</v>
      </c>
      <c r="E33" s="106">
        <v>301000000</v>
      </c>
      <c r="F33" s="120">
        <f t="shared" si="0"/>
        <v>3.9435672556382348E-3</v>
      </c>
      <c r="G33" s="120">
        <f t="shared" si="1"/>
        <v>7.7828510072148175E-5</v>
      </c>
    </row>
    <row r="34" spans="4:7" ht="26.25">
      <c r="D34" s="47" t="s">
        <v>193</v>
      </c>
      <c r="E34" s="106">
        <v>261480649</v>
      </c>
      <c r="F34" s="120">
        <f t="shared" si="0"/>
        <v>3.4258024098984532E-3</v>
      </c>
      <c r="G34" s="120">
        <f t="shared" si="1"/>
        <v>6.7610130645741998E-5</v>
      </c>
    </row>
    <row r="35" spans="4:7" ht="26.25">
      <c r="D35" s="47" t="s">
        <v>194</v>
      </c>
      <c r="E35" s="106">
        <v>160000000</v>
      </c>
      <c r="F35" s="120">
        <f t="shared" si="0"/>
        <v>2.0962483750900916E-3</v>
      </c>
      <c r="G35" s="120">
        <f t="shared" si="1"/>
        <v>4.1370636583201685E-5</v>
      </c>
    </row>
    <row r="36" spans="4:7">
      <c r="D36" s="47" t="s">
        <v>195</v>
      </c>
      <c r="E36" s="106">
        <v>160000000</v>
      </c>
      <c r="F36" s="120">
        <f t="shared" si="0"/>
        <v>2.0962483750900916E-3</v>
      </c>
      <c r="G36" s="120">
        <f t="shared" si="1"/>
        <v>4.1370636583201685E-5</v>
      </c>
    </row>
    <row r="37" spans="4:7">
      <c r="D37" s="47" t="s">
        <v>270</v>
      </c>
      <c r="E37" s="106">
        <v>3315799957</v>
      </c>
      <c r="F37" s="120">
        <f t="shared" si="0"/>
        <v>4.3442126699906533E-2</v>
      </c>
      <c r="G37" s="120">
        <f t="shared" si="1"/>
        <v>8.5735471877276728E-4</v>
      </c>
    </row>
    <row r="38" spans="4:7">
      <c r="D38" s="40" t="s">
        <v>170</v>
      </c>
      <c r="E38" s="105">
        <v>8341906140</v>
      </c>
      <c r="F38" s="119">
        <f t="shared" si="0"/>
        <v>0.1092919199445566</v>
      </c>
      <c r="G38" s="119">
        <f t="shared" si="1"/>
        <v>2.156937295806992E-3</v>
      </c>
    </row>
    <row r="39" spans="4:7">
      <c r="D39" s="47" t="s">
        <v>196</v>
      </c>
      <c r="E39" s="106">
        <v>904822911</v>
      </c>
      <c r="F39" s="120">
        <f t="shared" si="0"/>
        <v>1.1854584730800227E-2</v>
      </c>
      <c r="G39" s="120">
        <f t="shared" si="1"/>
        <v>2.3395687389459775E-4</v>
      </c>
    </row>
    <row r="40" spans="4:7">
      <c r="D40" s="47" t="s">
        <v>197</v>
      </c>
      <c r="E40" s="106">
        <v>372160023</v>
      </c>
      <c r="F40" s="120">
        <f t="shared" si="0"/>
        <v>4.8758740217952562E-3</v>
      </c>
      <c r="G40" s="120">
        <f t="shared" si="1"/>
        <v>9.6228106639556127E-5</v>
      </c>
    </row>
    <row r="41" spans="4:7">
      <c r="D41" s="47" t="s">
        <v>171</v>
      </c>
      <c r="E41" s="106">
        <v>248888135</v>
      </c>
      <c r="F41" s="120">
        <f t="shared" si="0"/>
        <v>3.2608209285809584E-3</v>
      </c>
      <c r="G41" s="120">
        <f t="shared" si="1"/>
        <v>6.4354128643473994E-5</v>
      </c>
    </row>
    <row r="42" spans="4:7">
      <c r="D42" s="47" t="s">
        <v>198</v>
      </c>
      <c r="E42" s="106">
        <v>187958490</v>
      </c>
      <c r="F42" s="120">
        <f t="shared" si="0"/>
        <v>2.4625479952930449E-3</v>
      </c>
      <c r="G42" s="120">
        <f t="shared" si="1"/>
        <v>4.8599764890733427E-5</v>
      </c>
    </row>
    <row r="43" spans="4:7">
      <c r="D43" s="47" t="s">
        <v>199</v>
      </c>
      <c r="E43" s="106">
        <v>174399291</v>
      </c>
      <c r="F43" s="120">
        <f t="shared" si="0"/>
        <v>2.2849014398475874E-3</v>
      </c>
      <c r="G43" s="120">
        <f t="shared" si="1"/>
        <v>4.5093810552056474E-5</v>
      </c>
    </row>
    <row r="44" spans="4:7">
      <c r="D44" s="47" t="s">
        <v>200</v>
      </c>
      <c r="E44" s="106">
        <v>153405125</v>
      </c>
      <c r="F44" s="120">
        <f t="shared" si="0"/>
        <v>2.00984527507339E-3</v>
      </c>
      <c r="G44" s="120">
        <f t="shared" si="1"/>
        <v>3.9665422977347674E-5</v>
      </c>
    </row>
    <row r="45" spans="4:7">
      <c r="D45" s="47" t="s">
        <v>201</v>
      </c>
      <c r="E45" s="106">
        <v>114370344</v>
      </c>
      <c r="F45" s="120">
        <f t="shared" si="0"/>
        <v>1.4984290485530924E-3</v>
      </c>
      <c r="G45" s="120">
        <f t="shared" si="1"/>
        <v>2.9572337109498506E-5</v>
      </c>
    </row>
    <row r="46" spans="4:7">
      <c r="D46" s="47" t="s">
        <v>270</v>
      </c>
      <c r="E46" s="106">
        <v>6185901821</v>
      </c>
      <c r="F46" s="120">
        <f t="shared" si="0"/>
        <v>8.1044916504613054E-2</v>
      </c>
      <c r="G46" s="120">
        <f t="shared" si="1"/>
        <v>1.5994668510997281E-3</v>
      </c>
    </row>
    <row r="47" spans="4:7">
      <c r="D47" s="118" t="s">
        <v>168</v>
      </c>
      <c r="E47" s="105">
        <v>5436319236</v>
      </c>
      <c r="F47" s="119">
        <f t="shared" si="0"/>
        <v>7.1224221030850049E-2</v>
      </c>
      <c r="G47" s="119">
        <f t="shared" si="1"/>
        <v>1.405649921642654E-3</v>
      </c>
    </row>
    <row r="48" spans="4:7" ht="26.25">
      <c r="D48" s="47" t="s">
        <v>202</v>
      </c>
      <c r="E48" s="106">
        <v>3335908167</v>
      </c>
      <c r="F48" s="120">
        <f t="shared" si="0"/>
        <v>4.3705575465771973E-2</v>
      </c>
      <c r="G48" s="120">
        <f t="shared" si="1"/>
        <v>8.625540278243217E-4</v>
      </c>
    </row>
    <row r="49" spans="4:7">
      <c r="D49" s="47" t="s">
        <v>275</v>
      </c>
      <c r="E49" s="106">
        <v>990000000</v>
      </c>
      <c r="F49" s="120">
        <f t="shared" si="0"/>
        <v>1.2970536820869941E-2</v>
      </c>
      <c r="G49" s="120">
        <f t="shared" si="1"/>
        <v>2.559808138585604E-4</v>
      </c>
    </row>
    <row r="50" spans="4:7">
      <c r="D50" s="47" t="s">
        <v>203</v>
      </c>
      <c r="E50" s="107">
        <v>189091833</v>
      </c>
      <c r="F50" s="120">
        <f t="shared" si="0"/>
        <v>2.4773965479316057E-3</v>
      </c>
      <c r="G50" s="120">
        <f t="shared" si="1"/>
        <v>4.8892809399340397E-5</v>
      </c>
    </row>
    <row r="51" spans="4:7" ht="26.25">
      <c r="D51" s="47" t="s">
        <v>204</v>
      </c>
      <c r="E51" s="106">
        <v>45067464</v>
      </c>
      <c r="F51" s="120">
        <f t="shared" si="0"/>
        <v>5.9045373862144494E-4</v>
      </c>
      <c r="G51" s="120">
        <f t="shared" si="1"/>
        <v>1.1652935467940781E-5</v>
      </c>
    </row>
    <row r="52" spans="4:7" ht="26.25">
      <c r="D52" s="47" t="s">
        <v>205</v>
      </c>
      <c r="E52" s="106">
        <v>44550000</v>
      </c>
      <c r="F52" s="120">
        <f t="shared" si="0"/>
        <v>5.8367415693914729E-4</v>
      </c>
      <c r="G52" s="120">
        <f t="shared" si="1"/>
        <v>1.1519136623635219E-5</v>
      </c>
    </row>
    <row r="53" spans="4:7">
      <c r="D53" s="47" t="s">
        <v>206</v>
      </c>
      <c r="E53" s="106">
        <v>23185901</v>
      </c>
      <c r="F53" s="120">
        <f t="shared" si="0"/>
        <v>3.037712956015608E-4</v>
      </c>
      <c r="G53" s="120">
        <f t="shared" si="1"/>
        <v>5.9950967757818286E-6</v>
      </c>
    </row>
    <row r="54" spans="4:7">
      <c r="D54" s="47" t="s">
        <v>270</v>
      </c>
      <c r="E54" s="106">
        <v>808515871</v>
      </c>
      <c r="F54" s="120">
        <f t="shared" si="0"/>
        <v>1.0592813005114375E-2</v>
      </c>
      <c r="G54" s="120">
        <f t="shared" si="1"/>
        <v>2.090551016930736E-4</v>
      </c>
    </row>
    <row r="55" spans="4:7">
      <c r="D55" s="48" t="s">
        <v>47</v>
      </c>
      <c r="E55" s="108">
        <f>+E9+E26+E38+E47</f>
        <v>76326833166</v>
      </c>
      <c r="F55" s="121">
        <f t="shared" si="0"/>
        <v>1</v>
      </c>
      <c r="G55" s="121">
        <f t="shared" si="1"/>
        <v>1.9735560477857822E-2</v>
      </c>
    </row>
    <row r="56" spans="4:7">
      <c r="D56" s="116" t="s">
        <v>124</v>
      </c>
    </row>
  </sheetData>
  <mergeCells count="6">
    <mergeCell ref="A7:I7"/>
    <mergeCell ref="A1:I1"/>
    <mergeCell ref="A2:I2"/>
    <mergeCell ref="A3:I4"/>
    <mergeCell ref="A5:I5"/>
    <mergeCell ref="A6:I6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76"/>
  <sheetViews>
    <sheetView showGridLines="0" workbookViewId="0">
      <selection activeCell="X126" sqref="X126"/>
    </sheetView>
  </sheetViews>
  <sheetFormatPr baseColWidth="10" defaultColWidth="11.42578125" defaultRowHeight="15"/>
  <cols>
    <col min="1" max="1" width="25" customWidth="1"/>
    <col min="2" max="2" width="17.85546875" bestFit="1" customWidth="1"/>
    <col min="3" max="3" width="14.140625" bestFit="1" customWidth="1"/>
    <col min="6" max="6" width="11.42578125" style="39"/>
    <col min="7" max="7" width="17.5703125" style="39" customWidth="1"/>
    <col min="8" max="9" width="11.42578125" style="39"/>
  </cols>
  <sheetData>
    <row r="1" spans="1:9">
      <c r="A1" s="39" t="s">
        <v>219</v>
      </c>
      <c r="B1" s="39" t="s">
        <v>220</v>
      </c>
      <c r="C1" s="39" t="s">
        <v>289</v>
      </c>
      <c r="D1" s="117" t="s">
        <v>290</v>
      </c>
      <c r="G1" s="39" t="s">
        <v>291</v>
      </c>
    </row>
    <row r="2" spans="1:9">
      <c r="A2" s="39" t="s">
        <v>223</v>
      </c>
      <c r="B2" s="129">
        <v>153060689</v>
      </c>
      <c r="C2" s="117">
        <v>153.060689</v>
      </c>
      <c r="D2" s="117">
        <v>2757.3037596152112</v>
      </c>
      <c r="E2" s="133">
        <f t="shared" ref="E2:E25" si="0">+B2/$B$39</f>
        <v>2.005332628790124E-3</v>
      </c>
      <c r="F2" s="133"/>
      <c r="G2" s="117">
        <f>+B2/D2</f>
        <v>55511</v>
      </c>
      <c r="H2" s="133"/>
      <c r="I2" s="133"/>
    </row>
    <row r="3" spans="1:9">
      <c r="A3" s="39" t="s">
        <v>224</v>
      </c>
      <c r="B3" s="130">
        <v>201120181</v>
      </c>
      <c r="C3" s="117">
        <v>201.120181</v>
      </c>
      <c r="D3" s="117">
        <v>5848.0469018057047</v>
      </c>
      <c r="E3" s="133">
        <f t="shared" si="0"/>
        <v>2.6349865788692192E-3</v>
      </c>
      <c r="F3" s="133"/>
      <c r="G3" s="117">
        <f t="shared" ref="G3:G36" si="1">+B3/D3</f>
        <v>34391</v>
      </c>
      <c r="H3" s="133"/>
      <c r="I3" s="133"/>
    </row>
    <row r="4" spans="1:9">
      <c r="A4" s="39" t="s">
        <v>225</v>
      </c>
      <c r="B4" s="130">
        <v>283055602</v>
      </c>
      <c r="C4" s="117">
        <v>283.05560200000002</v>
      </c>
      <c r="D4" s="117">
        <v>4933.6889423412122</v>
      </c>
      <c r="E4" s="133">
        <f t="shared" si="0"/>
        <v>3.708467785954048E-3</v>
      </c>
      <c r="F4" s="133"/>
      <c r="G4" s="117">
        <f t="shared" si="1"/>
        <v>57371.999999999993</v>
      </c>
      <c r="H4" s="133"/>
      <c r="I4" s="133"/>
    </row>
    <row r="5" spans="1:9">
      <c r="A5" s="39" t="s">
        <v>226</v>
      </c>
      <c r="B5" s="130">
        <v>332796840</v>
      </c>
      <c r="C5" s="117">
        <v>332.79683999999997</v>
      </c>
      <c r="D5" s="117">
        <v>3600.9959098876843</v>
      </c>
      <c r="E5" s="133">
        <f t="shared" si="0"/>
        <v>4.3601552192819824E-3</v>
      </c>
      <c r="F5" s="133"/>
      <c r="G5" s="117">
        <f t="shared" si="1"/>
        <v>92418</v>
      </c>
      <c r="H5" s="133"/>
      <c r="I5" s="133"/>
    </row>
    <row r="6" spans="1:9">
      <c r="A6" s="39" t="s">
        <v>227</v>
      </c>
      <c r="B6" s="130">
        <v>496509297</v>
      </c>
      <c r="C6" s="117">
        <v>496.509297</v>
      </c>
      <c r="D6" s="117">
        <v>5379.940155381465</v>
      </c>
      <c r="E6" s="133">
        <f t="shared" si="0"/>
        <v>6.5050425440835854E-3</v>
      </c>
      <c r="F6" s="133"/>
      <c r="G6" s="117">
        <f t="shared" si="1"/>
        <v>92289</v>
      </c>
      <c r="H6" s="133"/>
      <c r="I6" s="133"/>
    </row>
    <row r="7" spans="1:9">
      <c r="A7" s="39" t="s">
        <v>228</v>
      </c>
      <c r="B7" s="130">
        <v>555997949</v>
      </c>
      <c r="C7" s="117">
        <v>555.99794899999995</v>
      </c>
      <c r="D7" s="117">
        <v>3935.5721040523799</v>
      </c>
      <c r="E7" s="133">
        <f t="shared" si="0"/>
        <v>7.28443623215421E-3</v>
      </c>
      <c r="F7" s="133"/>
      <c r="G7" s="117">
        <f t="shared" si="1"/>
        <v>141275</v>
      </c>
      <c r="H7" s="133"/>
      <c r="I7" s="133"/>
    </row>
    <row r="8" spans="1:9">
      <c r="A8" s="39" t="s">
        <v>229</v>
      </c>
      <c r="B8" s="130">
        <v>685886249</v>
      </c>
      <c r="C8" s="117">
        <v>685.88624900000002</v>
      </c>
      <c r="D8" s="117">
        <v>3514.9860043457761</v>
      </c>
      <c r="E8" s="133">
        <f t="shared" si="0"/>
        <v>8.9861745935180485E-3</v>
      </c>
      <c r="F8" s="133"/>
      <c r="G8" s="117">
        <f t="shared" si="1"/>
        <v>195132</v>
      </c>
      <c r="H8" s="133"/>
      <c r="I8" s="133"/>
    </row>
    <row r="9" spans="1:9">
      <c r="A9" s="39" t="s">
        <v>230</v>
      </c>
      <c r="B9" s="130">
        <v>687684523</v>
      </c>
      <c r="C9" s="117">
        <v>687.68452300000001</v>
      </c>
      <c r="D9" s="117">
        <v>2568.9969703309102</v>
      </c>
      <c r="E9" s="133">
        <f t="shared" si="0"/>
        <v>9.0097347744584663E-3</v>
      </c>
      <c r="F9" s="133"/>
      <c r="G9" s="117">
        <f t="shared" si="1"/>
        <v>267686</v>
      </c>
      <c r="H9" s="133"/>
      <c r="I9" s="133"/>
    </row>
    <row r="10" spans="1:9">
      <c r="A10" s="39" t="s">
        <v>231</v>
      </c>
      <c r="B10" s="130">
        <v>716433762</v>
      </c>
      <c r="C10" s="117">
        <v>716.433762</v>
      </c>
      <c r="D10" s="117">
        <v>10852.26172046594</v>
      </c>
      <c r="E10" s="133">
        <f t="shared" si="0"/>
        <v>9.3863944340761337E-3</v>
      </c>
      <c r="F10" s="133"/>
      <c r="G10" s="117">
        <f t="shared" si="1"/>
        <v>66017</v>
      </c>
      <c r="H10" s="133"/>
      <c r="I10" s="133"/>
    </row>
    <row r="11" spans="1:9">
      <c r="A11" s="39" t="s">
        <v>232</v>
      </c>
      <c r="B11" s="130">
        <v>725751140</v>
      </c>
      <c r="C11" s="117">
        <v>725.75113999999996</v>
      </c>
      <c r="D11" s="117">
        <v>4163.4701745126613</v>
      </c>
      <c r="E11" s="133">
        <f t="shared" si="0"/>
        <v>9.5084665496548842E-3</v>
      </c>
      <c r="F11" s="133"/>
      <c r="G11" s="117">
        <f t="shared" si="1"/>
        <v>174314</v>
      </c>
      <c r="H11" s="133"/>
      <c r="I11" s="133"/>
    </row>
    <row r="12" spans="1:9">
      <c r="A12" s="39" t="s">
        <v>233</v>
      </c>
      <c r="B12" s="130">
        <v>777133917</v>
      </c>
      <c r="C12" s="117">
        <v>777.133917</v>
      </c>
      <c r="D12" s="117">
        <v>4086.3287586957549</v>
      </c>
      <c r="E12" s="133">
        <f t="shared" si="0"/>
        <v>1.018166069211655E-2</v>
      </c>
      <c r="F12" s="133"/>
      <c r="G12" s="117">
        <f t="shared" si="1"/>
        <v>190179</v>
      </c>
      <c r="H12" s="133"/>
      <c r="I12" s="133"/>
    </row>
    <row r="13" spans="1:9">
      <c r="A13" s="39" t="s">
        <v>234</v>
      </c>
      <c r="B13" s="130">
        <v>794467922</v>
      </c>
      <c r="C13" s="117">
        <v>794.46792200000004</v>
      </c>
      <c r="D13" s="117">
        <v>9267.9583070856952</v>
      </c>
      <c r="E13" s="133">
        <f t="shared" si="0"/>
        <v>1.0408763065960634E-2</v>
      </c>
      <c r="F13" s="133"/>
      <c r="G13" s="117">
        <f t="shared" si="1"/>
        <v>85722</v>
      </c>
      <c r="H13" s="133"/>
      <c r="I13" s="133"/>
    </row>
    <row r="14" spans="1:9">
      <c r="A14" s="39" t="s">
        <v>235</v>
      </c>
      <c r="B14" s="130">
        <v>806299058</v>
      </c>
      <c r="C14" s="117">
        <v>806.29905799999995</v>
      </c>
      <c r="D14" s="117">
        <v>12707.228424635945</v>
      </c>
      <c r="E14" s="133">
        <f t="shared" si="0"/>
        <v>1.0563769313557321E-2</v>
      </c>
      <c r="F14" s="133"/>
      <c r="G14" s="117">
        <f t="shared" si="1"/>
        <v>63452</v>
      </c>
      <c r="H14" s="133"/>
      <c r="I14" s="133"/>
    </row>
    <row r="15" spans="1:9">
      <c r="A15" s="39" t="s">
        <v>236</v>
      </c>
      <c r="B15" s="130">
        <v>859135162</v>
      </c>
      <c r="C15" s="117">
        <v>859.13516200000004</v>
      </c>
      <c r="D15" s="117">
        <v>3600.6133993830886</v>
      </c>
      <c r="E15" s="133">
        <f t="shared" si="0"/>
        <v>1.1256004295782891E-2</v>
      </c>
      <c r="F15" s="133"/>
      <c r="G15" s="117">
        <f t="shared" si="1"/>
        <v>238608</v>
      </c>
      <c r="H15" s="133"/>
      <c r="I15" s="133"/>
    </row>
    <row r="16" spans="1:9">
      <c r="A16" s="39" t="s">
        <v>237</v>
      </c>
      <c r="B16" s="130">
        <v>916955294</v>
      </c>
      <c r="C16" s="117">
        <v>916.95529399999998</v>
      </c>
      <c r="D16" s="117">
        <v>8317.5829213646211</v>
      </c>
      <c r="E16" s="133">
        <f t="shared" si="0"/>
        <v>1.2013537781735981E-2</v>
      </c>
      <c r="F16" s="133"/>
      <c r="G16" s="117">
        <f t="shared" si="1"/>
        <v>110243.00000000001</v>
      </c>
      <c r="H16" s="133"/>
      <c r="I16" s="133"/>
    </row>
    <row r="17" spans="1:9">
      <c r="A17" s="39" t="s">
        <v>238</v>
      </c>
      <c r="B17" s="130">
        <v>969621846</v>
      </c>
      <c r="C17" s="117">
        <v>969.62184600000001</v>
      </c>
      <c r="D17" s="117">
        <v>9662.5926376210791</v>
      </c>
      <c r="E17" s="133">
        <f t="shared" si="0"/>
        <v>1.2703551369558468E-2</v>
      </c>
      <c r="F17" s="133"/>
      <c r="G17" s="117">
        <f t="shared" si="1"/>
        <v>100348</v>
      </c>
      <c r="H17" s="133"/>
      <c r="I17" s="133"/>
    </row>
    <row r="18" spans="1:9">
      <c r="A18" s="39" t="s">
        <v>239</v>
      </c>
      <c r="B18" s="130">
        <v>1069723737</v>
      </c>
      <c r="C18" s="117">
        <v>1069.723737</v>
      </c>
      <c r="D18" s="117">
        <v>7034.4628885571683</v>
      </c>
      <c r="E18" s="133">
        <f t="shared" si="0"/>
        <v>1.4015041534259689E-2</v>
      </c>
      <c r="F18" s="133"/>
      <c r="G18" s="117">
        <f t="shared" si="1"/>
        <v>152069</v>
      </c>
      <c r="H18" s="133"/>
      <c r="I18" s="133"/>
    </row>
    <row r="19" spans="1:9">
      <c r="A19" s="39" t="s">
        <v>240</v>
      </c>
      <c r="B19" s="130">
        <v>1115480835</v>
      </c>
      <c r="C19" s="117">
        <v>1115.4808350000001</v>
      </c>
      <c r="D19" s="117">
        <v>6457.9075846258056</v>
      </c>
      <c r="E19" s="133">
        <f t="shared" si="0"/>
        <v>1.4614530548830553E-2</v>
      </c>
      <c r="F19" s="133"/>
      <c r="G19" s="117">
        <f t="shared" si="1"/>
        <v>172731</v>
      </c>
      <c r="H19" s="133"/>
      <c r="I19" s="133"/>
    </row>
    <row r="20" spans="1:9">
      <c r="A20" s="39" t="s">
        <v>241</v>
      </c>
      <c r="B20" s="130">
        <v>1203839343</v>
      </c>
      <c r="C20" s="117">
        <v>1203.8393430000001</v>
      </c>
      <c r="D20" s="117">
        <v>3978.6214517296426</v>
      </c>
      <c r="E20" s="133">
        <f t="shared" si="0"/>
        <v>1.5772164166457957E-2</v>
      </c>
      <c r="F20" s="133"/>
      <c r="G20" s="117">
        <f t="shared" si="1"/>
        <v>302577</v>
      </c>
      <c r="H20" s="133"/>
      <c r="I20" s="133"/>
    </row>
    <row r="21" spans="1:9">
      <c r="A21" s="39" t="s">
        <v>242</v>
      </c>
      <c r="B21" s="130">
        <v>1643115160</v>
      </c>
      <c r="C21" s="117">
        <v>1643.1151600000001</v>
      </c>
      <c r="D21" s="117">
        <v>4858.8005547456478</v>
      </c>
      <c r="E21" s="133">
        <f t="shared" si="0"/>
        <v>2.1527359276474346E-2</v>
      </c>
      <c r="F21" s="133"/>
      <c r="G21" s="117">
        <f t="shared" si="1"/>
        <v>338173</v>
      </c>
      <c r="H21" s="133"/>
      <c r="I21" s="133"/>
    </row>
    <row r="22" spans="1:9">
      <c r="A22" s="39" t="s">
        <v>243</v>
      </c>
      <c r="B22" s="130">
        <v>1643823702</v>
      </c>
      <c r="C22" s="117">
        <v>1643.8237019999999</v>
      </c>
      <c r="D22" s="117">
        <v>4023.2701680703121</v>
      </c>
      <c r="E22" s="133">
        <f t="shared" si="0"/>
        <v>2.1536642276575493E-2</v>
      </c>
      <c r="F22" s="133"/>
      <c r="G22" s="117">
        <f t="shared" si="1"/>
        <v>408579</v>
      </c>
      <c r="H22" s="133"/>
      <c r="I22" s="133"/>
    </row>
    <row r="23" spans="1:9">
      <c r="A23" s="39" t="s">
        <v>244</v>
      </c>
      <c r="B23" s="130">
        <v>1709682374</v>
      </c>
      <c r="C23" s="117">
        <v>1709.682374</v>
      </c>
      <c r="D23" s="117">
        <v>7625.5318748466807</v>
      </c>
      <c r="E23" s="133">
        <f t="shared" si="0"/>
        <v>2.2399493115110438E-2</v>
      </c>
      <c r="F23" s="133"/>
      <c r="G23" s="117">
        <f t="shared" si="1"/>
        <v>224205</v>
      </c>
      <c r="H23" s="133"/>
      <c r="I23" s="133"/>
    </row>
    <row r="24" spans="1:9">
      <c r="A24" s="39" t="s">
        <v>245</v>
      </c>
      <c r="B24" s="130">
        <v>1739329564</v>
      </c>
      <c r="C24" s="117">
        <v>1739.3295639999999</v>
      </c>
      <c r="D24" s="117">
        <v>14998.099198068467</v>
      </c>
      <c r="E24" s="133">
        <f t="shared" si="0"/>
        <v>2.2787917326757234E-2</v>
      </c>
      <c r="F24" s="133"/>
      <c r="G24" s="117">
        <f t="shared" si="1"/>
        <v>115970</v>
      </c>
      <c r="H24" s="133"/>
      <c r="I24" s="133"/>
    </row>
    <row r="25" spans="1:9">
      <c r="A25" s="39" t="s">
        <v>246</v>
      </c>
      <c r="B25" s="130">
        <v>1891041893</v>
      </c>
      <c r="C25" s="117">
        <v>1891.0418930000001</v>
      </c>
      <c r="D25" s="117">
        <v>10001.279315633594</v>
      </c>
      <c r="E25" s="133">
        <f t="shared" si="0"/>
        <v>2.4775584346428379E-2</v>
      </c>
      <c r="F25" s="133"/>
      <c r="G25" s="117">
        <f t="shared" si="1"/>
        <v>189080</v>
      </c>
      <c r="H25" s="133"/>
      <c r="I25" s="133"/>
    </row>
    <row r="26" spans="1:9">
      <c r="A26" s="125" t="s">
        <v>274</v>
      </c>
      <c r="B26" s="135">
        <v>2312934338.3636365</v>
      </c>
      <c r="C26" s="136">
        <v>2312.9343383636365</v>
      </c>
      <c r="D26" s="136">
        <v>8819.6346617933486</v>
      </c>
      <c r="E26" s="133"/>
      <c r="F26" s="133"/>
      <c r="G26" s="117">
        <f t="shared" si="1"/>
        <v>262248.31606498017</v>
      </c>
      <c r="H26" s="133"/>
      <c r="I26" s="133"/>
    </row>
    <row r="27" spans="1:9">
      <c r="A27" s="39" t="s">
        <v>247</v>
      </c>
      <c r="B27" s="130">
        <v>2238817079</v>
      </c>
      <c r="C27" s="117">
        <v>2238.8170789999999</v>
      </c>
      <c r="D27" s="117">
        <v>6753.7793756089904</v>
      </c>
      <c r="E27" s="133">
        <f t="shared" ref="E27:E35" si="2">+B27/$B$39</f>
        <v>2.9331979149860594E-2</v>
      </c>
      <c r="F27" s="133"/>
      <c r="G27" s="117">
        <f t="shared" si="1"/>
        <v>331491</v>
      </c>
      <c r="H27" s="133"/>
      <c r="I27" s="133"/>
    </row>
    <row r="28" spans="1:9">
      <c r="A28" s="39" t="s">
        <v>248</v>
      </c>
      <c r="B28" s="130">
        <v>2280706493</v>
      </c>
      <c r="C28" s="117">
        <v>2280.7064930000001</v>
      </c>
      <c r="D28" s="117">
        <v>7667.4774182052906</v>
      </c>
      <c r="E28" s="133">
        <f t="shared" si="2"/>
        <v>2.9880795500054194E-2</v>
      </c>
      <c r="F28" s="133"/>
      <c r="G28" s="117">
        <f t="shared" si="1"/>
        <v>297452</v>
      </c>
      <c r="H28" s="133"/>
      <c r="I28" s="133"/>
    </row>
    <row r="29" spans="1:9">
      <c r="A29" s="39" t="s">
        <v>249</v>
      </c>
      <c r="B29" s="130">
        <v>2975381598</v>
      </c>
      <c r="C29" s="117">
        <v>2975.3815979999999</v>
      </c>
      <c r="D29" s="117">
        <v>4761.9820076181941</v>
      </c>
      <c r="E29" s="133">
        <f t="shared" si="2"/>
        <v>3.8982117750502872E-2</v>
      </c>
      <c r="F29" s="133"/>
      <c r="G29" s="117">
        <f t="shared" si="1"/>
        <v>624820</v>
      </c>
      <c r="H29" s="133"/>
      <c r="I29" s="133"/>
    </row>
    <row r="30" spans="1:9">
      <c r="A30" s="39" t="s">
        <v>250</v>
      </c>
      <c r="B30" s="130">
        <v>3769576910</v>
      </c>
      <c r="C30" s="117">
        <v>3769.5769100000002</v>
      </c>
      <c r="D30" s="117">
        <v>65741.936727183944</v>
      </c>
      <c r="E30" s="133">
        <f t="shared" si="2"/>
        <v>4.9387309202278927E-2</v>
      </c>
      <c r="F30" s="133"/>
      <c r="G30" s="117">
        <f t="shared" si="1"/>
        <v>57339</v>
      </c>
      <c r="H30" s="133"/>
      <c r="I30" s="133"/>
    </row>
    <row r="31" spans="1:9">
      <c r="A31" s="39" t="s">
        <v>251</v>
      </c>
      <c r="B31" s="130">
        <v>4554127622</v>
      </c>
      <c r="C31" s="117">
        <v>4554.127622</v>
      </c>
      <c r="D31" s="117">
        <v>20592.935211394979</v>
      </c>
      <c r="E31" s="133">
        <f t="shared" si="2"/>
        <v>5.9666141422315015E-2</v>
      </c>
      <c r="F31" s="133"/>
      <c r="G31" s="117">
        <f t="shared" si="1"/>
        <v>221150.00000000003</v>
      </c>
      <c r="H31" s="133"/>
      <c r="I31" s="133"/>
    </row>
    <row r="32" spans="1:9">
      <c r="A32" s="39" t="s">
        <v>252</v>
      </c>
      <c r="B32" s="130">
        <v>4843537218</v>
      </c>
      <c r="C32" s="117">
        <v>4843.5372180000004</v>
      </c>
      <c r="D32" s="117" t="e">
        <v>#DIV/0!</v>
      </c>
      <c r="E32" s="133">
        <f t="shared" si="2"/>
        <v>6.3457856393255518E-2</v>
      </c>
      <c r="F32" s="133"/>
      <c r="G32" s="117" t="e">
        <f t="shared" si="1"/>
        <v>#DIV/0!</v>
      </c>
      <c r="H32" s="133"/>
      <c r="I32" s="133"/>
    </row>
    <row r="33" spans="1:15">
      <c r="A33" s="39" t="s">
        <v>253</v>
      </c>
      <c r="B33" s="130">
        <v>5054682645</v>
      </c>
      <c r="C33" s="117">
        <v>5054.6826449999999</v>
      </c>
      <c r="D33" s="117">
        <v>4904.026060398498</v>
      </c>
      <c r="E33" s="133">
        <f t="shared" si="2"/>
        <v>6.6224189257358346E-2</v>
      </c>
      <c r="F33" s="133"/>
      <c r="G33" s="117">
        <f t="shared" si="1"/>
        <v>1030721</v>
      </c>
      <c r="H33" s="133"/>
      <c r="I33" s="133"/>
    </row>
    <row r="34" spans="1:15">
      <c r="A34" s="39" t="s">
        <v>254</v>
      </c>
      <c r="B34" s="130">
        <v>12076044200</v>
      </c>
      <c r="C34" s="117">
        <v>12076.0442</v>
      </c>
      <c r="D34" s="117">
        <v>11728.789916929469</v>
      </c>
      <c r="E34" s="133">
        <f t="shared" si="2"/>
        <v>0.15821492519853828</v>
      </c>
      <c r="F34" s="133"/>
      <c r="G34" s="117">
        <f t="shared" si="1"/>
        <v>1029607</v>
      </c>
      <c r="H34" s="133"/>
      <c r="I34" s="133"/>
    </row>
    <row r="35" spans="1:15">
      <c r="A35" s="39" t="s">
        <v>255</v>
      </c>
      <c r="B35" s="130">
        <v>16556013362</v>
      </c>
      <c r="C35" s="117">
        <v>16556.013362000002</v>
      </c>
      <c r="D35" s="117">
        <v>5901.8423322453646</v>
      </c>
      <c r="E35" s="133">
        <f t="shared" si="2"/>
        <v>0.21690947567538962</v>
      </c>
      <c r="F35" s="133"/>
      <c r="G35" s="117">
        <f t="shared" si="1"/>
        <v>2805228</v>
      </c>
      <c r="H35" s="133"/>
      <c r="I35" s="133"/>
      <c r="M35" s="131"/>
      <c r="N35" s="133"/>
      <c r="O35" s="117"/>
    </row>
    <row r="36" spans="1:15">
      <c r="A36" s="39"/>
      <c r="B36" s="117"/>
      <c r="C36" s="131"/>
      <c r="D36" s="131"/>
      <c r="G36" s="117" t="e">
        <f t="shared" si="1"/>
        <v>#DIV/0!</v>
      </c>
      <c r="O36" s="117"/>
    </row>
    <row r="37" spans="1:15">
      <c r="A37" s="39"/>
      <c r="M37" s="39"/>
      <c r="N37" s="39"/>
      <c r="O37" s="117"/>
    </row>
    <row r="38" spans="1:15" s="39" customFormat="1">
      <c r="B38" s="130"/>
      <c r="C38" s="117"/>
      <c r="O38" s="117"/>
    </row>
    <row r="39" spans="1:15" s="39" customFormat="1">
      <c r="A39" s="39" t="s">
        <v>272</v>
      </c>
      <c r="B39" s="130">
        <f>+SUM(B2:B35)-B26</f>
        <v>76326833166</v>
      </c>
      <c r="C39" s="117"/>
      <c r="O39" s="117"/>
    </row>
    <row r="40" spans="1:15" s="39" customFormat="1">
      <c r="A40" s="39" t="s">
        <v>273</v>
      </c>
      <c r="B40" s="117">
        <v>10266149</v>
      </c>
      <c r="C40" s="117"/>
      <c r="O40" s="117"/>
    </row>
    <row r="41" spans="1:15" s="39" customFormat="1">
      <c r="B41" s="130">
        <f>+B39/B40</f>
        <v>7434.8066802848862</v>
      </c>
      <c r="C41" s="117"/>
      <c r="O41" s="117"/>
    </row>
    <row r="42" spans="1:15">
      <c r="A42" s="39"/>
    </row>
    <row r="43" spans="1:15">
      <c r="A43" s="39" t="s">
        <v>219</v>
      </c>
      <c r="B43" s="39" t="s">
        <v>220</v>
      </c>
      <c r="C43" s="39" t="s">
        <v>221</v>
      </c>
      <c r="D43" s="117" t="s">
        <v>222</v>
      </c>
    </row>
    <row r="44" spans="1:15">
      <c r="A44" s="39" t="s">
        <v>230</v>
      </c>
      <c r="B44" s="130">
        <v>687684523</v>
      </c>
      <c r="C44" s="117">
        <v>687.68452300000001</v>
      </c>
      <c r="D44" s="117">
        <v>2568.9969703309102</v>
      </c>
    </row>
    <row r="45" spans="1:15">
      <c r="A45" s="39" t="s">
        <v>223</v>
      </c>
      <c r="B45" s="129">
        <v>153060689</v>
      </c>
      <c r="C45" s="117">
        <v>153.060689</v>
      </c>
      <c r="D45" s="117">
        <v>2757.3037596152112</v>
      </c>
    </row>
    <row r="46" spans="1:15">
      <c r="A46" s="39" t="s">
        <v>229</v>
      </c>
      <c r="B46" s="130">
        <v>685886249</v>
      </c>
      <c r="C46" s="117">
        <v>685.88624900000002</v>
      </c>
      <c r="D46" s="117">
        <v>3514.9860043457761</v>
      </c>
    </row>
    <row r="47" spans="1:15">
      <c r="A47" s="39" t="s">
        <v>236</v>
      </c>
      <c r="B47" s="130">
        <v>859135162</v>
      </c>
      <c r="C47" s="117">
        <v>859.13516200000004</v>
      </c>
      <c r="D47" s="117">
        <v>3600.6133993830886</v>
      </c>
    </row>
    <row r="48" spans="1:15">
      <c r="A48" s="39" t="s">
        <v>226</v>
      </c>
      <c r="B48" s="130">
        <v>332796840</v>
      </c>
      <c r="C48" s="117">
        <v>332.79683999999997</v>
      </c>
      <c r="D48" s="117">
        <v>3600.9959098876843</v>
      </c>
    </row>
    <row r="49" spans="1:4">
      <c r="A49" s="39" t="s">
        <v>228</v>
      </c>
      <c r="B49" s="130">
        <v>555997949</v>
      </c>
      <c r="C49" s="117">
        <v>555.99794899999995</v>
      </c>
      <c r="D49" s="117">
        <v>3935.5721040523799</v>
      </c>
    </row>
    <row r="50" spans="1:4">
      <c r="A50" s="39" t="s">
        <v>241</v>
      </c>
      <c r="B50" s="130">
        <v>1203839343</v>
      </c>
      <c r="C50" s="117">
        <v>1203.8393430000001</v>
      </c>
      <c r="D50" s="117">
        <v>3978.6214517296426</v>
      </c>
    </row>
    <row r="51" spans="1:4">
      <c r="A51" s="39" t="s">
        <v>243</v>
      </c>
      <c r="B51" s="130">
        <v>1643823702</v>
      </c>
      <c r="C51" s="117">
        <v>1643.8237019999999</v>
      </c>
      <c r="D51" s="117">
        <v>4023.2701680703121</v>
      </c>
    </row>
    <row r="52" spans="1:4">
      <c r="A52" s="39" t="s">
        <v>233</v>
      </c>
      <c r="B52" s="130">
        <v>777133917</v>
      </c>
      <c r="C52" s="117">
        <v>777.133917</v>
      </c>
      <c r="D52" s="117">
        <v>4086.3287586957549</v>
      </c>
    </row>
    <row r="53" spans="1:4">
      <c r="A53" s="39" t="s">
        <v>232</v>
      </c>
      <c r="B53" s="130">
        <v>725751140</v>
      </c>
      <c r="C53" s="117">
        <v>725.75113999999996</v>
      </c>
      <c r="D53" s="117">
        <v>4163.4701745126613</v>
      </c>
    </row>
    <row r="54" spans="1:4">
      <c r="A54" s="39" t="s">
        <v>249</v>
      </c>
      <c r="B54" s="130">
        <v>2975381598</v>
      </c>
      <c r="C54" s="117">
        <v>2975.3815979999999</v>
      </c>
      <c r="D54" s="117">
        <v>4761.9820076181941</v>
      </c>
    </row>
    <row r="55" spans="1:4">
      <c r="A55" s="39" t="s">
        <v>242</v>
      </c>
      <c r="B55" s="130">
        <v>1643115160</v>
      </c>
      <c r="C55" s="117">
        <v>1643.1151600000001</v>
      </c>
      <c r="D55" s="117">
        <v>4858.8005547456478</v>
      </c>
    </row>
    <row r="56" spans="1:4">
      <c r="A56" s="39" t="s">
        <v>253</v>
      </c>
      <c r="B56" s="130">
        <v>5054682645</v>
      </c>
      <c r="C56" s="117">
        <v>5054.6826449999999</v>
      </c>
      <c r="D56" s="117">
        <v>4904.026060398498</v>
      </c>
    </row>
    <row r="57" spans="1:4">
      <c r="A57" s="39" t="s">
        <v>225</v>
      </c>
      <c r="B57" s="130">
        <v>283055602</v>
      </c>
      <c r="C57" s="117">
        <v>283.05560200000002</v>
      </c>
      <c r="D57" s="117">
        <v>4933.6889423412122</v>
      </c>
    </row>
    <row r="58" spans="1:4">
      <c r="A58" s="39" t="s">
        <v>227</v>
      </c>
      <c r="B58" s="130">
        <v>496509297</v>
      </c>
      <c r="C58" s="117">
        <v>496.509297</v>
      </c>
      <c r="D58" s="117">
        <v>5379.940155381465</v>
      </c>
    </row>
    <row r="59" spans="1:4">
      <c r="A59" s="39" t="s">
        <v>224</v>
      </c>
      <c r="B59" s="130">
        <v>201120181</v>
      </c>
      <c r="C59" s="117">
        <v>201.120181</v>
      </c>
      <c r="D59" s="117">
        <v>5848.0469018057047</v>
      </c>
    </row>
    <row r="60" spans="1:4">
      <c r="A60" s="39" t="s">
        <v>255</v>
      </c>
      <c r="B60" s="130">
        <v>16556013362</v>
      </c>
      <c r="C60" s="117">
        <v>16556.013362000002</v>
      </c>
      <c r="D60" s="117">
        <v>5901.8423322453646</v>
      </c>
    </row>
    <row r="61" spans="1:4">
      <c r="A61" s="39" t="s">
        <v>240</v>
      </c>
      <c r="B61" s="130">
        <v>1115480835</v>
      </c>
      <c r="C61" s="117">
        <v>1115.4808350000001</v>
      </c>
      <c r="D61" s="117">
        <v>6457.9075846258056</v>
      </c>
    </row>
    <row r="62" spans="1:4">
      <c r="A62" s="39" t="s">
        <v>247</v>
      </c>
      <c r="B62" s="130">
        <v>2238817079</v>
      </c>
      <c r="C62" s="117">
        <v>2238.8170789999999</v>
      </c>
      <c r="D62" s="117">
        <v>6753.7793756089904</v>
      </c>
    </row>
    <row r="63" spans="1:4">
      <c r="A63" s="39" t="s">
        <v>239</v>
      </c>
      <c r="B63" s="130">
        <v>1069723737</v>
      </c>
      <c r="C63" s="117">
        <v>1069.723737</v>
      </c>
      <c r="D63" s="117">
        <v>7034.4628885571683</v>
      </c>
    </row>
    <row r="64" spans="1:4">
      <c r="A64" s="39" t="s">
        <v>244</v>
      </c>
      <c r="B64" s="130">
        <v>1709682374</v>
      </c>
      <c r="C64" s="117">
        <v>1709.682374</v>
      </c>
      <c r="D64" s="117">
        <v>7625.5318748466807</v>
      </c>
    </row>
    <row r="65" spans="1:4">
      <c r="A65" s="39" t="s">
        <v>248</v>
      </c>
      <c r="B65" s="130">
        <v>2280706493</v>
      </c>
      <c r="C65" s="117">
        <v>2280.7064930000001</v>
      </c>
      <c r="D65" s="117">
        <v>7667.4774182052906</v>
      </c>
    </row>
    <row r="66" spans="1:4">
      <c r="A66" s="39" t="s">
        <v>237</v>
      </c>
      <c r="B66" s="130">
        <v>916955294</v>
      </c>
      <c r="C66" s="117">
        <v>916.95529399999998</v>
      </c>
      <c r="D66" s="117">
        <v>8317.5829213646211</v>
      </c>
    </row>
    <row r="67" spans="1:4">
      <c r="A67" s="125" t="s">
        <v>274</v>
      </c>
      <c r="B67" s="135">
        <v>2312934338.3636365</v>
      </c>
      <c r="C67" s="136">
        <v>2312.9343383636365</v>
      </c>
      <c r="D67" s="136">
        <v>8819.6346617933486</v>
      </c>
    </row>
    <row r="68" spans="1:4">
      <c r="A68" s="39" t="s">
        <v>234</v>
      </c>
      <c r="B68" s="130">
        <v>794467922</v>
      </c>
      <c r="C68" s="117">
        <v>794.46792200000004</v>
      </c>
      <c r="D68" s="117">
        <v>9267.9583070856952</v>
      </c>
    </row>
    <row r="69" spans="1:4">
      <c r="A69" s="39" t="s">
        <v>238</v>
      </c>
      <c r="B69" s="130">
        <v>969621846</v>
      </c>
      <c r="C69" s="117">
        <v>969.62184600000001</v>
      </c>
      <c r="D69" s="117">
        <v>9662.5926376210791</v>
      </c>
    </row>
    <row r="70" spans="1:4">
      <c r="A70" s="39" t="s">
        <v>246</v>
      </c>
      <c r="B70" s="130">
        <v>1891041893</v>
      </c>
      <c r="C70" s="117">
        <v>1891.0418930000001</v>
      </c>
      <c r="D70" s="117">
        <v>10001.279315633594</v>
      </c>
    </row>
    <row r="71" spans="1:4">
      <c r="A71" s="39" t="s">
        <v>231</v>
      </c>
      <c r="B71" s="130">
        <v>716433762</v>
      </c>
      <c r="C71" s="117">
        <v>716.433762</v>
      </c>
      <c r="D71" s="117">
        <v>10852.26172046594</v>
      </c>
    </row>
    <row r="72" spans="1:4">
      <c r="A72" s="39" t="s">
        <v>254</v>
      </c>
      <c r="B72" s="130">
        <v>12076044200</v>
      </c>
      <c r="C72" s="117">
        <v>12076.0442</v>
      </c>
      <c r="D72" s="117">
        <v>11728.789916929469</v>
      </c>
    </row>
    <row r="73" spans="1:4">
      <c r="A73" s="39" t="s">
        <v>235</v>
      </c>
      <c r="B73" s="130">
        <v>806299058</v>
      </c>
      <c r="C73" s="117">
        <v>806.29905799999995</v>
      </c>
      <c r="D73" s="117">
        <v>12707.228424635945</v>
      </c>
    </row>
    <row r="74" spans="1:4">
      <c r="A74" s="39" t="s">
        <v>245</v>
      </c>
      <c r="B74" s="130">
        <v>1739329564</v>
      </c>
      <c r="C74" s="117">
        <v>1739.3295639999999</v>
      </c>
      <c r="D74" s="117">
        <v>14998.099198068467</v>
      </c>
    </row>
    <row r="75" spans="1:4">
      <c r="A75" s="39" t="s">
        <v>251</v>
      </c>
      <c r="B75" s="130">
        <v>4554127622</v>
      </c>
      <c r="C75" s="117">
        <v>4554.127622</v>
      </c>
      <c r="D75" s="117">
        <v>20592.935211394979</v>
      </c>
    </row>
    <row r="76" spans="1:4">
      <c r="A76" s="39" t="s">
        <v>250</v>
      </c>
      <c r="B76" s="130">
        <v>3769576910</v>
      </c>
      <c r="C76" s="117">
        <v>3769.5769100000002</v>
      </c>
      <c r="D76" s="117">
        <v>65741.936727183944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showGridLines="0" zoomScaleNormal="100" workbookViewId="0">
      <selection activeCell="I19" sqref="I19"/>
    </sheetView>
  </sheetViews>
  <sheetFormatPr baseColWidth="10" defaultColWidth="11.42578125" defaultRowHeight="15"/>
  <cols>
    <col min="1" max="2" width="11.42578125" customWidth="1"/>
    <col min="3" max="3" width="20.5703125" customWidth="1"/>
    <col min="4" max="4" width="17.42578125" bestFit="1" customWidth="1"/>
    <col min="5" max="5" width="11.42578125" customWidth="1"/>
    <col min="6" max="6" width="15.7109375" customWidth="1"/>
    <col min="7" max="7" width="15.7109375" style="39" customWidth="1"/>
    <col min="8" max="8" width="18.42578125" customWidth="1"/>
    <col min="9" max="9" width="27" customWidth="1"/>
    <col min="12" max="12" width="11.42578125" customWidth="1"/>
    <col min="50" max="50" width="21.7109375" customWidth="1"/>
    <col min="51" max="51" width="10.140625" bestFit="1" customWidth="1"/>
    <col min="52" max="52" width="8.7109375" bestFit="1" customWidth="1"/>
    <col min="53" max="54" width="15" bestFit="1" customWidth="1"/>
    <col min="55" max="55" width="19.85546875" bestFit="1" customWidth="1"/>
    <col min="56" max="56" width="27" bestFit="1" customWidth="1"/>
  </cols>
  <sheetData>
    <row r="1" spans="1:12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5"/>
    </row>
    <row r="2" spans="1:12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76"/>
    </row>
    <row r="3" spans="1:12" ht="15.75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77"/>
    </row>
    <row r="4" spans="1:12">
      <c r="A4" s="14"/>
      <c r="B4" s="14"/>
      <c r="C4" s="14"/>
      <c r="D4" s="14"/>
      <c r="E4" s="14"/>
      <c r="F4" s="14"/>
      <c r="H4" s="14"/>
      <c r="I4" s="14"/>
      <c r="J4" s="14"/>
      <c r="K4" s="14"/>
      <c r="L4" s="14"/>
    </row>
    <row r="5" spans="1:12" ht="18.75">
      <c r="B5" s="68"/>
      <c r="C5" s="283" t="s">
        <v>160</v>
      </c>
      <c r="D5" s="283"/>
      <c r="E5" s="283"/>
      <c r="F5" s="283"/>
      <c r="G5" s="283"/>
      <c r="H5" s="283"/>
      <c r="I5" s="283"/>
      <c r="J5" s="68"/>
      <c r="K5" s="68"/>
      <c r="L5" s="68"/>
    </row>
    <row r="6" spans="1:12">
      <c r="C6" s="279" t="s">
        <v>67</v>
      </c>
      <c r="D6" s="281" t="s">
        <v>283</v>
      </c>
      <c r="E6" s="282"/>
      <c r="F6" s="69" t="s">
        <v>69</v>
      </c>
      <c r="G6" s="69" t="s">
        <v>69</v>
      </c>
      <c r="H6" s="279" t="s">
        <v>70</v>
      </c>
      <c r="I6" s="279" t="s">
        <v>24</v>
      </c>
    </row>
    <row r="7" spans="1:12">
      <c r="C7" s="280"/>
      <c r="D7" s="70" t="s">
        <v>71</v>
      </c>
      <c r="E7" s="70" t="s">
        <v>72</v>
      </c>
      <c r="F7" s="71" t="s">
        <v>68</v>
      </c>
      <c r="G7" s="71" t="s">
        <v>282</v>
      </c>
      <c r="H7" s="280"/>
      <c r="I7" s="280"/>
    </row>
    <row r="8" spans="1:12" s="109" customFormat="1" ht="51">
      <c r="C8" s="110" t="s">
        <v>42</v>
      </c>
      <c r="D8" s="110">
        <v>32</v>
      </c>
      <c r="E8" s="110">
        <v>32</v>
      </c>
      <c r="F8" s="111">
        <f t="shared" ref="F8:F13" si="0">+E8/D8</f>
        <v>1</v>
      </c>
      <c r="G8" s="148">
        <v>1</v>
      </c>
      <c r="H8" s="110" t="s">
        <v>279</v>
      </c>
      <c r="I8" s="110" t="s">
        <v>157</v>
      </c>
    </row>
    <row r="9" spans="1:12" s="109" customFormat="1" ht="51">
      <c r="C9" s="110" t="s">
        <v>73</v>
      </c>
      <c r="D9" s="110">
        <v>58</v>
      </c>
      <c r="E9" s="110">
        <v>58</v>
      </c>
      <c r="F9" s="111">
        <f t="shared" si="0"/>
        <v>1</v>
      </c>
      <c r="G9" s="148">
        <v>1</v>
      </c>
      <c r="H9" s="110" t="s">
        <v>279</v>
      </c>
      <c r="I9" s="110" t="s">
        <v>74</v>
      </c>
    </row>
    <row r="10" spans="1:12" s="109" customFormat="1" ht="51">
      <c r="C10" s="110" t="s">
        <v>75</v>
      </c>
      <c r="D10" s="110">
        <v>6</v>
      </c>
      <c r="E10" s="110">
        <v>6</v>
      </c>
      <c r="F10" s="111">
        <f t="shared" si="0"/>
        <v>1</v>
      </c>
      <c r="G10" s="148">
        <v>1</v>
      </c>
      <c r="H10" s="110" t="s">
        <v>279</v>
      </c>
      <c r="I10" s="110" t="s">
        <v>65</v>
      </c>
    </row>
    <row r="11" spans="1:12" s="109" customFormat="1" ht="38.25">
      <c r="C11" s="110" t="s">
        <v>76</v>
      </c>
      <c r="D11" s="110">
        <v>392</v>
      </c>
      <c r="E11" s="110">
        <v>335</v>
      </c>
      <c r="F11" s="148">
        <f t="shared" si="0"/>
        <v>0.85459183673469385</v>
      </c>
      <c r="G11" s="148">
        <v>0.94799999999999995</v>
      </c>
      <c r="H11" s="110" t="s">
        <v>280</v>
      </c>
      <c r="I11" s="110" t="s">
        <v>158</v>
      </c>
    </row>
    <row r="12" spans="1:12" s="109" customFormat="1" ht="63.75">
      <c r="C12" s="110" t="s">
        <v>46</v>
      </c>
      <c r="D12" s="110">
        <v>24</v>
      </c>
      <c r="E12" s="110">
        <v>23</v>
      </c>
      <c r="F12" s="148">
        <f t="shared" si="0"/>
        <v>0.95833333333333337</v>
      </c>
      <c r="G12" s="148">
        <v>0.72197507288093943</v>
      </c>
      <c r="H12" s="110" t="s">
        <v>281</v>
      </c>
      <c r="I12" s="110" t="s">
        <v>77</v>
      </c>
    </row>
    <row r="13" spans="1:12" s="109" customFormat="1">
      <c r="C13" s="57" t="s">
        <v>78</v>
      </c>
      <c r="D13" s="57">
        <f>SUM(D8:D12)</f>
        <v>512</v>
      </c>
      <c r="E13" s="137">
        <f>SUM(E8:E12)</f>
        <v>454</v>
      </c>
      <c r="F13" s="150">
        <f t="shared" si="0"/>
        <v>0.88671875</v>
      </c>
      <c r="G13" s="150">
        <v>0.93700000000000006</v>
      </c>
      <c r="H13" s="57" t="s">
        <v>65</v>
      </c>
      <c r="I13" s="57" t="s">
        <v>65</v>
      </c>
    </row>
    <row r="14" spans="1:12">
      <c r="C14" s="278" t="s">
        <v>79</v>
      </c>
      <c r="D14" s="278"/>
      <c r="E14" s="278"/>
      <c r="F14" s="278"/>
      <c r="G14" s="278"/>
      <c r="H14" s="278"/>
      <c r="I14" s="278"/>
    </row>
    <row r="29" ht="14.45" customHeight="1"/>
    <row r="30" ht="14.45" customHeight="1"/>
    <row r="38" spans="50:56" ht="18.75">
      <c r="AX38" s="283" t="s">
        <v>160</v>
      </c>
      <c r="AY38" s="283"/>
      <c r="AZ38" s="283"/>
      <c r="BA38" s="283"/>
      <c r="BB38" s="283"/>
      <c r="BC38" s="283"/>
      <c r="BD38" s="283"/>
    </row>
    <row r="39" spans="50:56">
      <c r="AX39" s="279" t="s">
        <v>67</v>
      </c>
      <c r="AY39" s="281" t="s">
        <v>283</v>
      </c>
      <c r="AZ39" s="282"/>
      <c r="BA39" s="69" t="s">
        <v>69</v>
      </c>
      <c r="BB39" s="69" t="s">
        <v>69</v>
      </c>
      <c r="BC39" s="279" t="s">
        <v>70</v>
      </c>
      <c r="BD39" s="279" t="s">
        <v>24</v>
      </c>
    </row>
    <row r="40" spans="50:56" ht="26.25">
      <c r="AX40" s="280"/>
      <c r="AY40" s="70" t="s">
        <v>71</v>
      </c>
      <c r="AZ40" s="70" t="s">
        <v>72</v>
      </c>
      <c r="BA40" s="71" t="s">
        <v>68</v>
      </c>
      <c r="BB40" s="71" t="s">
        <v>282</v>
      </c>
      <c r="BC40" s="280"/>
      <c r="BD40" s="280"/>
    </row>
    <row r="41" spans="50:56" ht="51">
      <c r="AX41" s="110" t="s">
        <v>42</v>
      </c>
      <c r="AY41" s="110">
        <v>32</v>
      </c>
      <c r="AZ41" s="110">
        <v>32</v>
      </c>
      <c r="BA41" s="111">
        <f t="shared" ref="BA41:BA46" si="1">+AZ41/AY41</f>
        <v>1</v>
      </c>
      <c r="BB41" s="148">
        <v>1</v>
      </c>
      <c r="BC41" s="110" t="s">
        <v>279</v>
      </c>
      <c r="BD41" s="110" t="s">
        <v>157</v>
      </c>
    </row>
    <row r="42" spans="50:56" ht="51">
      <c r="AX42" s="110" t="s">
        <v>73</v>
      </c>
      <c r="AY42" s="110">
        <v>58</v>
      </c>
      <c r="AZ42" s="110">
        <v>58</v>
      </c>
      <c r="BA42" s="111">
        <f t="shared" si="1"/>
        <v>1</v>
      </c>
      <c r="BB42" s="148">
        <v>1</v>
      </c>
      <c r="BC42" s="110" t="s">
        <v>279</v>
      </c>
      <c r="BD42" s="110" t="s">
        <v>74</v>
      </c>
    </row>
    <row r="43" spans="50:56" ht="51">
      <c r="AX43" s="110" t="s">
        <v>75</v>
      </c>
      <c r="AY43" s="110">
        <v>6</v>
      </c>
      <c r="AZ43" s="110">
        <v>6</v>
      </c>
      <c r="BA43" s="111">
        <f t="shared" si="1"/>
        <v>1</v>
      </c>
      <c r="BB43" s="148">
        <v>1</v>
      </c>
      <c r="BC43" s="110" t="s">
        <v>279</v>
      </c>
      <c r="BD43" s="110" t="s">
        <v>65</v>
      </c>
    </row>
    <row r="44" spans="50:56" ht="38.25">
      <c r="AX44" s="110" t="s">
        <v>76</v>
      </c>
      <c r="AY44" s="110">
        <v>392</v>
      </c>
      <c r="AZ44" s="110">
        <v>287</v>
      </c>
      <c r="BA44" s="148">
        <f t="shared" si="1"/>
        <v>0.7321428571428571</v>
      </c>
      <c r="BB44" s="148">
        <v>0.79500000000000004</v>
      </c>
      <c r="BC44" s="110" t="s">
        <v>280</v>
      </c>
      <c r="BD44" s="110" t="s">
        <v>158</v>
      </c>
    </row>
    <row r="45" spans="50:56" ht="63.75">
      <c r="AX45" s="110" t="s">
        <v>46</v>
      </c>
      <c r="AY45" s="110">
        <v>24</v>
      </c>
      <c r="AZ45" s="110">
        <v>23</v>
      </c>
      <c r="BA45" s="148">
        <f t="shared" si="1"/>
        <v>0.95833333333333337</v>
      </c>
      <c r="BB45" s="148">
        <f>+G12</f>
        <v>0.72197507288093943</v>
      </c>
      <c r="BC45" s="110" t="s">
        <v>281</v>
      </c>
      <c r="BD45" s="110" t="s">
        <v>77</v>
      </c>
    </row>
    <row r="46" spans="50:56">
      <c r="AX46" s="137" t="s">
        <v>78</v>
      </c>
      <c r="AY46" s="137">
        <f>SUM(AY41:AY45)</f>
        <v>512</v>
      </c>
      <c r="AZ46" s="137">
        <f>SUM(AZ41:AZ45)</f>
        <v>406</v>
      </c>
      <c r="BA46" s="150">
        <f t="shared" si="1"/>
        <v>0.79296875</v>
      </c>
      <c r="BB46" s="150">
        <f>+G13</f>
        <v>0.93700000000000006</v>
      </c>
      <c r="BC46" s="137" t="s">
        <v>65</v>
      </c>
      <c r="BD46" s="137" t="s">
        <v>65</v>
      </c>
    </row>
  </sheetData>
  <mergeCells count="14">
    <mergeCell ref="AX38:BD38"/>
    <mergeCell ref="AX39:AX40"/>
    <mergeCell ref="AY39:AZ39"/>
    <mergeCell ref="BC39:BC40"/>
    <mergeCell ref="BD39:BD40"/>
    <mergeCell ref="A1:L1"/>
    <mergeCell ref="A2:L2"/>
    <mergeCell ref="A3:L3"/>
    <mergeCell ref="C14:I14"/>
    <mergeCell ref="C6:C7"/>
    <mergeCell ref="D6:E6"/>
    <mergeCell ref="H6:H7"/>
    <mergeCell ref="I6:I7"/>
    <mergeCell ref="C5:I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A55"/>
  <sheetViews>
    <sheetView showGridLines="0" topLeftCell="A7" workbookViewId="0">
      <selection activeCell="E41" sqref="E41"/>
    </sheetView>
  </sheetViews>
  <sheetFormatPr baseColWidth="10" defaultColWidth="11.42578125" defaultRowHeight="15"/>
  <cols>
    <col min="1" max="1" width="11.42578125" customWidth="1"/>
    <col min="3" max="3" width="11.42578125" customWidth="1"/>
    <col min="4" max="4" width="40.85546875" customWidth="1"/>
    <col min="5" max="5" width="11.85546875" customWidth="1"/>
    <col min="6" max="6" width="16.140625" customWidth="1"/>
    <col min="7" max="7" width="13.5703125" customWidth="1"/>
    <col min="8" max="8" width="10.5703125" customWidth="1"/>
    <col min="9" max="9" width="12" customWidth="1"/>
    <col min="11" max="11" width="8.28515625" customWidth="1"/>
    <col min="14" max="14" width="16.140625" bestFit="1" customWidth="1"/>
    <col min="15" max="16" width="19" bestFit="1" customWidth="1"/>
    <col min="17" max="18" width="18.85546875" bestFit="1" customWidth="1"/>
  </cols>
  <sheetData>
    <row r="1" spans="1:27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50"/>
      <c r="U1" s="117">
        <v>3867477.3514354648</v>
      </c>
    </row>
    <row r="2" spans="1:27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52"/>
      <c r="U2" s="39">
        <f>+U1*1000000</f>
        <v>3867477351435.4648</v>
      </c>
      <c r="V2" s="39">
        <v>3867477351435.4648</v>
      </c>
      <c r="W2" s="39">
        <v>3867477351435.4648</v>
      </c>
      <c r="X2" s="39">
        <v>3867477351435.4648</v>
      </c>
      <c r="Y2" s="39">
        <v>3867477351435.4648</v>
      </c>
      <c r="Z2" s="39">
        <v>3867477351435.4648</v>
      </c>
      <c r="AA2" s="39">
        <v>3867477351435.4648</v>
      </c>
    </row>
    <row r="3" spans="1:27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54"/>
    </row>
    <row r="4" spans="1:27" ht="15" customHeight="1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</row>
    <row r="5" spans="1:27" ht="18.75" customHeight="1">
      <c r="A5" s="284" t="s">
        <v>80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112"/>
      <c r="S5" t="s">
        <v>210</v>
      </c>
      <c r="T5" t="s">
        <v>208</v>
      </c>
      <c r="U5" t="s">
        <v>207</v>
      </c>
      <c r="V5">
        <v>54</v>
      </c>
    </row>
    <row r="6" spans="1:27" ht="18.75">
      <c r="A6" s="284" t="s">
        <v>40</v>
      </c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112"/>
      <c r="S6" t="s">
        <v>210</v>
      </c>
      <c r="T6" t="s">
        <v>209</v>
      </c>
      <c r="U6" t="s">
        <v>207</v>
      </c>
      <c r="V6">
        <v>53</v>
      </c>
    </row>
    <row r="7" spans="1:27" ht="18.75">
      <c r="A7" s="284" t="s">
        <v>161</v>
      </c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112"/>
      <c r="S7" t="s">
        <v>211</v>
      </c>
      <c r="T7" s="39" t="s">
        <v>208</v>
      </c>
      <c r="U7" s="39" t="s">
        <v>207</v>
      </c>
      <c r="V7">
        <v>48</v>
      </c>
    </row>
    <row r="8" spans="1:27" ht="21" customHeight="1">
      <c r="A8" s="285" t="s">
        <v>41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113"/>
      <c r="S8" s="39" t="s">
        <v>211</v>
      </c>
      <c r="T8" s="39" t="s">
        <v>209</v>
      </c>
      <c r="U8" s="39" t="s">
        <v>207</v>
      </c>
      <c r="V8" s="39">
        <v>51</v>
      </c>
    </row>
    <row r="9" spans="1:27" s="39" customFormat="1" ht="51">
      <c r="A9" s="27"/>
      <c r="B9" s="27"/>
      <c r="C9" s="27"/>
      <c r="D9" s="35"/>
      <c r="E9" s="35" t="s">
        <v>42</v>
      </c>
      <c r="F9" s="35" t="s">
        <v>43</v>
      </c>
      <c r="G9" s="35" t="s">
        <v>44</v>
      </c>
      <c r="H9" s="35" t="s">
        <v>45</v>
      </c>
      <c r="I9" s="35" t="s">
        <v>46</v>
      </c>
      <c r="J9" s="35" t="s">
        <v>47</v>
      </c>
      <c r="K9" s="35" t="s">
        <v>48</v>
      </c>
      <c r="L9" s="27"/>
      <c r="S9" t="s">
        <v>212</v>
      </c>
      <c r="T9" t="s">
        <v>213</v>
      </c>
      <c r="U9" s="39" t="s">
        <v>207</v>
      </c>
      <c r="V9">
        <v>1</v>
      </c>
    </row>
    <row r="10" spans="1:27">
      <c r="D10" s="38" t="s">
        <v>49</v>
      </c>
      <c r="E10" s="79">
        <f t="shared" ref="E10:J10" si="0">E11+E12</f>
        <v>602887059987</v>
      </c>
      <c r="F10" s="79">
        <f t="shared" si="0"/>
        <v>97180300562</v>
      </c>
      <c r="G10" s="79">
        <f t="shared" si="0"/>
        <v>42794757987</v>
      </c>
      <c r="H10" s="79">
        <f t="shared" si="0"/>
        <v>21059019368</v>
      </c>
      <c r="I10" s="79">
        <f t="shared" si="0"/>
        <v>165390178745</v>
      </c>
      <c r="J10" s="79">
        <f t="shared" si="0"/>
        <v>929311316649</v>
      </c>
      <c r="K10" s="80">
        <f>+J10/$U$2</f>
        <v>0.24028875471089028</v>
      </c>
    </row>
    <row r="11" spans="1:27">
      <c r="D11" s="40" t="s">
        <v>50</v>
      </c>
      <c r="E11" s="81">
        <v>601241821918</v>
      </c>
      <c r="F11" s="81">
        <v>89843389059</v>
      </c>
      <c r="G11" s="81">
        <v>42656063817</v>
      </c>
      <c r="H11" s="81">
        <v>14633819499</v>
      </c>
      <c r="I11" s="81">
        <v>150175422310</v>
      </c>
      <c r="J11" s="81">
        <f>SUM(E11:I11)</f>
        <v>898550516603</v>
      </c>
      <c r="K11" s="82">
        <f t="shared" ref="K11:K27" si="1">+J11/$U$2</f>
        <v>0.23233504296269278</v>
      </c>
    </row>
    <row r="12" spans="1:27">
      <c r="D12" s="40" t="s">
        <v>51</v>
      </c>
      <c r="E12" s="81">
        <v>1645238069</v>
      </c>
      <c r="F12" s="81">
        <v>7336911503</v>
      </c>
      <c r="G12" s="81">
        <v>138694170</v>
      </c>
      <c r="H12" s="81">
        <v>6425199869</v>
      </c>
      <c r="I12" s="81">
        <v>15214756435</v>
      </c>
      <c r="J12" s="81">
        <f>SUM(E12:I12)</f>
        <v>30760800046</v>
      </c>
      <c r="K12" s="82">
        <f t="shared" si="1"/>
        <v>7.9537117481974975E-3</v>
      </c>
    </row>
    <row r="13" spans="1:27">
      <c r="D13" s="41"/>
      <c r="E13" s="83"/>
      <c r="F13" s="83"/>
      <c r="G13" s="83"/>
      <c r="H13" s="83"/>
      <c r="I13" s="83"/>
      <c r="J13" s="83"/>
      <c r="K13" s="84"/>
    </row>
    <row r="14" spans="1:27">
      <c r="D14" s="38" t="s">
        <v>52</v>
      </c>
      <c r="E14" s="79">
        <f>E15+E17</f>
        <v>689886224727</v>
      </c>
      <c r="F14" s="79">
        <f>F15+F17</f>
        <v>94757919004</v>
      </c>
      <c r="G14" s="79">
        <f>G15+G17</f>
        <v>40789948196</v>
      </c>
      <c r="H14" s="79">
        <f>H15+H17</f>
        <v>19805866022</v>
      </c>
      <c r="I14" s="79">
        <f>I15+I17</f>
        <v>165842201062</v>
      </c>
      <c r="J14" s="79">
        <f>SUM(E14:I14)</f>
        <v>1011082159011</v>
      </c>
      <c r="K14" s="80">
        <f t="shared" si="1"/>
        <v>0.26143195347626885</v>
      </c>
    </row>
    <row r="15" spans="1:27">
      <c r="D15" s="40" t="s">
        <v>53</v>
      </c>
      <c r="E15" s="81">
        <v>583551709972</v>
      </c>
      <c r="F15" s="81">
        <v>82139640321</v>
      </c>
      <c r="G15" s="81">
        <v>35951419468</v>
      </c>
      <c r="H15" s="81">
        <v>12852702521</v>
      </c>
      <c r="I15" s="81">
        <v>132328298310</v>
      </c>
      <c r="J15" s="81">
        <f>SUM(E15:I15)</f>
        <v>846823770592</v>
      </c>
      <c r="K15" s="82">
        <f t="shared" si="1"/>
        <v>0.21896024039486367</v>
      </c>
    </row>
    <row r="16" spans="1:27">
      <c r="D16" s="42" t="s">
        <v>54</v>
      </c>
      <c r="E16" s="85">
        <v>134663720202</v>
      </c>
      <c r="F16" s="85">
        <v>20618826</v>
      </c>
      <c r="G16" s="86">
        <v>0</v>
      </c>
      <c r="H16" s="85">
        <v>176194570</v>
      </c>
      <c r="I16" s="85">
        <v>917812589</v>
      </c>
      <c r="J16" s="85">
        <f>SUM(E16:I16)</f>
        <v>135778346187</v>
      </c>
      <c r="K16" s="87">
        <f t="shared" si="1"/>
        <v>3.5107728849815785E-2</v>
      </c>
    </row>
    <row r="17" spans="4:15">
      <c r="D17" s="40" t="s">
        <v>55</v>
      </c>
      <c r="E17" s="81">
        <v>106334514755</v>
      </c>
      <c r="F17" s="81">
        <v>12618278683</v>
      </c>
      <c r="G17" s="81">
        <v>4838528728</v>
      </c>
      <c r="H17" s="81">
        <v>6953163501</v>
      </c>
      <c r="I17" s="81">
        <v>33513902752</v>
      </c>
      <c r="J17" s="81">
        <f>SUM(E17:I17)</f>
        <v>164258388419</v>
      </c>
      <c r="K17" s="82">
        <f t="shared" si="1"/>
        <v>4.247171308140521E-2</v>
      </c>
    </row>
    <row r="18" spans="4:15">
      <c r="D18" s="43"/>
      <c r="E18" s="88"/>
      <c r="F18" s="88"/>
      <c r="G18" s="88"/>
      <c r="H18" s="88"/>
      <c r="I18" s="88"/>
      <c r="J18" s="88"/>
      <c r="K18" s="89"/>
    </row>
    <row r="19" spans="4:15" ht="15.75" customHeight="1">
      <c r="D19" s="38" t="s">
        <v>56</v>
      </c>
      <c r="E19" s="79"/>
      <c r="F19" s="79"/>
      <c r="G19" s="79"/>
      <c r="H19" s="79"/>
      <c r="I19" s="79"/>
      <c r="J19" s="79"/>
      <c r="K19" s="80"/>
    </row>
    <row r="20" spans="4:15" ht="15.75" customHeight="1">
      <c r="D20" s="44" t="s">
        <v>57</v>
      </c>
      <c r="E20" s="90">
        <f>E11-E15</f>
        <v>17690111946</v>
      </c>
      <c r="F20" s="90">
        <f>F11-F15</f>
        <v>7703748738</v>
      </c>
      <c r="G20" s="90">
        <f>G11-G15</f>
        <v>6704644349</v>
      </c>
      <c r="H20" s="90">
        <f>H11-H15</f>
        <v>1781116978</v>
      </c>
      <c r="I20" s="90">
        <f>I11-I15</f>
        <v>17847124000</v>
      </c>
      <c r="J20" s="90">
        <f>SUM(E20:I20)</f>
        <v>51726746011</v>
      </c>
      <c r="K20" s="91">
        <f t="shared" si="1"/>
        <v>1.3374802567829115E-2</v>
      </c>
    </row>
    <row r="21" spans="4:15" ht="15.75" customHeight="1">
      <c r="D21" s="44" t="s">
        <v>58</v>
      </c>
      <c r="E21" s="90">
        <f>E12-E17</f>
        <v>-104689276686</v>
      </c>
      <c r="F21" s="90">
        <f>F12-F17</f>
        <v>-5281367180</v>
      </c>
      <c r="G21" s="90">
        <f>G12-G17</f>
        <v>-4699834558</v>
      </c>
      <c r="H21" s="90">
        <f>H12-H17</f>
        <v>-527963632</v>
      </c>
      <c r="I21" s="90">
        <f>I12-I17</f>
        <v>-18299146317</v>
      </c>
      <c r="J21" s="90">
        <f>SUM(E21:I21)</f>
        <v>-133497588373</v>
      </c>
      <c r="K21" s="91">
        <f t="shared" si="1"/>
        <v>-3.4518001333207711E-2</v>
      </c>
    </row>
    <row r="22" spans="4:15">
      <c r="D22" s="44" t="s">
        <v>59</v>
      </c>
      <c r="E22" s="90">
        <f>E10-E14</f>
        <v>-86999164740</v>
      </c>
      <c r="F22" s="90">
        <f>F10-F14</f>
        <v>2422381558</v>
      </c>
      <c r="G22" s="90">
        <f>G10-G14</f>
        <v>2004809791</v>
      </c>
      <c r="H22" s="90">
        <f>H10-H14</f>
        <v>1253153346</v>
      </c>
      <c r="I22" s="90">
        <f>I10-I14</f>
        <v>-452022317</v>
      </c>
      <c r="J22" s="90">
        <f>SUM(E22:I22)</f>
        <v>-81770842362</v>
      </c>
      <c r="K22" s="91">
        <f t="shared" si="1"/>
        <v>-2.1143198765378596E-2</v>
      </c>
      <c r="N22" s="39"/>
      <c r="O22" s="39"/>
    </row>
    <row r="23" spans="4:15">
      <c r="D23" s="44" t="s">
        <v>60</v>
      </c>
      <c r="E23" s="90">
        <f>E10-(E14-E16)</f>
        <v>47664555462</v>
      </c>
      <c r="F23" s="90">
        <f>F10-(F14-F16)</f>
        <v>2443000384</v>
      </c>
      <c r="G23" s="90">
        <f>G10-(G14-G16)</f>
        <v>2004809791</v>
      </c>
      <c r="H23" s="90">
        <f>H10-(H14-H16)</f>
        <v>1429347916</v>
      </c>
      <c r="I23" s="90">
        <f>I10-(I14-I16)</f>
        <v>465790272</v>
      </c>
      <c r="J23" s="90">
        <f>SUM(E23:I23)</f>
        <v>54007503825</v>
      </c>
      <c r="K23" s="91">
        <f t="shared" si="1"/>
        <v>1.3964530084437187E-2</v>
      </c>
      <c r="N23" s="39"/>
      <c r="O23" s="39"/>
    </row>
    <row r="24" spans="4:15">
      <c r="D24" s="45"/>
      <c r="E24" s="92"/>
      <c r="F24" s="92"/>
      <c r="G24" s="92"/>
      <c r="H24" s="92"/>
      <c r="I24" s="92"/>
      <c r="J24" s="92"/>
      <c r="K24" s="93"/>
      <c r="N24" s="39"/>
      <c r="O24" s="39"/>
    </row>
    <row r="25" spans="4:15">
      <c r="D25" s="38" t="s">
        <v>61</v>
      </c>
      <c r="E25" s="79">
        <f t="shared" ref="E25:J25" si="2">E26-E27</f>
        <v>86999164740</v>
      </c>
      <c r="F25" s="79">
        <f t="shared" si="2"/>
        <v>-2422381558</v>
      </c>
      <c r="G25" s="79">
        <f t="shared" si="2"/>
        <v>-2004809791</v>
      </c>
      <c r="H25" s="79">
        <f t="shared" si="2"/>
        <v>-1255760459</v>
      </c>
      <c r="I25" s="79">
        <f t="shared" si="2"/>
        <v>452022317</v>
      </c>
      <c r="J25" s="79">
        <f t="shared" si="2"/>
        <v>81768235249</v>
      </c>
      <c r="K25" s="80">
        <f t="shared" si="1"/>
        <v>2.1142524653350755E-2</v>
      </c>
      <c r="N25" s="39"/>
      <c r="O25" s="39"/>
    </row>
    <row r="26" spans="4:15">
      <c r="D26" s="40" t="s">
        <v>62</v>
      </c>
      <c r="E26" s="81">
        <v>213678280430</v>
      </c>
      <c r="F26" s="81">
        <v>1044550000</v>
      </c>
      <c r="G26" s="94">
        <v>0</v>
      </c>
      <c r="H26" s="81">
        <v>1005217116</v>
      </c>
      <c r="I26" s="81">
        <v>12945969339</v>
      </c>
      <c r="J26" s="81">
        <f>SUM(E26:I26)</f>
        <v>228674016885</v>
      </c>
      <c r="K26" s="82">
        <f t="shared" si="1"/>
        <v>5.9127435303564131E-2</v>
      </c>
      <c r="N26" s="39"/>
      <c r="O26" s="39"/>
    </row>
    <row r="27" spans="4:15">
      <c r="D27" s="40" t="s">
        <v>63</v>
      </c>
      <c r="E27" s="81">
        <v>126679115690</v>
      </c>
      <c r="F27" s="81">
        <v>3466931558</v>
      </c>
      <c r="G27" s="81">
        <v>2004809791</v>
      </c>
      <c r="H27" s="81">
        <v>2260977575</v>
      </c>
      <c r="I27" s="81">
        <v>12493947022</v>
      </c>
      <c r="J27" s="81">
        <f>SUM(E27:I27)</f>
        <v>146905781636</v>
      </c>
      <c r="K27" s="82">
        <f t="shared" si="1"/>
        <v>3.7984910650213373E-2</v>
      </c>
      <c r="N27" s="39"/>
      <c r="O27" s="39"/>
    </row>
    <row r="28" spans="4:15">
      <c r="D28" s="46"/>
      <c r="E28" s="95"/>
      <c r="F28" s="95"/>
      <c r="G28" s="95"/>
      <c r="H28" s="95"/>
      <c r="I28" s="95"/>
      <c r="J28" s="95"/>
      <c r="K28" s="96"/>
      <c r="M28" s="39"/>
      <c r="N28" s="39"/>
      <c r="O28" s="39"/>
    </row>
    <row r="29" spans="4:15">
      <c r="D29" s="38" t="s">
        <v>64</v>
      </c>
      <c r="E29" s="80">
        <f t="shared" ref="E29:J29" si="3">+E22/U2</f>
        <v>-2.2495067671878963E-2</v>
      </c>
      <c r="F29" s="80">
        <f t="shared" si="3"/>
        <v>6.263466693866743E-4</v>
      </c>
      <c r="G29" s="80">
        <f t="shared" si="3"/>
        <v>5.1837660801190956E-4</v>
      </c>
      <c r="H29" s="80">
        <f t="shared" si="3"/>
        <v>3.2402344787743251E-4</v>
      </c>
      <c r="I29" s="80">
        <f t="shared" si="3"/>
        <v>-1.1687781877564868E-4</v>
      </c>
      <c r="J29" s="80">
        <f t="shared" si="3"/>
        <v>-2.1143198765378596E-2</v>
      </c>
      <c r="K29" s="80"/>
      <c r="M29" s="39"/>
      <c r="N29" s="39"/>
      <c r="O29" s="39"/>
    </row>
    <row r="30" spans="4:15" ht="15" customHeight="1">
      <c r="D30" s="272" t="s">
        <v>66</v>
      </c>
      <c r="E30" s="272"/>
      <c r="F30" s="272"/>
      <c r="G30" s="272"/>
      <c r="H30" s="272"/>
      <c r="I30" s="272"/>
      <c r="J30" s="272"/>
      <c r="K30" s="14"/>
      <c r="M30" s="39"/>
      <c r="N30" s="39"/>
      <c r="O30" s="39"/>
    </row>
    <row r="31" spans="4:15">
      <c r="M31" s="39"/>
      <c r="N31" s="39"/>
      <c r="O31" s="39"/>
    </row>
    <row r="32" spans="4:15">
      <c r="M32" s="39"/>
      <c r="N32" s="39"/>
      <c r="O32" s="39"/>
    </row>
    <row r="37" spans="5:10">
      <c r="E37" s="133">
        <f t="shared" ref="E37:J38" si="4">+E20/$U$2</f>
        <v>4.5740699527132547E-3</v>
      </c>
      <c r="F37" s="133">
        <f t="shared" si="4"/>
        <v>1.9919311835506037E-3</v>
      </c>
      <c r="G37" s="133">
        <f t="shared" si="4"/>
        <v>1.733596279888099E-3</v>
      </c>
      <c r="H37" s="133">
        <f t="shared" si="4"/>
        <v>4.605371450563027E-4</v>
      </c>
      <c r="I37" s="133">
        <f t="shared" si="4"/>
        <v>4.6146680066208546E-3</v>
      </c>
      <c r="J37" s="133">
        <f t="shared" si="4"/>
        <v>1.3374802567829115E-2</v>
      </c>
    </row>
    <row r="38" spans="5:10">
      <c r="E38" s="133">
        <f t="shared" si="4"/>
        <v>-2.7069137624592218E-2</v>
      </c>
      <c r="F38" s="133">
        <f t="shared" si="4"/>
        <v>-1.3655845141639295E-3</v>
      </c>
      <c r="G38" s="133">
        <f t="shared" si="4"/>
        <v>-1.2152196718761895E-3</v>
      </c>
      <c r="H38" s="133">
        <f t="shared" si="4"/>
        <v>-1.3651369717887019E-4</v>
      </c>
      <c r="I38" s="133">
        <f t="shared" si="4"/>
        <v>-4.7315458253965039E-3</v>
      </c>
      <c r="J38" s="133">
        <f t="shared" si="4"/>
        <v>-3.4518001333207711E-2</v>
      </c>
    </row>
    <row r="43" spans="5:10">
      <c r="E43" s="39"/>
      <c r="F43" s="39"/>
      <c r="G43" s="39"/>
      <c r="H43" s="39"/>
      <c r="I43" s="39"/>
    </row>
    <row r="44" spans="5:10">
      <c r="F44" s="39" t="s">
        <v>260</v>
      </c>
      <c r="G44" t="s">
        <v>259</v>
      </c>
    </row>
    <row r="45" spans="5:10" ht="39">
      <c r="E45" s="40" t="s">
        <v>50</v>
      </c>
      <c r="F45" s="117">
        <v>601241821918</v>
      </c>
      <c r="G45" s="117">
        <v>601241821918</v>
      </c>
      <c r="H45">
        <v>601241821918</v>
      </c>
      <c r="I45" s="131">
        <f>+G45-H45</f>
        <v>0</v>
      </c>
    </row>
    <row r="46" spans="5:10" ht="26.25">
      <c r="E46" s="40" t="s">
        <v>53</v>
      </c>
      <c r="F46" s="117">
        <v>583551959972</v>
      </c>
      <c r="G46" s="117">
        <v>583551709972</v>
      </c>
      <c r="H46">
        <v>583551709972</v>
      </c>
      <c r="I46" s="131">
        <f>+G46-H46</f>
        <v>0</v>
      </c>
    </row>
    <row r="47" spans="5:10">
      <c r="E47" s="39"/>
      <c r="F47" s="131">
        <f>+F45-F46</f>
        <v>17689861946</v>
      </c>
      <c r="G47" s="131">
        <f>+G45-G46</f>
        <v>17690111946</v>
      </c>
      <c r="H47" s="131">
        <f>+G47-F47</f>
        <v>250000</v>
      </c>
    </row>
    <row r="48" spans="5:10">
      <c r="E48" s="39"/>
      <c r="F48" s="39"/>
    </row>
    <row r="49" spans="5:8">
      <c r="E49" s="39"/>
      <c r="F49" s="39"/>
    </row>
    <row r="50" spans="5:8">
      <c r="E50" s="39"/>
      <c r="F50" s="39"/>
    </row>
    <row r="51" spans="5:8" ht="39">
      <c r="E51" s="40" t="s">
        <v>51</v>
      </c>
      <c r="F51" s="117">
        <v>1645238069</v>
      </c>
      <c r="G51">
        <v>1645238069</v>
      </c>
    </row>
    <row r="52" spans="5:8" ht="26.25">
      <c r="E52" s="40" t="s">
        <v>55</v>
      </c>
      <c r="F52" s="117">
        <v>106334264755</v>
      </c>
      <c r="G52">
        <v>106334514755</v>
      </c>
    </row>
    <row r="53" spans="5:8">
      <c r="E53" s="39"/>
      <c r="F53" s="117">
        <f>+F51-F52</f>
        <v>-104689026686</v>
      </c>
      <c r="G53" s="117">
        <f>+G51-G52</f>
        <v>-104689276686</v>
      </c>
      <c r="H53" s="117">
        <f>+G53-F53</f>
        <v>-250000</v>
      </c>
    </row>
    <row r="54" spans="5:8">
      <c r="E54" s="39"/>
      <c r="F54" s="39"/>
    </row>
    <row r="55" spans="5:8">
      <c r="E55" s="39"/>
      <c r="F55" s="39"/>
    </row>
  </sheetData>
  <mergeCells count="8">
    <mergeCell ref="D30:J30"/>
    <mergeCell ref="A1:N1"/>
    <mergeCell ref="A2:N2"/>
    <mergeCell ref="A3:N3"/>
    <mergeCell ref="A5:N5"/>
    <mergeCell ref="A6:N6"/>
    <mergeCell ref="A7:N7"/>
    <mergeCell ref="A8:N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8"/>
  <sheetViews>
    <sheetView showGridLines="0" workbookViewId="0">
      <selection activeCell="L29" sqref="L29"/>
    </sheetView>
  </sheetViews>
  <sheetFormatPr baseColWidth="10" defaultColWidth="11.42578125" defaultRowHeight="15"/>
  <cols>
    <col min="1" max="1" width="11.42578125" style="39" customWidth="1"/>
    <col min="2" max="2" width="11.42578125" style="39"/>
    <col min="3" max="3" width="11.42578125" style="39" customWidth="1"/>
    <col min="4" max="4" width="41.28515625" style="39" customWidth="1"/>
    <col min="5" max="5" width="11.85546875" style="39" customWidth="1"/>
    <col min="6" max="6" width="16.140625" style="39" customWidth="1"/>
    <col min="7" max="7" width="13.5703125" style="39" customWidth="1"/>
    <col min="8" max="8" width="10.5703125" style="39" customWidth="1"/>
    <col min="9" max="9" width="12" style="39" customWidth="1"/>
    <col min="10" max="10" width="12.28515625" style="39" bestFit="1" customWidth="1"/>
    <col min="11" max="11" width="8.28515625" style="39" customWidth="1"/>
    <col min="12" max="12" width="12.85546875" style="39" customWidth="1"/>
    <col min="13" max="13" width="11.5703125" style="39" bestFit="1" customWidth="1"/>
    <col min="14" max="14" width="16.28515625" style="39" bestFit="1" customWidth="1"/>
    <col min="15" max="16" width="19" style="39" bestFit="1" customWidth="1"/>
    <col min="17" max="18" width="18.85546875" style="39" bestFit="1" customWidth="1"/>
    <col min="19" max="19" width="11.42578125" style="39"/>
    <col min="20" max="20" width="20.42578125" style="39" bestFit="1" customWidth="1"/>
    <col min="21" max="21" width="13.140625" style="39" bestFit="1" customWidth="1"/>
    <col min="22" max="16384" width="11.42578125" style="39"/>
  </cols>
  <sheetData>
    <row r="1" spans="1:27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50"/>
      <c r="U1" s="117">
        <v>3867477.3514354648</v>
      </c>
    </row>
    <row r="2" spans="1:27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52"/>
      <c r="U2" s="39">
        <f>+U1*1000000</f>
        <v>3867477351435.4648</v>
      </c>
      <c r="V2" s="39">
        <v>3867477351435.4648</v>
      </c>
      <c r="W2" s="39">
        <v>3867477351435.4648</v>
      </c>
      <c r="X2" s="39">
        <v>3867477351435.4648</v>
      </c>
      <c r="Y2" s="39">
        <v>3867477351435.4648</v>
      </c>
      <c r="Z2" s="39">
        <v>3867477351435.4648</v>
      </c>
      <c r="AA2" s="39">
        <v>3867477351435.4648</v>
      </c>
    </row>
    <row r="3" spans="1:27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54"/>
    </row>
    <row r="4" spans="1:27" ht="15" customHeight="1"/>
    <row r="5" spans="1:27" ht="18.75" customHeight="1">
      <c r="A5" s="284" t="s">
        <v>80</v>
      </c>
      <c r="B5" s="284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112"/>
      <c r="S5" s="39" t="s">
        <v>210</v>
      </c>
      <c r="T5" s="39" t="s">
        <v>208</v>
      </c>
      <c r="U5" s="39" t="s">
        <v>207</v>
      </c>
      <c r="V5" s="39">
        <v>54</v>
      </c>
    </row>
    <row r="6" spans="1:27" ht="18.75">
      <c r="A6" s="284" t="s">
        <v>40</v>
      </c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112"/>
      <c r="S6" s="39" t="s">
        <v>210</v>
      </c>
      <c r="T6" s="39" t="s">
        <v>209</v>
      </c>
      <c r="U6" s="39" t="s">
        <v>207</v>
      </c>
      <c r="V6" s="39">
        <v>53</v>
      </c>
    </row>
    <row r="7" spans="1:27" ht="18.75">
      <c r="A7" s="284" t="s">
        <v>161</v>
      </c>
      <c r="B7" s="284"/>
      <c r="C7" s="284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  <c r="O7" s="112"/>
      <c r="S7" s="39" t="s">
        <v>211</v>
      </c>
      <c r="T7" s="39" t="s">
        <v>208</v>
      </c>
      <c r="U7" s="39" t="s">
        <v>207</v>
      </c>
      <c r="V7" s="39">
        <v>48</v>
      </c>
    </row>
    <row r="8" spans="1:27" ht="21" customHeight="1">
      <c r="A8" s="285" t="s">
        <v>41</v>
      </c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113"/>
      <c r="S8" s="39" t="s">
        <v>211</v>
      </c>
      <c r="T8" s="39" t="s">
        <v>209</v>
      </c>
      <c r="U8" s="39" t="s">
        <v>207</v>
      </c>
      <c r="V8" s="39">
        <v>51</v>
      </c>
    </row>
    <row r="9" spans="1:27" ht="51">
      <c r="A9" s="146"/>
      <c r="B9" s="146"/>
      <c r="C9" s="146"/>
      <c r="D9" s="35"/>
      <c r="E9" s="35" t="s">
        <v>42</v>
      </c>
      <c r="F9" s="35" t="s">
        <v>43</v>
      </c>
      <c r="G9" s="35" t="s">
        <v>44</v>
      </c>
      <c r="H9" s="35" t="s">
        <v>76</v>
      </c>
      <c r="I9" s="35" t="s">
        <v>46</v>
      </c>
      <c r="J9" s="35" t="s">
        <v>47</v>
      </c>
      <c r="K9" s="35" t="s">
        <v>48</v>
      </c>
      <c r="L9" s="191"/>
      <c r="M9" s="117"/>
      <c r="P9" s="133"/>
      <c r="S9" s="39" t="s">
        <v>212</v>
      </c>
      <c r="T9" s="39" t="s">
        <v>213</v>
      </c>
      <c r="U9" s="39" t="s">
        <v>207</v>
      </c>
      <c r="V9" s="39">
        <v>1</v>
      </c>
    </row>
    <row r="10" spans="1:27">
      <c r="D10" s="38" t="s">
        <v>49</v>
      </c>
      <c r="E10" s="79">
        <f t="shared" ref="E10:J10" si="0">E11+E12</f>
        <v>602887059987</v>
      </c>
      <c r="F10" s="79">
        <f t="shared" si="0"/>
        <v>97180300562</v>
      </c>
      <c r="G10" s="79">
        <f t="shared" si="0"/>
        <v>42794757987</v>
      </c>
      <c r="H10" s="79">
        <f t="shared" si="0"/>
        <v>22597997448</v>
      </c>
      <c r="I10" s="79">
        <f t="shared" si="0"/>
        <v>165390178745</v>
      </c>
      <c r="J10" s="79">
        <f t="shared" si="0"/>
        <v>930850294729</v>
      </c>
      <c r="K10" s="80">
        <v>0.24068668285374772</v>
      </c>
      <c r="L10" s="117"/>
      <c r="M10" s="117"/>
      <c r="N10" s="117"/>
      <c r="O10" s="130"/>
      <c r="P10" s="133"/>
    </row>
    <row r="11" spans="1:27">
      <c r="D11" s="40" t="s">
        <v>50</v>
      </c>
      <c r="E11" s="81">
        <v>601241821918</v>
      </c>
      <c r="F11" s="81">
        <v>89843389059</v>
      </c>
      <c r="G11" s="81">
        <v>42656063817</v>
      </c>
      <c r="H11" s="81">
        <v>15604241993</v>
      </c>
      <c r="I11" s="81">
        <v>150175422310</v>
      </c>
      <c r="J11" s="81">
        <f>SUM(E11:I11)</f>
        <v>899520939097</v>
      </c>
      <c r="K11" s="82">
        <v>0.23258596168976425</v>
      </c>
      <c r="L11" s="117"/>
      <c r="M11" s="117"/>
      <c r="N11" s="117"/>
      <c r="O11" s="130"/>
      <c r="P11" s="133"/>
    </row>
    <row r="12" spans="1:27">
      <c r="D12" s="40" t="s">
        <v>51</v>
      </c>
      <c r="E12" s="81">
        <v>1645238069</v>
      </c>
      <c r="F12" s="81">
        <v>7336911503</v>
      </c>
      <c r="G12" s="81">
        <v>138694170</v>
      </c>
      <c r="H12" s="81">
        <v>6993755455</v>
      </c>
      <c r="I12" s="81">
        <v>15214756435</v>
      </c>
      <c r="J12" s="81">
        <f>SUM(E12:I12)</f>
        <v>31329355632</v>
      </c>
      <c r="K12" s="82">
        <v>8.1007211639834691E-3</v>
      </c>
      <c r="L12" s="117"/>
      <c r="M12" s="117"/>
      <c r="N12" s="117"/>
      <c r="O12" s="130"/>
      <c r="P12" s="133"/>
    </row>
    <row r="13" spans="1:27">
      <c r="D13" s="41"/>
      <c r="E13" s="83"/>
      <c r="F13" s="83"/>
      <c r="G13" s="83"/>
      <c r="H13" s="83"/>
      <c r="I13" s="83"/>
      <c r="J13" s="83"/>
      <c r="K13" s="186"/>
      <c r="L13" s="117"/>
      <c r="M13" s="117"/>
      <c r="O13" s="130"/>
      <c r="P13" s="133"/>
    </row>
    <row r="14" spans="1:27">
      <c r="D14" s="38" t="s">
        <v>52</v>
      </c>
      <c r="E14" s="79">
        <f>E15+E17</f>
        <v>689886224727</v>
      </c>
      <c r="F14" s="79">
        <f>F15+F17</f>
        <v>94757919004</v>
      </c>
      <c r="G14" s="79">
        <f>G15+G17</f>
        <v>40789948196</v>
      </c>
      <c r="H14" s="79">
        <f>H15+H17</f>
        <v>21265686733</v>
      </c>
      <c r="I14" s="79">
        <f>I15+I17</f>
        <v>165842201062</v>
      </c>
      <c r="J14" s="79">
        <f>SUM(E14:I14)</f>
        <v>1012541979722</v>
      </c>
      <c r="K14" s="80">
        <v>0.26180941417696518</v>
      </c>
      <c r="L14" s="117"/>
      <c r="M14" s="117"/>
      <c r="N14" s="149"/>
      <c r="O14" s="130"/>
      <c r="P14" s="133"/>
    </row>
    <row r="15" spans="1:27">
      <c r="D15" s="40" t="s">
        <v>53</v>
      </c>
      <c r="E15" s="81">
        <v>583551709972</v>
      </c>
      <c r="F15" s="81">
        <v>82139640321</v>
      </c>
      <c r="G15" s="81">
        <v>35951419468</v>
      </c>
      <c r="H15" s="81">
        <v>13784700120</v>
      </c>
      <c r="I15" s="81">
        <v>132328298310</v>
      </c>
      <c r="J15" s="81">
        <f>SUM(E15:I15)</f>
        <v>847755768191</v>
      </c>
      <c r="K15" s="82">
        <v>0.21920122373214271</v>
      </c>
      <c r="L15" s="117"/>
      <c r="M15" s="117"/>
      <c r="N15" s="149"/>
      <c r="O15" s="130"/>
      <c r="P15" s="133"/>
    </row>
    <row r="16" spans="1:27">
      <c r="D16" s="42" t="s">
        <v>54</v>
      </c>
      <c r="E16" s="85">
        <v>134663720202</v>
      </c>
      <c r="F16" s="85">
        <v>20618826</v>
      </c>
      <c r="G16" s="194">
        <v>0</v>
      </c>
      <c r="H16" s="85">
        <v>180718293</v>
      </c>
      <c r="I16" s="85">
        <v>917812589</v>
      </c>
      <c r="J16" s="85">
        <f>SUM(E16:I16)</f>
        <v>135782869910</v>
      </c>
      <c r="K16" s="87">
        <v>3.5108898532942259E-2</v>
      </c>
      <c r="L16" s="117"/>
      <c r="M16" s="117"/>
      <c r="N16" s="149"/>
      <c r="O16" s="130"/>
      <c r="P16" s="133"/>
    </row>
    <row r="17" spans="4:20">
      <c r="D17" s="40" t="s">
        <v>55</v>
      </c>
      <c r="E17" s="81">
        <v>106334514755</v>
      </c>
      <c r="F17" s="81">
        <v>12618278683</v>
      </c>
      <c r="G17" s="81">
        <v>4838528728</v>
      </c>
      <c r="H17" s="81">
        <v>7480986613</v>
      </c>
      <c r="I17" s="81">
        <v>33513902752</v>
      </c>
      <c r="J17" s="81">
        <f>SUM(E17:I17)</f>
        <v>164786211531</v>
      </c>
      <c r="K17" s="82">
        <v>4.2608190444822502E-2</v>
      </c>
      <c r="L17" s="117"/>
      <c r="M17" s="117"/>
      <c r="N17" s="149"/>
      <c r="O17" s="130"/>
      <c r="P17" s="133"/>
    </row>
    <row r="18" spans="4:20">
      <c r="D18" s="43"/>
      <c r="E18" s="88"/>
      <c r="F18" s="88"/>
      <c r="G18" s="88"/>
      <c r="H18" s="88"/>
      <c r="I18" s="88"/>
      <c r="J18" s="88"/>
      <c r="K18" s="187"/>
      <c r="L18" s="117"/>
      <c r="M18" s="117"/>
      <c r="N18" s="117"/>
      <c r="O18" s="130"/>
      <c r="P18" s="133"/>
    </row>
    <row r="19" spans="4:20" ht="15.75" customHeight="1">
      <c r="D19" s="38" t="s">
        <v>56</v>
      </c>
      <c r="E19" s="79"/>
      <c r="F19" s="79"/>
      <c r="G19" s="79"/>
      <c r="H19" s="79"/>
      <c r="I19" s="79"/>
      <c r="J19" s="79"/>
      <c r="K19" s="185"/>
      <c r="L19" s="117"/>
      <c r="M19" s="117"/>
      <c r="N19" s="117"/>
      <c r="O19" s="130"/>
      <c r="P19" s="133"/>
    </row>
    <row r="20" spans="4:20" ht="15.75" customHeight="1">
      <c r="D20" s="44" t="s">
        <v>57</v>
      </c>
      <c r="E20" s="90">
        <f>E11-E15</f>
        <v>17690111946</v>
      </c>
      <c r="F20" s="90">
        <f>F11-F15</f>
        <v>7703748738</v>
      </c>
      <c r="G20" s="90">
        <f>G11-G15</f>
        <v>6704644349</v>
      </c>
      <c r="H20" s="90">
        <f>H11-H15</f>
        <v>1819541873</v>
      </c>
      <c r="I20" s="90">
        <f>I11-I15</f>
        <v>17847124000</v>
      </c>
      <c r="J20" s="90">
        <f>SUM(E20:I20)</f>
        <v>51765170906</v>
      </c>
      <c r="K20" s="91">
        <v>1.338473795762157E-2</v>
      </c>
      <c r="L20" s="117"/>
      <c r="M20" s="117"/>
      <c r="N20" s="149"/>
      <c r="O20" s="130"/>
      <c r="P20" s="133"/>
    </row>
    <row r="21" spans="4:20" ht="15.75" customHeight="1">
      <c r="D21" s="44" t="s">
        <v>58</v>
      </c>
      <c r="E21" s="90">
        <f>E12-E17</f>
        <v>-104689276686</v>
      </c>
      <c r="F21" s="90">
        <f>F12-F17</f>
        <v>-5281367180</v>
      </c>
      <c r="G21" s="90">
        <f>G12-G17</f>
        <v>-4699834558</v>
      </c>
      <c r="H21" s="90">
        <f>H12-H17</f>
        <v>-487231158</v>
      </c>
      <c r="I21" s="90">
        <f>I12-I17</f>
        <v>-18299146317</v>
      </c>
      <c r="J21" s="90">
        <f>SUM(E21:I21)</f>
        <v>-133456855899</v>
      </c>
      <c r="K21" s="91">
        <v>-3.4507469280839032E-2</v>
      </c>
      <c r="L21" s="117"/>
      <c r="M21" s="117"/>
      <c r="N21" s="149"/>
      <c r="O21" s="130"/>
      <c r="P21" s="133"/>
      <c r="T21" s="117"/>
    </row>
    <row r="22" spans="4:20">
      <c r="D22" s="44" t="s">
        <v>59</v>
      </c>
      <c r="E22" s="90">
        <f>E10-E14</f>
        <v>-86999164740</v>
      </c>
      <c r="F22" s="90">
        <f>F10-F14</f>
        <v>2422381558</v>
      </c>
      <c r="G22" s="90">
        <f>G10-G14</f>
        <v>2004809791</v>
      </c>
      <c r="H22" s="90">
        <f>H10-H14</f>
        <v>1332310715</v>
      </c>
      <c r="I22" s="90">
        <f>I10-I14</f>
        <v>-452022317</v>
      </c>
      <c r="J22" s="90">
        <f>SUM(E22:I22)</f>
        <v>-81691684993</v>
      </c>
      <c r="K22" s="91">
        <v>-2.1122731323217462E-2</v>
      </c>
      <c r="L22" s="117"/>
      <c r="M22" s="117"/>
      <c r="N22" s="149"/>
      <c r="O22" s="130"/>
    </row>
    <row r="23" spans="4:20">
      <c r="D23" s="44" t="s">
        <v>60</v>
      </c>
      <c r="E23" s="90">
        <f>E10-(E14-E16)</f>
        <v>47664555462</v>
      </c>
      <c r="F23" s="90">
        <f>F10-(F14-F16)</f>
        <v>2443000384</v>
      </c>
      <c r="G23" s="90">
        <f>G10-(G14-G16)</f>
        <v>2004809791</v>
      </c>
      <c r="H23" s="90">
        <f>H10-(H14-H16)</f>
        <v>1513029008</v>
      </c>
      <c r="I23" s="90">
        <f>I10-(I14-I16)</f>
        <v>465790272</v>
      </c>
      <c r="J23" s="90">
        <f>SUM(E23:I23)</f>
        <v>54091184917</v>
      </c>
      <c r="K23" s="91">
        <v>1.3986167209724796E-2</v>
      </c>
      <c r="L23" s="117"/>
      <c r="M23" s="117"/>
      <c r="O23" s="130"/>
    </row>
    <row r="24" spans="4:20">
      <c r="D24" s="45"/>
      <c r="E24" s="92"/>
      <c r="F24" s="92"/>
      <c r="G24" s="92"/>
      <c r="H24" s="92"/>
      <c r="I24" s="92"/>
      <c r="J24" s="92"/>
      <c r="K24" s="188"/>
      <c r="L24" s="117"/>
      <c r="M24" s="117"/>
      <c r="N24" s="117"/>
      <c r="O24" s="130"/>
    </row>
    <row r="25" spans="4:20">
      <c r="D25" s="38" t="s">
        <v>61</v>
      </c>
      <c r="E25" s="79">
        <f t="shared" ref="E25:J25" si="1">E26-E27</f>
        <v>86999164740</v>
      </c>
      <c r="F25" s="79">
        <f t="shared" si="1"/>
        <v>-2422381558</v>
      </c>
      <c r="G25" s="79">
        <f t="shared" si="1"/>
        <v>-2004809791</v>
      </c>
      <c r="H25" s="79">
        <f t="shared" si="1"/>
        <v>-1333325674</v>
      </c>
      <c r="I25" s="79">
        <f t="shared" si="1"/>
        <v>452022317</v>
      </c>
      <c r="J25" s="79">
        <f t="shared" si="1"/>
        <v>81690670034</v>
      </c>
      <c r="K25" s="80">
        <v>2.1122468888842862E-2</v>
      </c>
    </row>
    <row r="26" spans="4:20">
      <c r="D26" s="40" t="s">
        <v>62</v>
      </c>
      <c r="E26" s="81">
        <v>213678280430</v>
      </c>
      <c r="F26" s="81">
        <v>1044550000</v>
      </c>
      <c r="G26" s="195">
        <v>0</v>
      </c>
      <c r="H26" s="81">
        <v>1092809939</v>
      </c>
      <c r="I26" s="81">
        <v>12945969339</v>
      </c>
      <c r="J26" s="81">
        <f>SUM(E26:I26)</f>
        <v>228761609708</v>
      </c>
      <c r="K26" s="82">
        <v>5.9150083871361815E-2</v>
      </c>
    </row>
    <row r="27" spans="4:20">
      <c r="D27" s="40" t="s">
        <v>63</v>
      </c>
      <c r="E27" s="81">
        <v>126679115690</v>
      </c>
      <c r="F27" s="81">
        <v>3466931558</v>
      </c>
      <c r="G27" s="81">
        <v>2004809791</v>
      </c>
      <c r="H27" s="81">
        <v>2426135613</v>
      </c>
      <c r="I27" s="81">
        <v>12493947022</v>
      </c>
      <c r="J27" s="81">
        <f>SUM(E27:I27)</f>
        <v>147070939674</v>
      </c>
      <c r="K27" s="82">
        <v>3.8027614982518949E-2</v>
      </c>
    </row>
    <row r="28" spans="4:20">
      <c r="D28" s="46"/>
      <c r="E28" s="189"/>
      <c r="F28" s="189"/>
      <c r="G28" s="189"/>
      <c r="H28" s="189"/>
      <c r="I28" s="189"/>
      <c r="J28" s="189"/>
      <c r="K28" s="190"/>
    </row>
    <row r="29" spans="4:20">
      <c r="D29" s="38" t="s">
        <v>64</v>
      </c>
      <c r="E29" s="80">
        <f>+E22/U2</f>
        <v>-2.2495067671878963E-2</v>
      </c>
      <c r="F29" s="80">
        <f t="shared" ref="F29:J29" si="2">+F22/V2</f>
        <v>6.263466693866743E-4</v>
      </c>
      <c r="G29" s="80">
        <f t="shared" si="2"/>
        <v>5.1837660801190956E-4</v>
      </c>
      <c r="H29" s="80">
        <f t="shared" si="2"/>
        <v>3.4449089003856621E-4</v>
      </c>
      <c r="I29" s="80">
        <f t="shared" si="2"/>
        <v>-1.1687781877564868E-4</v>
      </c>
      <c r="J29" s="80">
        <f t="shared" si="2"/>
        <v>-2.1122731323217462E-2</v>
      </c>
      <c r="K29" s="185"/>
    </row>
    <row r="30" spans="4:20" ht="15" customHeight="1">
      <c r="D30" s="272" t="s">
        <v>66</v>
      </c>
      <c r="E30" s="272"/>
      <c r="F30" s="272"/>
      <c r="G30" s="272"/>
      <c r="H30" s="272"/>
      <c r="I30" s="272"/>
      <c r="J30" s="272"/>
    </row>
    <row r="37" spans="5:10">
      <c r="E37" s="133"/>
      <c r="F37" s="133"/>
      <c r="G37" s="133"/>
      <c r="H37" s="133"/>
      <c r="I37" s="133"/>
      <c r="J37" s="133"/>
    </row>
    <row r="38" spans="5:10">
      <c r="E38" s="133"/>
      <c r="F38" s="133"/>
      <c r="G38" s="133"/>
      <c r="H38" s="133"/>
      <c r="I38" s="133"/>
      <c r="J38" s="133"/>
    </row>
  </sheetData>
  <mergeCells count="8">
    <mergeCell ref="D30:J30"/>
    <mergeCell ref="A1:N1"/>
    <mergeCell ref="A2:N2"/>
    <mergeCell ref="A3:N3"/>
    <mergeCell ref="A5:N5"/>
    <mergeCell ref="A6:N6"/>
    <mergeCell ref="A7:N7"/>
    <mergeCell ref="A8:N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workbookViewId="0">
      <selection activeCell="N19" sqref="N19"/>
    </sheetView>
  </sheetViews>
  <sheetFormatPr baseColWidth="10" defaultColWidth="11.42578125" defaultRowHeight="15"/>
  <cols>
    <col min="1" max="1" width="11.42578125" style="39" customWidth="1"/>
    <col min="2" max="2" width="11.42578125" style="39"/>
    <col min="3" max="3" width="11.42578125" style="39" customWidth="1"/>
    <col min="4" max="4" width="17.42578125" style="39" customWidth="1"/>
    <col min="5" max="5" width="32.85546875" style="39" customWidth="1"/>
    <col min="6" max="6" width="9.7109375" style="39" customWidth="1"/>
    <col min="7" max="7" width="17" style="39" customWidth="1"/>
    <col min="8" max="8" width="14.28515625" style="39" customWidth="1"/>
    <col min="9" max="9" width="10" style="39" customWidth="1"/>
    <col min="10" max="10" width="11.28515625" style="39" customWidth="1"/>
    <col min="11" max="11" width="11.85546875" style="39" customWidth="1"/>
    <col min="12" max="12" width="8.7109375" style="39" customWidth="1"/>
    <col min="13" max="16384" width="11.42578125" style="39"/>
  </cols>
  <sheetData>
    <row r="1" spans="1:14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</row>
    <row r="2" spans="1:14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</row>
    <row r="4" spans="1:14" ht="15.75"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</row>
    <row r="5" spans="1:14" ht="18.75">
      <c r="A5" s="286" t="s">
        <v>94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</row>
    <row r="6" spans="1:14" ht="18.75">
      <c r="A6" s="286" t="s">
        <v>161</v>
      </c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</row>
    <row r="7" spans="1:14" ht="15.75">
      <c r="A7" s="287" t="s">
        <v>95</v>
      </c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</row>
    <row r="8" spans="1:14" ht="15.6" customHeight="1">
      <c r="A8" s="192"/>
      <c r="B8" s="192"/>
      <c r="C8" s="192"/>
      <c r="D8" s="288" t="s">
        <v>81</v>
      </c>
      <c r="E8" s="288" t="s">
        <v>82</v>
      </c>
      <c r="F8" s="290" t="s">
        <v>83</v>
      </c>
      <c r="G8" s="290"/>
      <c r="H8" s="290"/>
      <c r="I8" s="290"/>
      <c r="J8" s="290"/>
      <c r="K8" s="290"/>
      <c r="L8" s="192"/>
    </row>
    <row r="9" spans="1:14" ht="63.75">
      <c r="D9" s="288"/>
      <c r="E9" s="288"/>
      <c r="F9" s="193" t="s">
        <v>42</v>
      </c>
      <c r="G9" s="193" t="s">
        <v>43</v>
      </c>
      <c r="H9" s="193" t="s">
        <v>84</v>
      </c>
      <c r="I9" s="193" t="s">
        <v>76</v>
      </c>
      <c r="J9" s="193" t="s">
        <v>46</v>
      </c>
      <c r="K9" s="193" t="s">
        <v>85</v>
      </c>
      <c r="L9" s="133"/>
    </row>
    <row r="10" spans="1:14" ht="15" customHeight="1">
      <c r="D10" s="291" t="s">
        <v>86</v>
      </c>
      <c r="E10" s="198" t="s">
        <v>42</v>
      </c>
      <c r="F10" s="197">
        <v>0</v>
      </c>
      <c r="G10" s="196">
        <v>0</v>
      </c>
      <c r="H10" s="196">
        <v>0</v>
      </c>
      <c r="I10" s="196">
        <v>0</v>
      </c>
      <c r="J10" s="196">
        <v>1124.5952259999999</v>
      </c>
      <c r="K10" s="196">
        <f t="shared" ref="K10:K33" si="0">SUM(F10:J10)</f>
        <v>1124.5952259999999</v>
      </c>
      <c r="L10" s="133"/>
    </row>
    <row r="11" spans="1:14" ht="26.25">
      <c r="D11" s="292"/>
      <c r="E11" s="198" t="s">
        <v>87</v>
      </c>
      <c r="F11" s="196">
        <v>0</v>
      </c>
      <c r="G11" s="197">
        <v>0</v>
      </c>
      <c r="H11" s="196">
        <v>0</v>
      </c>
      <c r="I11" s="196">
        <v>0</v>
      </c>
      <c r="J11" s="196">
        <v>304.73987899999997</v>
      </c>
      <c r="K11" s="196">
        <f t="shared" si="0"/>
        <v>304.73987899999997</v>
      </c>
      <c r="L11" s="133"/>
    </row>
    <row r="12" spans="1:14" ht="26.25">
      <c r="D12" s="292"/>
      <c r="E12" s="198" t="s">
        <v>88</v>
      </c>
      <c r="F12" s="196">
        <v>0</v>
      </c>
      <c r="G12" s="196">
        <v>0</v>
      </c>
      <c r="H12" s="197">
        <v>0</v>
      </c>
      <c r="I12" s="196">
        <v>0</v>
      </c>
      <c r="J12" s="196">
        <v>78.075315000000003</v>
      </c>
      <c r="K12" s="196">
        <f t="shared" si="0"/>
        <v>78.075315000000003</v>
      </c>
      <c r="L12" s="133"/>
    </row>
    <row r="13" spans="1:14">
      <c r="D13" s="292"/>
      <c r="E13" s="198" t="s">
        <v>76</v>
      </c>
      <c r="F13" s="196">
        <v>0</v>
      </c>
      <c r="G13" s="196">
        <v>0</v>
      </c>
      <c r="H13" s="196">
        <v>0</v>
      </c>
      <c r="I13" s="197">
        <v>0</v>
      </c>
      <c r="J13" s="196">
        <v>415.974782</v>
      </c>
      <c r="K13" s="196">
        <f t="shared" si="0"/>
        <v>415.974782</v>
      </c>
      <c r="L13" s="133"/>
    </row>
    <row r="14" spans="1:14">
      <c r="D14" s="292"/>
      <c r="E14" s="198" t="s">
        <v>46</v>
      </c>
      <c r="F14" s="196">
        <v>0</v>
      </c>
      <c r="G14" s="196">
        <v>0</v>
      </c>
      <c r="H14" s="196">
        <v>0</v>
      </c>
      <c r="I14" s="196">
        <v>0</v>
      </c>
      <c r="J14" s="197">
        <v>13857.410019000001</v>
      </c>
      <c r="K14" s="196">
        <f t="shared" si="0"/>
        <v>13857.410019000001</v>
      </c>
      <c r="L14" s="133"/>
      <c r="M14" s="162"/>
      <c r="N14" s="130"/>
    </row>
    <row r="15" spans="1:14">
      <c r="D15" s="293"/>
      <c r="E15" s="200" t="s">
        <v>297</v>
      </c>
      <c r="F15" s="199">
        <f>SUM(F10:F14)</f>
        <v>0</v>
      </c>
      <c r="G15" s="199">
        <f>SUM(G10:G14)</f>
        <v>0</v>
      </c>
      <c r="H15" s="199">
        <f>SUM(H10:H14)</f>
        <v>0</v>
      </c>
      <c r="I15" s="199">
        <f>SUM(I10:I14)</f>
        <v>0</v>
      </c>
      <c r="J15" s="199">
        <f>SUM(J10:J14)</f>
        <v>15780.795221</v>
      </c>
      <c r="K15" s="199">
        <f t="shared" si="0"/>
        <v>15780.795221</v>
      </c>
      <c r="L15" s="133"/>
    </row>
    <row r="16" spans="1:14" ht="15" customHeight="1">
      <c r="D16" s="294" t="s">
        <v>89</v>
      </c>
      <c r="E16" s="198" t="s">
        <v>42</v>
      </c>
      <c r="F16" s="197">
        <v>0</v>
      </c>
      <c r="G16" s="196">
        <v>63820.201852999999</v>
      </c>
      <c r="H16" s="196">
        <v>10989.771072</v>
      </c>
      <c r="I16" s="196">
        <v>8432.315799</v>
      </c>
      <c r="J16" s="196">
        <v>24101.536783</v>
      </c>
      <c r="K16" s="196">
        <f t="shared" si="0"/>
        <v>107343.825507</v>
      </c>
      <c r="L16" s="133"/>
    </row>
    <row r="17" spans="4:17" ht="26.25">
      <c r="D17" s="295"/>
      <c r="E17" s="198" t="s">
        <v>87</v>
      </c>
      <c r="F17" s="196">
        <v>0</v>
      </c>
      <c r="G17" s="197">
        <v>15</v>
      </c>
      <c r="H17" s="196">
        <v>0</v>
      </c>
      <c r="I17" s="196">
        <v>0</v>
      </c>
      <c r="J17" s="196">
        <v>0</v>
      </c>
      <c r="K17" s="196">
        <f t="shared" si="0"/>
        <v>15</v>
      </c>
      <c r="L17" s="133"/>
    </row>
    <row r="18" spans="4:17" ht="26.25">
      <c r="D18" s="295"/>
      <c r="E18" s="198" t="s">
        <v>88</v>
      </c>
      <c r="F18" s="196">
        <v>0</v>
      </c>
      <c r="G18" s="196">
        <v>0</v>
      </c>
      <c r="H18" s="197">
        <v>9340.5319999999992</v>
      </c>
      <c r="I18" s="196">
        <v>0</v>
      </c>
      <c r="J18" s="196">
        <v>0</v>
      </c>
      <c r="K18" s="196">
        <f t="shared" si="0"/>
        <v>9340.5319999999992</v>
      </c>
      <c r="L18" s="133"/>
      <c r="N18" s="130"/>
      <c r="O18" s="130"/>
      <c r="P18" s="132"/>
      <c r="Q18" s="132"/>
    </row>
    <row r="19" spans="4:17">
      <c r="D19" s="295"/>
      <c r="E19" s="198" t="s">
        <v>76</v>
      </c>
      <c r="F19" s="196">
        <v>0</v>
      </c>
      <c r="G19" s="196">
        <v>0</v>
      </c>
      <c r="H19" s="196">
        <v>0</v>
      </c>
      <c r="I19" s="197">
        <v>0</v>
      </c>
      <c r="J19" s="196">
        <v>0</v>
      </c>
      <c r="K19" s="196">
        <f t="shared" si="0"/>
        <v>0</v>
      </c>
      <c r="L19" s="133"/>
    </row>
    <row r="20" spans="4:17">
      <c r="D20" s="295"/>
      <c r="E20" s="198" t="s">
        <v>46</v>
      </c>
      <c r="F20" s="196">
        <v>0</v>
      </c>
      <c r="G20" s="196">
        <v>0</v>
      </c>
      <c r="H20" s="196">
        <v>0</v>
      </c>
      <c r="I20" s="196">
        <v>0</v>
      </c>
      <c r="J20" s="197">
        <v>0</v>
      </c>
      <c r="K20" s="196">
        <f t="shared" si="0"/>
        <v>0</v>
      </c>
      <c r="L20" s="133"/>
    </row>
    <row r="21" spans="4:17">
      <c r="D21" s="296"/>
      <c r="E21" s="200" t="s">
        <v>297</v>
      </c>
      <c r="F21" s="199">
        <f>SUM(F16:F20)</f>
        <v>0</v>
      </c>
      <c r="G21" s="199">
        <f>SUM(G16:G20)</f>
        <v>63835.201852999999</v>
      </c>
      <c r="H21" s="199">
        <f>SUM(H16:H20)</f>
        <v>20330.303071999999</v>
      </c>
      <c r="I21" s="199">
        <f>SUM(I16:I20)</f>
        <v>8432.315799</v>
      </c>
      <c r="J21" s="199">
        <f>SUM(J16:J20)</f>
        <v>24101.536783</v>
      </c>
      <c r="K21" s="199">
        <f t="shared" si="0"/>
        <v>116699.35750700001</v>
      </c>
      <c r="L21" s="133"/>
      <c r="N21" s="130"/>
      <c r="O21" s="132"/>
      <c r="P21" s="161"/>
    </row>
    <row r="22" spans="4:17" ht="15" customHeight="1">
      <c r="D22" s="294" t="s">
        <v>90</v>
      </c>
      <c r="E22" s="198" t="s">
        <v>42</v>
      </c>
      <c r="F22" s="197">
        <v>0</v>
      </c>
      <c r="G22" s="196">
        <v>7428.7704350000004</v>
      </c>
      <c r="H22" s="196">
        <v>0</v>
      </c>
      <c r="I22" s="196">
        <v>5625.12878</v>
      </c>
      <c r="J22" s="196">
        <v>15214.515625</v>
      </c>
      <c r="K22" s="196">
        <f t="shared" si="0"/>
        <v>28268.414840000001</v>
      </c>
      <c r="L22" s="133"/>
      <c r="N22" s="162"/>
    </row>
    <row r="23" spans="4:17" ht="26.25">
      <c r="D23" s="295"/>
      <c r="E23" s="198" t="s">
        <v>87</v>
      </c>
      <c r="F23" s="196">
        <v>0</v>
      </c>
      <c r="G23" s="197">
        <v>0</v>
      </c>
      <c r="H23" s="196">
        <v>0</v>
      </c>
      <c r="I23" s="196">
        <v>0</v>
      </c>
      <c r="J23" s="196">
        <v>0</v>
      </c>
      <c r="K23" s="196">
        <f t="shared" si="0"/>
        <v>0</v>
      </c>
      <c r="L23" s="133"/>
    </row>
    <row r="24" spans="4:17" ht="26.25">
      <c r="D24" s="295"/>
      <c r="E24" s="198" t="s">
        <v>88</v>
      </c>
      <c r="F24" s="196">
        <v>0</v>
      </c>
      <c r="G24" s="196">
        <v>0</v>
      </c>
      <c r="H24" s="197">
        <v>0</v>
      </c>
      <c r="I24" s="196">
        <v>0</v>
      </c>
      <c r="J24" s="196">
        <v>0</v>
      </c>
      <c r="K24" s="196">
        <f t="shared" si="0"/>
        <v>0</v>
      </c>
      <c r="L24" s="133"/>
    </row>
    <row r="25" spans="4:17">
      <c r="D25" s="295"/>
      <c r="E25" s="198" t="s">
        <v>76</v>
      </c>
      <c r="F25" s="196">
        <v>0</v>
      </c>
      <c r="G25" s="196">
        <v>0</v>
      </c>
      <c r="H25" s="196">
        <v>0</v>
      </c>
      <c r="I25" s="197">
        <v>0</v>
      </c>
      <c r="J25" s="196">
        <v>0</v>
      </c>
      <c r="K25" s="196">
        <f t="shared" si="0"/>
        <v>0</v>
      </c>
      <c r="L25" s="133"/>
    </row>
    <row r="26" spans="4:17">
      <c r="D26" s="295"/>
      <c r="E26" s="198" t="s">
        <v>46</v>
      </c>
      <c r="F26" s="196">
        <v>0</v>
      </c>
      <c r="G26" s="196">
        <v>0</v>
      </c>
      <c r="H26" s="196">
        <v>0</v>
      </c>
      <c r="I26" s="196">
        <v>0</v>
      </c>
      <c r="J26" s="197">
        <v>0</v>
      </c>
      <c r="K26" s="196">
        <f t="shared" si="0"/>
        <v>0</v>
      </c>
      <c r="L26" s="133"/>
    </row>
    <row r="27" spans="4:17">
      <c r="D27" s="296"/>
      <c r="E27" s="200" t="s">
        <v>297</v>
      </c>
      <c r="F27" s="199">
        <f>SUM(F22:F26)</f>
        <v>0</v>
      </c>
      <c r="G27" s="199">
        <f>SUM(G22:G26)</f>
        <v>7428.7704350000004</v>
      </c>
      <c r="H27" s="199">
        <f>SUM(H22:H26)</f>
        <v>0</v>
      </c>
      <c r="I27" s="199">
        <f>SUM(I22:I26)</f>
        <v>5625.12878</v>
      </c>
      <c r="J27" s="199">
        <f>SUM(J22:J26)</f>
        <v>15214.515625</v>
      </c>
      <c r="K27" s="199">
        <f t="shared" si="0"/>
        <v>28268.414840000001</v>
      </c>
      <c r="L27" s="133"/>
    </row>
    <row r="28" spans="4:17" ht="15" customHeight="1">
      <c r="D28" s="294" t="s">
        <v>91</v>
      </c>
      <c r="E28" s="198" t="s">
        <v>42</v>
      </c>
      <c r="F28" s="197">
        <v>0</v>
      </c>
      <c r="G28" s="196">
        <v>1710.26</v>
      </c>
      <c r="H28" s="196">
        <v>0</v>
      </c>
      <c r="I28" s="196">
        <v>0</v>
      </c>
      <c r="J28" s="196">
        <v>12124.182036</v>
      </c>
      <c r="K28" s="196">
        <f t="shared" si="0"/>
        <v>13834.442036</v>
      </c>
      <c r="L28" s="133"/>
    </row>
    <row r="29" spans="4:17" ht="26.25">
      <c r="D29" s="295"/>
      <c r="E29" s="198" t="s">
        <v>87</v>
      </c>
      <c r="F29" s="196">
        <v>0</v>
      </c>
      <c r="G29" s="197">
        <v>0</v>
      </c>
      <c r="H29" s="196">
        <v>0</v>
      </c>
      <c r="I29" s="196">
        <v>0</v>
      </c>
      <c r="J29" s="196">
        <v>0</v>
      </c>
      <c r="K29" s="196">
        <f t="shared" si="0"/>
        <v>0</v>
      </c>
      <c r="L29" s="133"/>
    </row>
    <row r="30" spans="4:17" ht="26.25">
      <c r="D30" s="295"/>
      <c r="E30" s="198" t="s">
        <v>88</v>
      </c>
      <c r="F30" s="196">
        <v>0</v>
      </c>
      <c r="G30" s="196">
        <v>0</v>
      </c>
      <c r="H30" s="197">
        <v>0</v>
      </c>
      <c r="I30" s="196">
        <v>0</v>
      </c>
      <c r="J30" s="196">
        <v>0</v>
      </c>
      <c r="K30" s="196">
        <f t="shared" si="0"/>
        <v>0</v>
      </c>
      <c r="L30" s="133"/>
    </row>
    <row r="31" spans="4:17">
      <c r="D31" s="295"/>
      <c r="E31" s="198" t="s">
        <v>76</v>
      </c>
      <c r="F31" s="196">
        <v>0</v>
      </c>
      <c r="G31" s="196">
        <v>0</v>
      </c>
      <c r="H31" s="196">
        <v>0</v>
      </c>
      <c r="I31" s="197">
        <v>0</v>
      </c>
      <c r="J31" s="196">
        <v>0</v>
      </c>
      <c r="K31" s="196">
        <f t="shared" si="0"/>
        <v>0</v>
      </c>
      <c r="L31" s="133"/>
    </row>
    <row r="32" spans="4:17">
      <c r="D32" s="295"/>
      <c r="E32" s="198" t="s">
        <v>46</v>
      </c>
      <c r="F32" s="196">
        <v>0</v>
      </c>
      <c r="G32" s="196">
        <v>0</v>
      </c>
      <c r="H32" s="196">
        <v>0</v>
      </c>
      <c r="I32" s="196">
        <v>0</v>
      </c>
      <c r="J32" s="197">
        <v>0</v>
      </c>
      <c r="K32" s="196">
        <f t="shared" si="0"/>
        <v>0</v>
      </c>
      <c r="L32" s="133"/>
    </row>
    <row r="33" spans="4:14">
      <c r="D33" s="296"/>
      <c r="E33" s="200" t="s">
        <v>297</v>
      </c>
      <c r="F33" s="199">
        <f>SUM(F28:F32)</f>
        <v>0</v>
      </c>
      <c r="G33" s="199">
        <f>SUM(G28:G32)</f>
        <v>1710.26</v>
      </c>
      <c r="H33" s="199">
        <f>SUM(H28:H32)</f>
        <v>0</v>
      </c>
      <c r="I33" s="199">
        <f>SUM(I28:I32)</f>
        <v>0</v>
      </c>
      <c r="J33" s="199">
        <f>SUM(J28:J32)</f>
        <v>12124.182036</v>
      </c>
      <c r="K33" s="199">
        <f t="shared" si="0"/>
        <v>13834.442036</v>
      </c>
      <c r="L33" s="133"/>
    </row>
    <row r="34" spans="4:14">
      <c r="D34" s="297" t="s">
        <v>92</v>
      </c>
      <c r="E34" s="198" t="s">
        <v>42</v>
      </c>
      <c r="F34" s="197">
        <f t="shared" ref="F34:K38" si="1">+F10+F16+F22+F28</f>
        <v>0</v>
      </c>
      <c r="G34" s="196">
        <f t="shared" si="1"/>
        <v>72959.232287999999</v>
      </c>
      <c r="H34" s="196">
        <f t="shared" si="1"/>
        <v>10989.771072</v>
      </c>
      <c r="I34" s="196">
        <f t="shared" si="1"/>
        <v>14057.444578999999</v>
      </c>
      <c r="J34" s="196">
        <f t="shared" si="1"/>
        <v>52564.829669999999</v>
      </c>
      <c r="K34" s="196">
        <f t="shared" si="1"/>
        <v>150571.27760900001</v>
      </c>
    </row>
    <row r="35" spans="4:14" ht="26.25">
      <c r="D35" s="297"/>
      <c r="E35" s="198" t="s">
        <v>87</v>
      </c>
      <c r="F35" s="196">
        <f t="shared" si="1"/>
        <v>0</v>
      </c>
      <c r="G35" s="197">
        <f t="shared" si="1"/>
        <v>15</v>
      </c>
      <c r="H35" s="196">
        <f t="shared" si="1"/>
        <v>0</v>
      </c>
      <c r="I35" s="196">
        <f t="shared" si="1"/>
        <v>0</v>
      </c>
      <c r="J35" s="196">
        <f t="shared" si="1"/>
        <v>304.73987899999997</v>
      </c>
      <c r="K35" s="196">
        <f t="shared" si="1"/>
        <v>319.73987899999997</v>
      </c>
    </row>
    <row r="36" spans="4:14" ht="26.25">
      <c r="D36" s="297"/>
      <c r="E36" s="198" t="s">
        <v>88</v>
      </c>
      <c r="F36" s="196">
        <f t="shared" si="1"/>
        <v>0</v>
      </c>
      <c r="G36" s="196">
        <f t="shared" si="1"/>
        <v>0</v>
      </c>
      <c r="H36" s="197">
        <f t="shared" si="1"/>
        <v>9340.5319999999992</v>
      </c>
      <c r="I36" s="196">
        <f t="shared" si="1"/>
        <v>0</v>
      </c>
      <c r="J36" s="196">
        <f t="shared" si="1"/>
        <v>78.075315000000003</v>
      </c>
      <c r="K36" s="196">
        <f t="shared" si="1"/>
        <v>9418.6073149999993</v>
      </c>
    </row>
    <row r="37" spans="4:14">
      <c r="D37" s="297"/>
      <c r="E37" s="198" t="s">
        <v>76</v>
      </c>
      <c r="F37" s="196">
        <f t="shared" si="1"/>
        <v>0</v>
      </c>
      <c r="G37" s="196">
        <f t="shared" si="1"/>
        <v>0</v>
      </c>
      <c r="H37" s="196">
        <f t="shared" si="1"/>
        <v>0</v>
      </c>
      <c r="I37" s="197">
        <f t="shared" si="1"/>
        <v>0</v>
      </c>
      <c r="J37" s="196">
        <f t="shared" si="1"/>
        <v>415.974782</v>
      </c>
      <c r="K37" s="196">
        <f t="shared" si="1"/>
        <v>415.974782</v>
      </c>
    </row>
    <row r="38" spans="4:14">
      <c r="D38" s="297"/>
      <c r="E38" s="198" t="s">
        <v>46</v>
      </c>
      <c r="F38" s="196">
        <f t="shared" si="1"/>
        <v>0</v>
      </c>
      <c r="G38" s="196">
        <f t="shared" si="1"/>
        <v>0</v>
      </c>
      <c r="H38" s="196">
        <f t="shared" si="1"/>
        <v>0</v>
      </c>
      <c r="I38" s="196">
        <f t="shared" si="1"/>
        <v>0</v>
      </c>
      <c r="J38" s="197">
        <f t="shared" si="1"/>
        <v>13857.410019000001</v>
      </c>
      <c r="K38" s="196">
        <f t="shared" si="1"/>
        <v>13857.410019000001</v>
      </c>
    </row>
    <row r="39" spans="4:14">
      <c r="D39" s="298" t="s">
        <v>93</v>
      </c>
      <c r="E39" s="298"/>
      <c r="F39" s="201">
        <f t="shared" ref="F39:K39" si="2">+F34+F35+F36+F38+F37</f>
        <v>0</v>
      </c>
      <c r="G39" s="201">
        <f t="shared" si="2"/>
        <v>72974.232287999999</v>
      </c>
      <c r="H39" s="201">
        <f t="shared" si="2"/>
        <v>20330.303071999999</v>
      </c>
      <c r="I39" s="201">
        <f t="shared" si="2"/>
        <v>14057.444578999999</v>
      </c>
      <c r="J39" s="201">
        <f t="shared" si="2"/>
        <v>67221.029665000009</v>
      </c>
      <c r="K39" s="201">
        <f t="shared" si="2"/>
        <v>174583.00960400002</v>
      </c>
      <c r="M39" s="130"/>
      <c r="N39" s="130"/>
    </row>
    <row r="40" spans="4:14">
      <c r="D40" s="289" t="s">
        <v>79</v>
      </c>
      <c r="E40" s="289"/>
      <c r="F40" s="289"/>
      <c r="G40" s="289"/>
      <c r="H40" s="289"/>
      <c r="I40" s="289"/>
      <c r="J40" s="289"/>
      <c r="K40" s="289"/>
      <c r="M40" s="132"/>
    </row>
    <row r="41" spans="4:14">
      <c r="M41" s="161"/>
    </row>
  </sheetData>
  <mergeCells count="17">
    <mergeCell ref="D40:K40"/>
    <mergeCell ref="F8:K8"/>
    <mergeCell ref="D10:D15"/>
    <mergeCell ref="D22:D27"/>
    <mergeCell ref="D28:D33"/>
    <mergeCell ref="D34:D38"/>
    <mergeCell ref="D39:E39"/>
    <mergeCell ref="D16:D21"/>
    <mergeCell ref="A6:N6"/>
    <mergeCell ref="A7:N7"/>
    <mergeCell ref="D8:D9"/>
    <mergeCell ref="E8:E9"/>
    <mergeCell ref="A1:N1"/>
    <mergeCell ref="A2:N2"/>
    <mergeCell ref="A3:N3"/>
    <mergeCell ref="B4:N4"/>
    <mergeCell ref="A5:N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GridLines="0" workbookViewId="0">
      <selection activeCell="D11" sqref="D11"/>
    </sheetView>
  </sheetViews>
  <sheetFormatPr baseColWidth="10" defaultColWidth="11.42578125" defaultRowHeight="15"/>
  <cols>
    <col min="1" max="2" width="11.42578125" customWidth="1"/>
    <col min="3" max="3" width="11.42578125" style="132" customWidth="1"/>
    <col min="4" max="4" width="49" customWidth="1"/>
    <col min="5" max="5" width="11.7109375" customWidth="1"/>
    <col min="6" max="6" width="16.5703125" customWidth="1"/>
    <col min="7" max="7" width="11.5703125" customWidth="1"/>
    <col min="8" max="8" width="9.7109375" customWidth="1"/>
    <col min="9" max="9" width="11.42578125" customWidth="1"/>
    <col min="10" max="10" width="10.28515625" bestFit="1" customWidth="1"/>
    <col min="13" max="13" width="23.85546875" customWidth="1"/>
  </cols>
  <sheetData>
    <row r="1" spans="1:13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39"/>
    </row>
    <row r="2" spans="1:13" ht="21">
      <c r="A2" s="299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109"/>
    </row>
    <row r="3" spans="1:13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184"/>
    </row>
    <row r="4" spans="1:13">
      <c r="K4" s="163"/>
      <c r="L4" s="183"/>
      <c r="M4" s="184"/>
    </row>
    <row r="5" spans="1:13" ht="18.75" customHeight="1">
      <c r="A5" s="301" t="s">
        <v>97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132"/>
    </row>
    <row r="6" spans="1:13" ht="18.75">
      <c r="A6" s="301" t="s">
        <v>96</v>
      </c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9"/>
    </row>
    <row r="7" spans="1:13" s="28" customFormat="1" ht="18.75">
      <c r="A7" s="301" t="s">
        <v>161</v>
      </c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9"/>
    </row>
    <row r="8" spans="1:13" ht="16.5" customHeight="1">
      <c r="A8" s="302" t="s">
        <v>41</v>
      </c>
      <c r="B8" s="302"/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9"/>
    </row>
    <row r="9" spans="1:13" ht="57.75" customHeight="1">
      <c r="D9" s="31" t="s">
        <v>98</v>
      </c>
      <c r="E9" s="31" t="s">
        <v>42</v>
      </c>
      <c r="F9" s="31" t="s">
        <v>43</v>
      </c>
      <c r="G9" s="31" t="s">
        <v>44</v>
      </c>
      <c r="H9" s="31" t="s">
        <v>45</v>
      </c>
      <c r="I9" s="31" t="s">
        <v>46</v>
      </c>
      <c r="J9" s="31" t="s">
        <v>78</v>
      </c>
      <c r="K9" s="39"/>
      <c r="L9" s="39"/>
      <c r="M9" s="39"/>
    </row>
    <row r="10" spans="1:13">
      <c r="D10" s="29" t="s">
        <v>50</v>
      </c>
      <c r="E10" s="99">
        <v>601241821918</v>
      </c>
      <c r="F10" s="99">
        <v>25250618274</v>
      </c>
      <c r="G10" s="99">
        <v>22432097315</v>
      </c>
      <c r="H10" s="99">
        <v>7260640927</v>
      </c>
      <c r="I10" s="99">
        <v>109670531953</v>
      </c>
      <c r="J10" s="99">
        <f>SUM(E10:I10)</f>
        <v>765855710387</v>
      </c>
      <c r="K10" s="39"/>
      <c r="L10" s="39"/>
      <c r="M10" s="39"/>
    </row>
    <row r="11" spans="1:13">
      <c r="D11" s="32" t="s">
        <v>99</v>
      </c>
      <c r="E11" s="97">
        <v>562514396361</v>
      </c>
      <c r="F11" s="97">
        <v>1853960713</v>
      </c>
      <c r="G11" s="97"/>
      <c r="H11" s="97">
        <v>3153156177</v>
      </c>
      <c r="I11" s="97">
        <v>0</v>
      </c>
      <c r="J11" s="97">
        <f t="shared" ref="J11:J21" si="0">SUM(E11:I11)</f>
        <v>567521513251</v>
      </c>
      <c r="K11" s="39"/>
      <c r="L11" s="39"/>
      <c r="M11" s="39"/>
    </row>
    <row r="12" spans="1:13">
      <c r="C12" s="39"/>
      <c r="D12" s="32" t="s">
        <v>100</v>
      </c>
      <c r="E12" s="97">
        <v>2443000000</v>
      </c>
      <c r="F12" s="97">
        <v>0</v>
      </c>
      <c r="G12" s="97">
        <v>1014287539</v>
      </c>
      <c r="H12" s="97">
        <v>3719</v>
      </c>
      <c r="I12" s="97">
        <v>0</v>
      </c>
      <c r="J12" s="97">
        <f t="shared" si="0"/>
        <v>3457291258</v>
      </c>
      <c r="K12" s="39"/>
      <c r="L12" s="39"/>
      <c r="M12" s="39"/>
    </row>
    <row r="13" spans="1:13">
      <c r="C13" s="39"/>
      <c r="D13" s="32" t="s">
        <v>101</v>
      </c>
      <c r="E13" s="97">
        <v>22517459166</v>
      </c>
      <c r="F13" s="98">
        <v>19742576122</v>
      </c>
      <c r="G13" s="97">
        <v>17442796611</v>
      </c>
      <c r="H13" s="97">
        <v>2506281061</v>
      </c>
      <c r="I13" s="97">
        <v>106149277343</v>
      </c>
      <c r="J13" s="97">
        <f t="shared" si="0"/>
        <v>168358390303</v>
      </c>
      <c r="K13" s="39"/>
      <c r="L13" s="39"/>
      <c r="M13" s="39"/>
    </row>
    <row r="14" spans="1:13">
      <c r="C14" s="39"/>
      <c r="D14" s="32" t="s">
        <v>102</v>
      </c>
      <c r="E14" s="97">
        <v>13551314323</v>
      </c>
      <c r="F14" s="97">
        <v>1485993223</v>
      </c>
      <c r="G14" s="97">
        <v>3958562557</v>
      </c>
      <c r="H14" s="97">
        <v>227498297</v>
      </c>
      <c r="I14" s="97">
        <v>1150576231</v>
      </c>
      <c r="J14" s="97">
        <f t="shared" si="0"/>
        <v>20373944631</v>
      </c>
      <c r="K14" s="39"/>
      <c r="L14" s="39"/>
      <c r="M14" s="39"/>
    </row>
    <row r="15" spans="1:13" ht="26.25">
      <c r="C15" s="39"/>
      <c r="D15" s="32" t="s">
        <v>217</v>
      </c>
      <c r="E15" s="97">
        <v>2578046</v>
      </c>
      <c r="F15" s="98">
        <v>1349312374</v>
      </c>
      <c r="G15" s="97">
        <v>0</v>
      </c>
      <c r="H15" s="97">
        <v>1300957807</v>
      </c>
      <c r="I15" s="97">
        <v>1561508108</v>
      </c>
      <c r="J15" s="97">
        <f t="shared" si="0"/>
        <v>4214356335</v>
      </c>
      <c r="K15" s="39"/>
      <c r="L15" s="39"/>
      <c r="M15" s="39"/>
    </row>
    <row r="16" spans="1:13">
      <c r="C16" s="39"/>
      <c r="D16" s="32" t="s">
        <v>103</v>
      </c>
      <c r="E16" s="97">
        <v>157572813</v>
      </c>
      <c r="F16" s="97">
        <v>25000000</v>
      </c>
      <c r="G16" s="97">
        <v>0</v>
      </c>
      <c r="H16" s="97">
        <v>70000580</v>
      </c>
      <c r="I16" s="97"/>
      <c r="J16" s="97">
        <f t="shared" si="0"/>
        <v>252573393</v>
      </c>
      <c r="K16" s="39"/>
      <c r="L16" s="39"/>
      <c r="M16" s="39"/>
    </row>
    <row r="17" spans="3:13">
      <c r="C17" s="39"/>
      <c r="D17" s="32" t="s">
        <v>104</v>
      </c>
      <c r="E17" s="97">
        <v>55501209</v>
      </c>
      <c r="F17" s="97">
        <v>793775842</v>
      </c>
      <c r="G17" s="97">
        <v>16450608</v>
      </c>
      <c r="H17" s="97">
        <v>2743286</v>
      </c>
      <c r="I17" s="97">
        <v>809170271</v>
      </c>
      <c r="J17" s="97">
        <f t="shared" si="0"/>
        <v>1677641216</v>
      </c>
      <c r="K17" s="39"/>
      <c r="L17" s="39"/>
      <c r="M17" s="39"/>
    </row>
    <row r="18" spans="3:13">
      <c r="C18" s="39"/>
      <c r="D18" s="29" t="s">
        <v>105</v>
      </c>
      <c r="E18" s="99">
        <v>1645238069</v>
      </c>
      <c r="F18" s="99">
        <v>0</v>
      </c>
      <c r="G18" s="99">
        <v>32357600</v>
      </c>
      <c r="H18" s="99">
        <v>1269638986</v>
      </c>
      <c r="I18" s="99">
        <v>741146615</v>
      </c>
      <c r="J18" s="99">
        <f t="shared" si="0"/>
        <v>3688381270</v>
      </c>
      <c r="K18" s="39"/>
      <c r="L18" s="39"/>
      <c r="M18" s="39"/>
    </row>
    <row r="19" spans="3:13" ht="26.25">
      <c r="C19" s="39"/>
      <c r="D19" s="32" t="s">
        <v>309</v>
      </c>
      <c r="E19" s="97">
        <v>0</v>
      </c>
      <c r="F19" s="97">
        <v>0</v>
      </c>
      <c r="G19" s="97">
        <v>31057600</v>
      </c>
      <c r="H19" s="97">
        <v>232451052</v>
      </c>
      <c r="I19" s="97">
        <v>240810</v>
      </c>
      <c r="J19" s="97">
        <f t="shared" si="0"/>
        <v>263749462</v>
      </c>
      <c r="K19" s="39"/>
      <c r="L19" s="39"/>
      <c r="M19" s="39"/>
    </row>
    <row r="20" spans="3:13">
      <c r="C20" s="39"/>
      <c r="D20" s="32" t="s">
        <v>106</v>
      </c>
      <c r="E20" s="97">
        <v>1645238069</v>
      </c>
      <c r="F20" s="97">
        <v>0</v>
      </c>
      <c r="G20" s="97">
        <v>0</v>
      </c>
      <c r="H20" s="97">
        <v>1032767134</v>
      </c>
      <c r="I20" s="97">
        <v>740905805</v>
      </c>
      <c r="J20" s="97">
        <f t="shared" si="0"/>
        <v>3418911008</v>
      </c>
      <c r="K20" s="39"/>
      <c r="L20" s="39"/>
      <c r="M20" s="39"/>
    </row>
    <row r="21" spans="3:13" ht="26.25">
      <c r="C21" s="39"/>
      <c r="D21" s="32" t="s">
        <v>107</v>
      </c>
      <c r="E21" s="97">
        <v>0</v>
      </c>
      <c r="F21" s="97">
        <v>0</v>
      </c>
      <c r="G21" s="97">
        <v>1300000</v>
      </c>
      <c r="H21" s="97">
        <v>4420800</v>
      </c>
      <c r="I21" s="97">
        <v>0</v>
      </c>
      <c r="J21" s="97">
        <f t="shared" si="0"/>
        <v>5720800</v>
      </c>
      <c r="K21" s="39"/>
      <c r="L21" s="39"/>
      <c r="M21" s="39"/>
    </row>
    <row r="22" spans="3:13">
      <c r="C22" s="39"/>
      <c r="D22" s="114" t="s">
        <v>47</v>
      </c>
      <c r="E22" s="100">
        <v>602887059987</v>
      </c>
      <c r="F22" s="100">
        <v>25250618274</v>
      </c>
      <c r="G22" s="100">
        <v>22464454915</v>
      </c>
      <c r="H22" s="100">
        <v>8530279913</v>
      </c>
      <c r="I22" s="100">
        <v>110411678568</v>
      </c>
      <c r="J22" s="100">
        <f>SUM(E22:I22)</f>
        <v>769544091657</v>
      </c>
      <c r="K22" s="39"/>
      <c r="L22" s="39"/>
      <c r="M22" s="39"/>
    </row>
    <row r="23" spans="3:13" ht="15" customHeight="1">
      <c r="C23" s="39"/>
      <c r="D23" s="272" t="s">
        <v>79</v>
      </c>
      <c r="E23" s="272"/>
      <c r="F23" s="272"/>
      <c r="G23" s="272"/>
      <c r="H23" s="272"/>
      <c r="I23" s="272"/>
      <c r="J23" s="272"/>
    </row>
    <row r="24" spans="3:13">
      <c r="C24" s="39"/>
      <c r="H24" s="152"/>
    </row>
  </sheetData>
  <mergeCells count="8">
    <mergeCell ref="D23:J23"/>
    <mergeCell ref="A1:L1"/>
    <mergeCell ref="A2:L2"/>
    <mergeCell ref="A3:L3"/>
    <mergeCell ref="A5:L5"/>
    <mergeCell ref="A6:L6"/>
    <mergeCell ref="A7:L7"/>
    <mergeCell ref="A8:L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showGridLines="0" workbookViewId="0">
      <selection activeCell="D9" sqref="D9:J27"/>
    </sheetView>
  </sheetViews>
  <sheetFormatPr baseColWidth="10" defaultColWidth="11.42578125" defaultRowHeight="15"/>
  <cols>
    <col min="1" max="3" width="11.42578125" customWidth="1"/>
    <col min="4" max="4" width="51.140625" customWidth="1"/>
    <col min="5" max="5" width="14.5703125" customWidth="1"/>
    <col min="6" max="6" width="17.85546875" customWidth="1"/>
    <col min="7" max="7" width="12.28515625" customWidth="1"/>
    <col min="8" max="9" width="12.5703125" customWidth="1"/>
    <col min="10" max="10" width="13.7109375" customWidth="1"/>
    <col min="11" max="12" width="17.85546875" bestFit="1" customWidth="1"/>
    <col min="13" max="13" width="17.85546875" style="39" customWidth="1"/>
  </cols>
  <sheetData>
    <row r="1" spans="1:13" ht="28.5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02"/>
      <c r="M1" s="202"/>
    </row>
    <row r="2" spans="1:13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52"/>
      <c r="M2" s="52"/>
    </row>
    <row r="3" spans="1:13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54"/>
      <c r="M3" s="54"/>
    </row>
    <row r="4" spans="1:13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</row>
    <row r="5" spans="1:13" ht="18.75" customHeight="1">
      <c r="A5" s="303" t="s">
        <v>109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205"/>
      <c r="M5" s="205"/>
    </row>
    <row r="6" spans="1:13" ht="18.75">
      <c r="A6" s="286" t="s">
        <v>108</v>
      </c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06"/>
      <c r="M6" s="206"/>
    </row>
    <row r="7" spans="1:13" s="34" customFormat="1" ht="18.75">
      <c r="A7" s="286" t="s">
        <v>161</v>
      </c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06"/>
      <c r="M7" s="206"/>
    </row>
    <row r="8" spans="1:13" ht="15.75" customHeight="1">
      <c r="A8" s="287" t="s">
        <v>41</v>
      </c>
      <c r="B8" s="287"/>
      <c r="C8" s="287"/>
      <c r="D8" s="287"/>
      <c r="E8" s="287"/>
      <c r="F8" s="287"/>
      <c r="G8" s="287"/>
      <c r="H8" s="287"/>
      <c r="I8" s="287"/>
      <c r="J8" s="287"/>
      <c r="K8" s="287"/>
      <c r="L8" s="207"/>
      <c r="M8" s="207"/>
    </row>
    <row r="9" spans="1:13" ht="51">
      <c r="D9" s="35" t="s">
        <v>98</v>
      </c>
      <c r="E9" s="35" t="s">
        <v>42</v>
      </c>
      <c r="F9" s="35" t="s">
        <v>43</v>
      </c>
      <c r="G9" s="35" t="s">
        <v>44</v>
      </c>
      <c r="H9" s="35" t="s">
        <v>76</v>
      </c>
      <c r="I9" s="35" t="s">
        <v>46</v>
      </c>
      <c r="J9" s="35" t="s">
        <v>78</v>
      </c>
    </row>
    <row r="10" spans="1:13">
      <c r="D10" s="33" t="s">
        <v>53</v>
      </c>
      <c r="E10" s="102">
        <v>475123870606</v>
      </c>
      <c r="F10" s="102">
        <v>81819900442</v>
      </c>
      <c r="G10" s="102">
        <v>26532812153</v>
      </c>
      <c r="H10" s="102">
        <v>13362787548</v>
      </c>
      <c r="I10" s="102">
        <v>118470888291</v>
      </c>
      <c r="J10" s="102">
        <f>SUM(E10:I10)</f>
        <v>715310259040</v>
      </c>
      <c r="M10" s="151"/>
    </row>
    <row r="11" spans="1:13">
      <c r="D11" s="36" t="s">
        <v>110</v>
      </c>
      <c r="E11" s="101"/>
      <c r="F11" s="101"/>
      <c r="G11" s="101"/>
      <c r="H11" s="101">
        <v>27879666</v>
      </c>
      <c r="I11" s="101">
        <v>114877397505</v>
      </c>
      <c r="J11" s="101">
        <f t="shared" ref="J11:J26" si="0">SUM(E11:I11)</f>
        <v>114905277171</v>
      </c>
      <c r="K11" s="132"/>
      <c r="M11" s="151"/>
    </row>
    <row r="12" spans="1:13">
      <c r="D12" s="36" t="s">
        <v>111</v>
      </c>
      <c r="E12" s="101">
        <v>261180722457</v>
      </c>
      <c r="F12" s="101">
        <v>79374678582</v>
      </c>
      <c r="G12" s="101">
        <v>24689353040</v>
      </c>
      <c r="H12" s="101">
        <v>12185013872</v>
      </c>
      <c r="I12" s="101">
        <v>9710712</v>
      </c>
      <c r="J12" s="101">
        <f t="shared" si="0"/>
        <v>377439478663</v>
      </c>
      <c r="K12" s="132"/>
      <c r="M12" s="151"/>
    </row>
    <row r="13" spans="1:13" ht="26.25">
      <c r="D13" s="36" t="s">
        <v>112</v>
      </c>
      <c r="E13" s="101">
        <v>34251580772</v>
      </c>
      <c r="F13" s="101">
        <v>1192878572</v>
      </c>
      <c r="G13" s="101">
        <v>1494864512</v>
      </c>
      <c r="H13" s="101">
        <v>85260771</v>
      </c>
      <c r="I13" s="101">
        <v>80883401</v>
      </c>
      <c r="J13" s="101">
        <f t="shared" si="0"/>
        <v>37105468028</v>
      </c>
      <c r="K13" s="132"/>
      <c r="M13" s="151"/>
    </row>
    <row r="14" spans="1:13">
      <c r="D14" s="36" t="s">
        <v>54</v>
      </c>
      <c r="E14" s="101">
        <v>134663720202</v>
      </c>
      <c r="F14" s="101">
        <v>20618826</v>
      </c>
      <c r="G14" s="101">
        <v>0</v>
      </c>
      <c r="H14" s="101">
        <v>180195289</v>
      </c>
      <c r="I14" s="101">
        <v>917812589</v>
      </c>
      <c r="J14" s="101">
        <f t="shared" si="0"/>
        <v>135782346906</v>
      </c>
      <c r="K14" s="132"/>
      <c r="M14" s="151"/>
    </row>
    <row r="15" spans="1:13" s="39" customFormat="1">
      <c r="D15" s="36" t="s">
        <v>214</v>
      </c>
      <c r="E15" s="101">
        <v>0</v>
      </c>
      <c r="F15" s="101">
        <v>0</v>
      </c>
      <c r="G15" s="101">
        <v>0</v>
      </c>
      <c r="H15" s="101">
        <v>128356</v>
      </c>
      <c r="I15" s="101"/>
      <c r="J15" s="101">
        <f t="shared" si="0"/>
        <v>128356</v>
      </c>
      <c r="K15" s="132"/>
      <c r="M15" s="151"/>
    </row>
    <row r="16" spans="1:13">
      <c r="D16" s="36" t="s">
        <v>113</v>
      </c>
      <c r="E16" s="101">
        <v>44975201052</v>
      </c>
      <c r="F16" s="101">
        <v>1096777458</v>
      </c>
      <c r="G16" s="101">
        <v>348094601</v>
      </c>
      <c r="H16" s="101">
        <v>877429859</v>
      </c>
      <c r="I16" s="101">
        <v>2585084084</v>
      </c>
      <c r="J16" s="101">
        <f t="shared" si="0"/>
        <v>49882587054</v>
      </c>
      <c r="K16" s="132"/>
      <c r="M16" s="151"/>
    </row>
    <row r="17" spans="3:13">
      <c r="D17" s="36" t="s">
        <v>114</v>
      </c>
      <c r="E17" s="101">
        <v>52646123</v>
      </c>
      <c r="F17" s="101">
        <v>134947004</v>
      </c>
      <c r="G17" s="101">
        <v>500000</v>
      </c>
      <c r="H17" s="101">
        <v>6879735</v>
      </c>
      <c r="I17" s="101">
        <v>0</v>
      </c>
      <c r="J17" s="101">
        <f t="shared" si="0"/>
        <v>194972862</v>
      </c>
      <c r="K17" s="132"/>
      <c r="M17" s="151"/>
    </row>
    <row r="18" spans="3:13">
      <c r="D18" s="33" t="s">
        <v>55</v>
      </c>
      <c r="E18" s="102">
        <v>78025518548</v>
      </c>
      <c r="F18" s="102">
        <v>12618278683</v>
      </c>
      <c r="G18" s="102">
        <v>4838528728</v>
      </c>
      <c r="H18" s="102">
        <v>7476955434</v>
      </c>
      <c r="I18" s="102">
        <v>33513902752</v>
      </c>
      <c r="J18" s="102">
        <f t="shared" si="0"/>
        <v>136473184145</v>
      </c>
      <c r="K18" s="132"/>
      <c r="M18" s="151"/>
    </row>
    <row r="19" spans="3:13">
      <c r="C19" s="131"/>
      <c r="D19" s="36" t="s">
        <v>115</v>
      </c>
      <c r="E19" s="101">
        <v>25326266759</v>
      </c>
      <c r="F19" s="101">
        <v>5573447564</v>
      </c>
      <c r="G19" s="101">
        <v>25000000</v>
      </c>
      <c r="H19" s="101">
        <v>5750981645</v>
      </c>
      <c r="I19" s="101">
        <v>30141267654</v>
      </c>
      <c r="J19" s="101">
        <f t="shared" si="0"/>
        <v>66816963622</v>
      </c>
      <c r="K19" s="132"/>
      <c r="M19" s="151"/>
    </row>
    <row r="20" spans="3:13">
      <c r="C20" s="131"/>
      <c r="D20" s="36" t="s">
        <v>116</v>
      </c>
      <c r="E20" s="101">
        <v>46376697406</v>
      </c>
      <c r="F20" s="101">
        <v>6335174005</v>
      </c>
      <c r="G20" s="101">
        <v>554007594</v>
      </c>
      <c r="H20" s="101">
        <v>1611546254</v>
      </c>
      <c r="I20" s="101">
        <v>3137673562</v>
      </c>
      <c r="J20" s="101">
        <f t="shared" si="0"/>
        <v>58015098821</v>
      </c>
      <c r="K20" s="132"/>
      <c r="M20" s="151"/>
    </row>
    <row r="21" spans="3:13">
      <c r="C21" s="132"/>
      <c r="D21" s="36" t="s">
        <v>117</v>
      </c>
      <c r="E21" s="101">
        <v>245259403</v>
      </c>
      <c r="F21" s="101">
        <v>40011778</v>
      </c>
      <c r="G21" s="101">
        <v>302500</v>
      </c>
      <c r="H21" s="101">
        <v>3200000</v>
      </c>
      <c r="I21" s="101">
        <v>4500000</v>
      </c>
      <c r="J21" s="101">
        <f t="shared" si="0"/>
        <v>293273681</v>
      </c>
      <c r="K21" s="132"/>
      <c r="M21" s="151"/>
    </row>
    <row r="22" spans="3:13">
      <c r="D22" s="36" t="s">
        <v>118</v>
      </c>
      <c r="E22" s="101">
        <v>1463006548</v>
      </c>
      <c r="F22" s="101">
        <v>274017178</v>
      </c>
      <c r="G22" s="101">
        <v>36595146</v>
      </c>
      <c r="H22" s="101">
        <v>63127664</v>
      </c>
      <c r="I22" s="101">
        <v>230461536</v>
      </c>
      <c r="J22" s="101">
        <f t="shared" si="0"/>
        <v>2067208072</v>
      </c>
      <c r="K22" s="132"/>
      <c r="M22" s="151"/>
    </row>
    <row r="23" spans="3:13">
      <c r="D23" s="36" t="s">
        <v>119</v>
      </c>
      <c r="E23" s="101">
        <v>3168004157</v>
      </c>
      <c r="F23" s="101">
        <v>297216534</v>
      </c>
      <c r="G23" s="101">
        <v>648000</v>
      </c>
      <c r="H23" s="101">
        <v>32258534</v>
      </c>
      <c r="I23" s="101">
        <v>0</v>
      </c>
      <c r="J23" s="101">
        <f t="shared" si="0"/>
        <v>3498127225</v>
      </c>
      <c r="K23" s="132"/>
      <c r="M23" s="151"/>
    </row>
    <row r="24" spans="3:13" ht="13.5" customHeight="1">
      <c r="D24" s="37" t="s">
        <v>120</v>
      </c>
      <c r="E24" s="101">
        <v>0</v>
      </c>
      <c r="F24" s="101">
        <v>96101923</v>
      </c>
      <c r="G24" s="101">
        <v>4221975488</v>
      </c>
      <c r="H24" s="101">
        <v>15841337</v>
      </c>
      <c r="I24" s="101">
        <v>0</v>
      </c>
      <c r="J24" s="101">
        <f t="shared" si="0"/>
        <v>4333918748</v>
      </c>
      <c r="K24" s="132"/>
      <c r="M24" s="151"/>
    </row>
    <row r="25" spans="3:13">
      <c r="D25" s="36" t="s">
        <v>121</v>
      </c>
      <c r="E25" s="101">
        <v>1446284275</v>
      </c>
      <c r="F25" s="101">
        <v>2309701</v>
      </c>
      <c r="G25" s="101">
        <v>0</v>
      </c>
      <c r="H25" s="101">
        <v>0</v>
      </c>
      <c r="I25" s="101">
        <v>0</v>
      </c>
      <c r="J25" s="101">
        <f t="shared" si="0"/>
        <v>1448593976</v>
      </c>
      <c r="K25" s="132"/>
      <c r="M25" s="151"/>
    </row>
    <row r="26" spans="3:13">
      <c r="D26" s="38" t="s">
        <v>122</v>
      </c>
      <c r="E26" s="103">
        <v>553149389154</v>
      </c>
      <c r="F26" s="103">
        <v>94438179125</v>
      </c>
      <c r="G26" s="103">
        <v>31371340881</v>
      </c>
      <c r="H26" s="103">
        <v>20839742982</v>
      </c>
      <c r="I26" s="103">
        <v>151984791043</v>
      </c>
      <c r="J26" s="103">
        <f t="shared" si="0"/>
        <v>851783443185</v>
      </c>
      <c r="M26" s="151"/>
    </row>
    <row r="27" spans="3:13" ht="15" customHeight="1">
      <c r="D27" s="272" t="s">
        <v>79</v>
      </c>
      <c r="E27" s="272"/>
      <c r="F27" s="272"/>
      <c r="G27" s="272"/>
      <c r="H27" s="272"/>
      <c r="I27" s="272"/>
      <c r="J27" s="272"/>
      <c r="K27" s="153"/>
    </row>
    <row r="29" spans="3:13">
      <c r="E29" s="152"/>
      <c r="F29" s="152"/>
      <c r="G29" s="152"/>
      <c r="H29" s="152"/>
      <c r="I29" s="152"/>
      <c r="J29" s="152"/>
      <c r="K29" s="152"/>
    </row>
    <row r="30" spans="3:13">
      <c r="E30" s="152"/>
      <c r="F30" s="152"/>
      <c r="G30" s="152"/>
      <c r="H30" s="152"/>
      <c r="I30" s="152"/>
      <c r="J30" s="152"/>
      <c r="K30" s="133"/>
      <c r="L30" s="152"/>
      <c r="M30" s="152"/>
    </row>
    <row r="31" spans="3:13">
      <c r="E31" s="154"/>
      <c r="F31" s="154"/>
      <c r="G31" s="154"/>
      <c r="H31" s="154"/>
      <c r="I31" s="154"/>
      <c r="J31" s="154"/>
      <c r="L31" s="132"/>
      <c r="M31" s="132"/>
    </row>
    <row r="32" spans="3:13">
      <c r="C32" s="132"/>
      <c r="E32" s="132"/>
      <c r="L32" s="133"/>
      <c r="M32" s="133"/>
    </row>
    <row r="33" spans="3:13">
      <c r="C33" s="132"/>
    </row>
    <row r="34" spans="3:13">
      <c r="C34" s="132"/>
      <c r="E34" s="151"/>
      <c r="F34" s="151"/>
      <c r="G34" s="151"/>
      <c r="H34" s="151"/>
      <c r="I34" s="151"/>
      <c r="J34" s="151"/>
    </row>
    <row r="35" spans="3:13">
      <c r="C35" s="132"/>
    </row>
    <row r="36" spans="3:13">
      <c r="C36" s="132"/>
      <c r="E36" s="132"/>
      <c r="F36" s="132"/>
      <c r="G36" s="132"/>
      <c r="H36" s="132"/>
      <c r="I36" s="132"/>
      <c r="J36" s="132"/>
      <c r="L36" s="39"/>
      <c r="M36" s="183"/>
    </row>
    <row r="37" spans="3:13">
      <c r="E37" s="132"/>
      <c r="F37" s="132"/>
      <c r="G37" s="132"/>
      <c r="H37" s="132"/>
      <c r="I37" s="132"/>
      <c r="J37" s="132"/>
    </row>
    <row r="42" spans="3:13">
      <c r="D42" s="151"/>
      <c r="E42" s="151"/>
      <c r="F42" s="151"/>
      <c r="G42" s="151"/>
      <c r="H42" s="151"/>
      <c r="I42" s="183"/>
    </row>
    <row r="43" spans="3:13">
      <c r="D43" s="183"/>
      <c r="E43" s="183"/>
      <c r="F43" s="183"/>
      <c r="G43" s="183"/>
      <c r="H43" s="183"/>
      <c r="I43" s="183"/>
    </row>
    <row r="44" spans="3:13">
      <c r="D44" s="132"/>
      <c r="E44" s="132"/>
      <c r="F44" s="132"/>
      <c r="G44" s="132"/>
      <c r="H44" s="132"/>
    </row>
    <row r="48" spans="3:13">
      <c r="D48" s="117"/>
    </row>
    <row r="51" spans="5:7">
      <c r="E51" s="152"/>
      <c r="F51" s="152"/>
      <c r="G51" s="152"/>
    </row>
    <row r="52" spans="5:7">
      <c r="E52" s="132"/>
      <c r="F52" s="132"/>
      <c r="G52" s="132"/>
    </row>
  </sheetData>
  <mergeCells count="8">
    <mergeCell ref="D27:J27"/>
    <mergeCell ref="A1:K1"/>
    <mergeCell ref="A2:K2"/>
    <mergeCell ref="A3:K3"/>
    <mergeCell ref="A5:K5"/>
    <mergeCell ref="A6:K6"/>
    <mergeCell ref="A7:K7"/>
    <mergeCell ref="A8:K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showGridLines="0" zoomScaleNormal="100" zoomScaleSheetLayoutView="100" workbookViewId="0">
      <selection activeCell="M22" sqref="M22"/>
    </sheetView>
  </sheetViews>
  <sheetFormatPr baseColWidth="10" defaultColWidth="11.42578125" defaultRowHeight="15"/>
  <cols>
    <col min="1" max="3" width="11.42578125" style="39" customWidth="1"/>
    <col min="4" max="4" width="41.85546875" style="39" customWidth="1"/>
    <col min="5" max="5" width="12.42578125" style="39" customWidth="1"/>
    <col min="6" max="6" width="17" style="39" customWidth="1"/>
    <col min="7" max="7" width="11" style="39" bestFit="1" customWidth="1"/>
    <col min="8" max="8" width="10.85546875" style="39" bestFit="1" customWidth="1"/>
    <col min="9" max="9" width="11.5703125" style="39" customWidth="1"/>
    <col min="10" max="10" width="10.28515625" style="39" bestFit="1" customWidth="1"/>
    <col min="11" max="11" width="7" style="39" bestFit="1" customWidth="1"/>
    <col min="12" max="12" width="11.42578125" style="39"/>
    <col min="13" max="13" width="14.28515625" style="39" bestFit="1" customWidth="1"/>
    <col min="14" max="16384" width="11.42578125" style="39"/>
  </cols>
  <sheetData>
    <row r="1" spans="1:18" ht="28.5" customHeight="1">
      <c r="A1" s="269" t="s">
        <v>0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</row>
    <row r="2" spans="1:18" ht="21">
      <c r="A2" s="267" t="s">
        <v>1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8" ht="15.75" customHeight="1">
      <c r="A3" s="265" t="s">
        <v>39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</row>
    <row r="5" spans="1:18" ht="18.75">
      <c r="A5" s="286" t="s">
        <v>123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</row>
    <row r="6" spans="1:18" ht="18.75">
      <c r="A6" s="286" t="s">
        <v>40</v>
      </c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</row>
    <row r="7" spans="1:18" ht="18.75">
      <c r="A7" s="286" t="s">
        <v>161</v>
      </c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</row>
    <row r="8" spans="1:18">
      <c r="A8" s="305" t="s">
        <v>41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</row>
    <row r="9" spans="1:18" ht="51">
      <c r="D9" s="35"/>
      <c r="E9" s="35" t="s">
        <v>42</v>
      </c>
      <c r="F9" s="35" t="s">
        <v>43</v>
      </c>
      <c r="G9" s="35" t="s">
        <v>44</v>
      </c>
      <c r="H9" s="35" t="s">
        <v>76</v>
      </c>
      <c r="I9" s="35" t="s">
        <v>46</v>
      </c>
      <c r="J9" s="35" t="s">
        <v>47</v>
      </c>
      <c r="K9" s="35" t="s">
        <v>48</v>
      </c>
    </row>
    <row r="10" spans="1:18">
      <c r="D10" s="38" t="s">
        <v>49</v>
      </c>
      <c r="E10" s="18">
        <f t="shared" ref="E10:J10" si="0">+E11+E12</f>
        <v>602887059987</v>
      </c>
      <c r="F10" s="18">
        <f t="shared" si="0"/>
        <v>25250618274</v>
      </c>
      <c r="G10" s="18">
        <f t="shared" si="0"/>
        <v>22464454915</v>
      </c>
      <c r="H10" s="18">
        <f t="shared" si="0"/>
        <v>8530279913</v>
      </c>
      <c r="I10" s="18">
        <f t="shared" si="0"/>
        <v>110411678568</v>
      </c>
      <c r="J10" s="18">
        <f t="shared" si="0"/>
        <v>769544091657</v>
      </c>
      <c r="K10" s="23">
        <v>0.19897830594182372</v>
      </c>
      <c r="L10" s="163"/>
      <c r="M10" s="163"/>
      <c r="N10" s="163"/>
      <c r="O10" s="163"/>
      <c r="P10" s="163"/>
      <c r="Q10" s="163"/>
      <c r="R10" s="163"/>
    </row>
    <row r="11" spans="1:18">
      <c r="B11"/>
      <c r="D11" s="40" t="s">
        <v>50</v>
      </c>
      <c r="E11" s="15">
        <v>601241821918</v>
      </c>
      <c r="F11" s="15">
        <v>25250618274</v>
      </c>
      <c r="G11" s="15">
        <v>22432097315</v>
      </c>
      <c r="H11" s="15">
        <v>7260640927</v>
      </c>
      <c r="I11" s="15">
        <v>109670531953</v>
      </c>
      <c r="J11" s="15">
        <f>SUM(E11:I11)</f>
        <v>765855710387</v>
      </c>
      <c r="K11" s="72">
        <v>0.19802461418493961</v>
      </c>
      <c r="L11" s="163"/>
      <c r="M11" s="163"/>
      <c r="N11" s="163"/>
      <c r="O11" s="163"/>
      <c r="P11" s="163"/>
      <c r="Q11" s="163"/>
    </row>
    <row r="12" spans="1:18">
      <c r="B12"/>
      <c r="D12" s="40" t="s">
        <v>51</v>
      </c>
      <c r="E12" s="15">
        <v>1645238069</v>
      </c>
      <c r="F12" s="21">
        <v>0</v>
      </c>
      <c r="G12" s="15">
        <v>32357600</v>
      </c>
      <c r="H12" s="15">
        <v>1269638986</v>
      </c>
      <c r="I12" s="15">
        <v>741146615</v>
      </c>
      <c r="J12" s="15">
        <f>SUM(E12:I12)</f>
        <v>3688381270</v>
      </c>
      <c r="K12" s="72">
        <v>9.5369175688411181E-4</v>
      </c>
      <c r="L12" s="163"/>
      <c r="M12" s="163"/>
      <c r="N12" s="163"/>
      <c r="O12" s="163"/>
      <c r="P12" s="163"/>
      <c r="Q12" s="163"/>
    </row>
    <row r="13" spans="1:18">
      <c r="B13"/>
      <c r="D13" s="41"/>
      <c r="E13" s="19"/>
      <c r="F13" s="19"/>
      <c r="G13" s="19"/>
      <c r="H13" s="19"/>
      <c r="I13" s="19"/>
      <c r="J13" s="19"/>
      <c r="K13" s="73"/>
    </row>
    <row r="14" spans="1:18">
      <c r="B14"/>
      <c r="D14" s="38" t="s">
        <v>52</v>
      </c>
      <c r="E14" s="18">
        <f>+E15+E17</f>
        <v>553149389154</v>
      </c>
      <c r="F14" s="18">
        <f t="shared" ref="F14:J14" si="1">+F15+F17</f>
        <v>94438179125</v>
      </c>
      <c r="G14" s="18">
        <f t="shared" si="1"/>
        <v>31371340881</v>
      </c>
      <c r="H14" s="18">
        <f t="shared" si="1"/>
        <v>20839742982</v>
      </c>
      <c r="I14" s="18">
        <f t="shared" si="1"/>
        <v>151984791043</v>
      </c>
      <c r="J14" s="18">
        <f t="shared" si="1"/>
        <v>851783443185</v>
      </c>
      <c r="K14" s="23">
        <v>0.22024264547246783</v>
      </c>
      <c r="L14" s="163"/>
      <c r="M14" s="163"/>
      <c r="N14" s="163"/>
      <c r="O14" s="163"/>
      <c r="P14" s="163"/>
      <c r="Q14" s="163"/>
    </row>
    <row r="15" spans="1:18">
      <c r="B15"/>
      <c r="D15" s="40" t="s">
        <v>53</v>
      </c>
      <c r="E15" s="15">
        <v>475123870606</v>
      </c>
      <c r="F15" s="15">
        <v>81819900442</v>
      </c>
      <c r="G15" s="15">
        <v>26532812153</v>
      </c>
      <c r="H15" s="15">
        <v>13362787548</v>
      </c>
      <c r="I15" s="15">
        <v>118470888291</v>
      </c>
      <c r="J15" s="15">
        <f>SUM(E15:I15)</f>
        <v>715310259040</v>
      </c>
      <c r="K15" s="72">
        <v>0.1849552548186231</v>
      </c>
      <c r="L15" s="160"/>
      <c r="M15" s="160"/>
      <c r="N15" s="160"/>
      <c r="O15" s="160"/>
      <c r="P15" s="160"/>
      <c r="Q15" s="160"/>
    </row>
    <row r="16" spans="1:18">
      <c r="B16"/>
      <c r="D16" s="42" t="s">
        <v>54</v>
      </c>
      <c r="E16" s="16">
        <v>134663720202</v>
      </c>
      <c r="F16" s="16">
        <v>20618826</v>
      </c>
      <c r="G16" s="17">
        <v>0</v>
      </c>
      <c r="H16" s="16">
        <v>180195289</v>
      </c>
      <c r="I16" s="16">
        <v>917812589</v>
      </c>
      <c r="J16" s="16">
        <f>SUM(E16:I16)</f>
        <v>135782346906</v>
      </c>
      <c r="K16" s="74">
        <v>3.5108763301639659E-2</v>
      </c>
      <c r="L16" s="163"/>
      <c r="M16" s="163"/>
      <c r="N16" s="163"/>
      <c r="O16" s="163"/>
      <c r="P16" s="163"/>
      <c r="Q16" s="163"/>
    </row>
    <row r="17" spans="2:17">
      <c r="B17"/>
      <c r="D17" s="40" t="s">
        <v>55</v>
      </c>
      <c r="E17" s="15">
        <v>78025518548</v>
      </c>
      <c r="F17" s="15">
        <v>12618278683</v>
      </c>
      <c r="G17" s="15">
        <v>4838528728</v>
      </c>
      <c r="H17" s="15">
        <v>7476955434</v>
      </c>
      <c r="I17" s="15">
        <v>33513902752</v>
      </c>
      <c r="J17" s="15">
        <f>SUM(E17:I17)</f>
        <v>136473184145</v>
      </c>
      <c r="K17" s="72">
        <v>3.528739065384473E-2</v>
      </c>
      <c r="L17" s="163"/>
      <c r="M17" s="163"/>
      <c r="N17" s="163"/>
      <c r="O17" s="163"/>
      <c r="P17" s="163"/>
      <c r="Q17" s="163"/>
    </row>
    <row r="18" spans="2:17">
      <c r="B18"/>
      <c r="D18" s="43"/>
      <c r="E18" s="24"/>
      <c r="F18" s="24"/>
      <c r="G18" s="24"/>
      <c r="H18" s="24"/>
      <c r="I18" s="24"/>
      <c r="J18" s="24"/>
      <c r="K18" s="75"/>
    </row>
    <row r="19" spans="2:17">
      <c r="B19"/>
      <c r="D19" s="38" t="s">
        <v>56</v>
      </c>
      <c r="E19" s="18"/>
      <c r="F19" s="18"/>
      <c r="G19" s="18"/>
      <c r="H19" s="18"/>
      <c r="I19" s="18"/>
      <c r="J19" s="18"/>
      <c r="K19" s="23"/>
    </row>
    <row r="20" spans="2:17">
      <c r="B20"/>
      <c r="D20" s="44" t="s">
        <v>57</v>
      </c>
      <c r="E20" s="25">
        <f t="shared" ref="E20:I20" si="2">+E11-E15</f>
        <v>126117951312</v>
      </c>
      <c r="F20" s="25">
        <f t="shared" si="2"/>
        <v>-56569282168</v>
      </c>
      <c r="G20" s="25">
        <f t="shared" si="2"/>
        <v>-4100714838</v>
      </c>
      <c r="H20" s="25">
        <f t="shared" si="2"/>
        <v>-6102146621</v>
      </c>
      <c r="I20" s="25">
        <f t="shared" si="2"/>
        <v>-8800356338</v>
      </c>
      <c r="J20" s="25">
        <f>+J11-J15</f>
        <v>50545451347</v>
      </c>
      <c r="K20" s="76">
        <v>1.3069359366316494E-2</v>
      </c>
    </row>
    <row r="21" spans="2:17">
      <c r="B21"/>
      <c r="D21" s="44" t="s">
        <v>58</v>
      </c>
      <c r="E21" s="25">
        <f t="shared" ref="E21:J21" si="3">+E12-E17</f>
        <v>-76380280479</v>
      </c>
      <c r="F21" s="25">
        <f t="shared" si="3"/>
        <v>-12618278683</v>
      </c>
      <c r="G21" s="25">
        <f t="shared" si="3"/>
        <v>-4806171128</v>
      </c>
      <c r="H21" s="25">
        <f t="shared" si="3"/>
        <v>-6207316448</v>
      </c>
      <c r="I21" s="25">
        <f t="shared" si="3"/>
        <v>-32772756137</v>
      </c>
      <c r="J21" s="25">
        <f t="shared" si="3"/>
        <v>-132784802875</v>
      </c>
      <c r="K21" s="76">
        <v>-3.433369889696062E-2</v>
      </c>
    </row>
    <row r="22" spans="2:17">
      <c r="B22"/>
      <c r="D22" s="44" t="s">
        <v>59</v>
      </c>
      <c r="E22" s="25">
        <f t="shared" ref="E22:I22" si="4">+E10-E14</f>
        <v>49737670833</v>
      </c>
      <c r="F22" s="25">
        <f t="shared" si="4"/>
        <v>-69187560851</v>
      </c>
      <c r="G22" s="25">
        <f t="shared" si="4"/>
        <v>-8906885966</v>
      </c>
      <c r="H22" s="25">
        <f t="shared" si="4"/>
        <v>-12309463069</v>
      </c>
      <c r="I22" s="25">
        <f t="shared" si="4"/>
        <v>-41573112475</v>
      </c>
      <c r="J22" s="25">
        <f>+J10-J14</f>
        <v>-82239351528</v>
      </c>
      <c r="K22" s="76">
        <v>-2.1264339530644126E-2</v>
      </c>
    </row>
    <row r="23" spans="2:17">
      <c r="B23"/>
      <c r="D23" s="44" t="s">
        <v>60</v>
      </c>
      <c r="E23" s="25">
        <f t="shared" ref="E23:I23" si="5">+E10-(E14-E16)</f>
        <v>184401391035</v>
      </c>
      <c r="F23" s="25">
        <f t="shared" si="5"/>
        <v>-69166942025</v>
      </c>
      <c r="G23" s="25">
        <f t="shared" si="5"/>
        <v>-8906885966</v>
      </c>
      <c r="H23" s="25">
        <f t="shared" si="5"/>
        <v>-12129267780</v>
      </c>
      <c r="I23" s="25">
        <f t="shared" si="5"/>
        <v>-40655299886</v>
      </c>
      <c r="J23" s="25">
        <f>+J10-(J14-J16)</f>
        <v>53542995378</v>
      </c>
      <c r="K23" s="76">
        <v>1.3844423770995535E-2</v>
      </c>
    </row>
    <row r="24" spans="2:17">
      <c r="B24"/>
      <c r="D24" s="45"/>
      <c r="E24" s="20"/>
      <c r="F24" s="20"/>
      <c r="G24" s="20"/>
      <c r="H24" s="20"/>
      <c r="I24" s="20"/>
      <c r="J24" s="20"/>
      <c r="K24" s="77"/>
    </row>
    <row r="25" spans="2:17">
      <c r="B25"/>
      <c r="D25" s="38" t="s">
        <v>61</v>
      </c>
      <c r="E25" s="18">
        <f>+E26-E27</f>
        <v>100833606776</v>
      </c>
      <c r="F25" s="18">
        <f t="shared" ref="F25:J25" si="6">+F26-F27</f>
        <v>-3466931558</v>
      </c>
      <c r="G25" s="18">
        <f t="shared" si="6"/>
        <v>-2004809791</v>
      </c>
      <c r="H25" s="18">
        <f t="shared" si="6"/>
        <v>-1332506728</v>
      </c>
      <c r="I25" s="18">
        <f t="shared" si="6"/>
        <v>-11790007171</v>
      </c>
      <c r="J25" s="18">
        <f t="shared" si="6"/>
        <v>82239351528</v>
      </c>
      <c r="K25" s="23">
        <v>2.1264339530644126E-2</v>
      </c>
    </row>
    <row r="26" spans="2:17">
      <c r="B26"/>
      <c r="D26" s="40" t="s">
        <v>62</v>
      </c>
      <c r="E26" s="15">
        <v>213678280430</v>
      </c>
      <c r="F26" s="21">
        <v>0</v>
      </c>
      <c r="G26" s="21">
        <v>0</v>
      </c>
      <c r="H26" s="15">
        <v>1090484939</v>
      </c>
      <c r="I26" s="15">
        <v>703939851</v>
      </c>
      <c r="J26" s="15">
        <f>SUM(E26:I26)</f>
        <v>215472705220</v>
      </c>
      <c r="K26" s="72">
        <v>5.5714018632849777E-2</v>
      </c>
    </row>
    <row r="27" spans="2:17">
      <c r="B27"/>
      <c r="D27" s="40" t="s">
        <v>63</v>
      </c>
      <c r="E27" s="15">
        <v>112844673654</v>
      </c>
      <c r="F27" s="15">
        <v>3466931558</v>
      </c>
      <c r="G27" s="15">
        <v>2004809791</v>
      </c>
      <c r="H27" s="15">
        <v>2422991667</v>
      </c>
      <c r="I27" s="15">
        <v>12493947022</v>
      </c>
      <c r="J27" s="15">
        <f>SUM(E27:I27)</f>
        <v>133233353692</v>
      </c>
      <c r="K27" s="72">
        <v>3.4449679102205651E-2</v>
      </c>
    </row>
    <row r="28" spans="2:17">
      <c r="B28"/>
      <c r="D28" s="46"/>
      <c r="E28" s="22"/>
      <c r="F28" s="22"/>
      <c r="G28" s="22"/>
      <c r="H28" s="22"/>
      <c r="I28" s="22"/>
      <c r="J28" s="22"/>
      <c r="K28" s="78"/>
    </row>
    <row r="29" spans="2:17">
      <c r="B29"/>
      <c r="D29" s="38" t="s">
        <v>64</v>
      </c>
      <c r="E29" s="23">
        <v>1.2860494403293458E-2</v>
      </c>
      <c r="F29" s="23">
        <v>-1.7889583975280458E-2</v>
      </c>
      <c r="G29" s="23">
        <v>-2.3030221399212829E-3</v>
      </c>
      <c r="H29" s="23">
        <v>-3.1828145197621343E-3</v>
      </c>
      <c r="I29" s="23">
        <v>-1.0749413298973708E-2</v>
      </c>
      <c r="J29" s="23">
        <v>-2.1264339530644126E-2</v>
      </c>
      <c r="K29" s="23" t="s">
        <v>65</v>
      </c>
    </row>
    <row r="30" spans="2:17">
      <c r="B30"/>
      <c r="D30" s="304" t="s">
        <v>124</v>
      </c>
      <c r="E30" s="304"/>
      <c r="F30" s="304"/>
      <c r="G30" s="304"/>
      <c r="H30" s="304"/>
      <c r="I30" s="304"/>
      <c r="J30" s="304"/>
      <c r="K30" s="304"/>
    </row>
    <row r="31" spans="2:17">
      <c r="B31"/>
    </row>
    <row r="32" spans="2:17">
      <c r="B32"/>
      <c r="E32" s="163"/>
      <c r="F32" s="163"/>
      <c r="G32" s="163"/>
      <c r="H32" s="163"/>
      <c r="I32" s="163"/>
    </row>
  </sheetData>
  <mergeCells count="8">
    <mergeCell ref="D30:K30"/>
    <mergeCell ref="A7:N7"/>
    <mergeCell ref="A8:N8"/>
    <mergeCell ref="A1:N1"/>
    <mergeCell ref="A2:N2"/>
    <mergeCell ref="A3:N3"/>
    <mergeCell ref="A5:N5"/>
    <mergeCell ref="A6:N6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1. Panorama Macroeconómico</vt:lpstr>
      <vt:lpstr>2.Matriz Transacciones Cons.</vt:lpstr>
      <vt:lpstr>3.Cobertura Institucional</vt:lpstr>
      <vt:lpstr>CAIF Presp. Agregado</vt:lpstr>
      <vt:lpstr>4. CAIF Presp. Agregado</vt:lpstr>
      <vt:lpstr>5. Matriz Trans. Consolidadas</vt:lpstr>
      <vt:lpstr>6.Presup. Consolidado Ingresos</vt:lpstr>
      <vt:lpstr>7. Presup. Consolidado Gastos</vt:lpstr>
      <vt:lpstr>8.CAIF Consolidada</vt:lpstr>
      <vt:lpstr>9.Presp.Consolidado Funcional </vt:lpstr>
      <vt:lpstr>10. Demanda Agreg.</vt:lpstr>
      <vt:lpstr>11.Remuneraciones</vt:lpstr>
      <vt:lpstr>12. Sueldos Promedio</vt:lpstr>
      <vt:lpstr>13.Proyectos de Inversion </vt:lpstr>
      <vt:lpstr>Anexo 1 </vt:lpstr>
      <vt:lpstr>Anexo 2 Tabla I</vt:lpstr>
      <vt:lpstr>Anexo 2 Tabla II</vt:lpstr>
      <vt:lpstr>Anexo 3 Tabla I</vt:lpstr>
      <vt:lpstr>Anexo 3 Tabla II</vt:lpstr>
      <vt:lpstr>Anexo 3 Tabla III</vt:lpstr>
      <vt:lpstr>Presp. Consolidado Funcional</vt:lpstr>
      <vt:lpstr>Proyectos de Inversion</vt:lpstr>
      <vt:lpstr>Inversion en Provincias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A. Castillo Cabral</dc:creator>
  <cp:lastModifiedBy>Katherine M. Peguero Fermín</cp:lastModifiedBy>
  <dcterms:created xsi:type="dcterms:W3CDTF">2017-04-28T18:30:36Z</dcterms:created>
  <dcterms:modified xsi:type="dcterms:W3CDTF">2019-08-14T18:54:32Z</dcterms:modified>
</cp:coreProperties>
</file>