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oporte\Desktop\DGFFE 2021\"/>
    </mc:Choice>
  </mc:AlternateContent>
  <bookViews>
    <workbookView xWindow="0" yWindow="0" windowWidth="28800" windowHeight="12624" tabRatio="893" firstSheet="13" activeTab="24"/>
  </bookViews>
  <sheets>
    <sheet name="1. Panorama Macroeconómico" sheetId="40" r:id="rId1"/>
    <sheet name="Panorama Macroeconómico " sheetId="30" state="hidden" r:id="rId2"/>
    <sheet name="CAIF Presp. Agregado" sheetId="3" state="hidden" r:id="rId3"/>
    <sheet name="Cobertura Institucional" sheetId="5" state="hidden" r:id="rId4"/>
    <sheet name="2. Cobertura Institucional" sheetId="41" r:id="rId5"/>
    <sheet name="3. CAIF Ejecución Agregado" sheetId="47" r:id="rId6"/>
    <sheet name="4.CAIF Presp. Agregado" sheetId="59" r:id="rId7"/>
    <sheet name="5. Matriz Trans. Ejecu. Cons." sheetId="48" r:id="rId8"/>
    <sheet name="6. Matriz Trans. Form. Cons" sheetId="49" r:id="rId9"/>
    <sheet name="7. Ejecu. Consolidado Ingresos" sheetId="50" r:id="rId10"/>
    <sheet name="8. Form. Consolidado Ingresos" sheetId="51" r:id="rId11"/>
    <sheet name="9.Ejec. Consolidado Gastos" sheetId="53" r:id="rId12"/>
    <sheet name="10. Form. Consolidado Gastos " sheetId="52" r:id="rId13"/>
    <sheet name="11. CAIF Ejec. Consolidada" sheetId="54" r:id="rId14"/>
    <sheet name="12. CAIF Form. Consolidada " sheetId="55" r:id="rId15"/>
    <sheet name="Graficos" sheetId="13" state="hidden" r:id="rId16"/>
    <sheet name="13. Ejec. Consolidado Funcional" sheetId="56" r:id="rId17"/>
    <sheet name="14. Form.Consolidado Funcional " sheetId="57" r:id="rId18"/>
    <sheet name="15. Ejec. Impuestos Consolidado" sheetId="61" r:id="rId19"/>
    <sheet name="16. Demanda Agregada" sheetId="15" r:id="rId20"/>
    <sheet name="17. Pre. Ejec. Remuneraciones" sheetId="34" r:id="rId21"/>
    <sheet name="18. Pre. For. Remuneraciones" sheetId="60" r:id="rId22"/>
    <sheet name="19. Sueldos Promedio " sheetId="46" r:id="rId23"/>
    <sheet name="20. Proyectos de Inversión" sheetId="58" r:id="rId24"/>
    <sheet name="Anexo 1 Matriz Trans." sheetId="45" r:id="rId25"/>
  </sheets>
  <externalReferences>
    <externalReference r:id="rId26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61" l="1"/>
  <c r="L17" i="60"/>
  <c r="K17" i="60"/>
  <c r="J17" i="60"/>
  <c r="H17" i="60"/>
  <c r="G17" i="60"/>
  <c r="F17" i="60"/>
  <c r="D17" i="60"/>
  <c r="N16" i="60"/>
  <c r="N15" i="60"/>
  <c r="N14" i="60"/>
  <c r="M14" i="60"/>
  <c r="N13" i="60"/>
  <c r="N12" i="60"/>
  <c r="J27" i="59"/>
  <c r="J26" i="59"/>
  <c r="J25" i="59" s="1"/>
  <c r="I25" i="59"/>
  <c r="H25" i="59"/>
  <c r="G25" i="59"/>
  <c r="F25" i="59"/>
  <c r="E25" i="59"/>
  <c r="G23" i="59"/>
  <c r="I21" i="59"/>
  <c r="H21" i="59"/>
  <c r="G21" i="59"/>
  <c r="F21" i="59"/>
  <c r="E21" i="59"/>
  <c r="I20" i="59"/>
  <c r="H20" i="59"/>
  <c r="G20" i="59"/>
  <c r="F20" i="59"/>
  <c r="E20" i="59"/>
  <c r="J20" i="59" s="1"/>
  <c r="J17" i="59"/>
  <c r="J16" i="59"/>
  <c r="J15" i="59"/>
  <c r="I14" i="59"/>
  <c r="H14" i="59"/>
  <c r="G14" i="59"/>
  <c r="F14" i="59"/>
  <c r="E14" i="59"/>
  <c r="J12" i="59"/>
  <c r="J11" i="59"/>
  <c r="J10" i="59"/>
  <c r="I10" i="59"/>
  <c r="I23" i="59" s="1"/>
  <c r="H10" i="59"/>
  <c r="H22" i="59" s="1"/>
  <c r="G10" i="59"/>
  <c r="G22" i="59" s="1"/>
  <c r="F10" i="59"/>
  <c r="F23" i="59" s="1"/>
  <c r="E10" i="59"/>
  <c r="E23" i="59" s="1"/>
  <c r="N17" i="60" l="1"/>
  <c r="J14" i="59"/>
  <c r="J21" i="59"/>
  <c r="E22" i="59"/>
  <c r="I22" i="59"/>
  <c r="F22" i="59"/>
  <c r="J22" i="59" s="1"/>
  <c r="H23" i="59"/>
  <c r="J23" i="59" s="1"/>
  <c r="F13" i="41" l="1"/>
  <c r="F12" i="41"/>
  <c r="F9" i="41"/>
  <c r="G14" i="41"/>
  <c r="G12" i="41"/>
  <c r="D34" i="58" l="1"/>
  <c r="E34" i="58" s="1"/>
  <c r="F34" i="58"/>
  <c r="D33" i="58"/>
  <c r="F32" i="58"/>
  <c r="F31" i="58"/>
  <c r="F30" i="58"/>
  <c r="F29" i="58"/>
  <c r="F28" i="58"/>
  <c r="F27" i="58"/>
  <c r="F26" i="58"/>
  <c r="D25" i="58"/>
  <c r="F25" i="58" s="1"/>
  <c r="F24" i="58"/>
  <c r="F23" i="58"/>
  <c r="F22" i="58"/>
  <c r="F21" i="58"/>
  <c r="F20" i="58"/>
  <c r="D19" i="58"/>
  <c r="F19" i="58" s="1"/>
  <c r="F18" i="58"/>
  <c r="F17" i="58"/>
  <c r="F16" i="58"/>
  <c r="F15" i="58"/>
  <c r="F14" i="58"/>
  <c r="F13" i="58"/>
  <c r="F12" i="58"/>
  <c r="F11" i="58"/>
  <c r="E11" i="58"/>
  <c r="F10" i="58"/>
  <c r="F9" i="58"/>
  <c r="H14" i="46"/>
  <c r="H15" i="46"/>
  <c r="H16" i="46"/>
  <c r="H17" i="46"/>
  <c r="H13" i="46"/>
  <c r="H12" i="46"/>
  <c r="C17" i="46"/>
  <c r="G17" i="15"/>
  <c r="H16" i="15"/>
  <c r="I16" i="15"/>
  <c r="I15" i="15"/>
  <c r="H15" i="15"/>
  <c r="I14" i="15"/>
  <c r="H14" i="15"/>
  <c r="F17" i="15"/>
  <c r="I13" i="15"/>
  <c r="H13" i="15"/>
  <c r="E17" i="15"/>
  <c r="D17" i="15"/>
  <c r="H35" i="57"/>
  <c r="H34" i="57" s="1"/>
  <c r="G34" i="57"/>
  <c r="F34" i="57"/>
  <c r="E34" i="57"/>
  <c r="D34" i="57"/>
  <c r="C34" i="57"/>
  <c r="H33" i="57"/>
  <c r="H32" i="57"/>
  <c r="H31" i="57"/>
  <c r="H30" i="57"/>
  <c r="H29" i="57"/>
  <c r="G28" i="57"/>
  <c r="F28" i="57"/>
  <c r="E28" i="57"/>
  <c r="D28" i="57"/>
  <c r="C28" i="57"/>
  <c r="H27" i="57"/>
  <c r="H26" i="57"/>
  <c r="H25" i="57" s="1"/>
  <c r="G25" i="57"/>
  <c r="F25" i="57"/>
  <c r="E25" i="57"/>
  <c r="D25" i="57"/>
  <c r="C25" i="57"/>
  <c r="H24" i="57"/>
  <c r="H23" i="57"/>
  <c r="H22" i="57"/>
  <c r="H21" i="57"/>
  <c r="H20" i="57"/>
  <c r="H19" i="57"/>
  <c r="H18" i="57"/>
  <c r="H17" i="57"/>
  <c r="H16" i="57"/>
  <c r="G15" i="57"/>
  <c r="F15" i="57"/>
  <c r="E15" i="57"/>
  <c r="D15" i="57"/>
  <c r="C15" i="57"/>
  <c r="C36" i="57" s="1"/>
  <c r="H14" i="57"/>
  <c r="H13" i="57"/>
  <c r="H12" i="57"/>
  <c r="H11" i="57"/>
  <c r="G10" i="57"/>
  <c r="F10" i="57"/>
  <c r="E10" i="57"/>
  <c r="D10" i="57"/>
  <c r="C10" i="57"/>
  <c r="C10" i="56"/>
  <c r="H35" i="56"/>
  <c r="H34" i="56" s="1"/>
  <c r="G34" i="56"/>
  <c r="F34" i="56"/>
  <c r="E34" i="56"/>
  <c r="D34" i="56"/>
  <c r="C34" i="56"/>
  <c r="H33" i="56"/>
  <c r="H32" i="56"/>
  <c r="H31" i="56"/>
  <c r="H30" i="56"/>
  <c r="H29" i="56"/>
  <c r="G28" i="56"/>
  <c r="F28" i="56"/>
  <c r="E28" i="56"/>
  <c r="D28" i="56"/>
  <c r="C28" i="56"/>
  <c r="H27" i="56"/>
  <c r="H26" i="56"/>
  <c r="H25" i="56" s="1"/>
  <c r="G25" i="56"/>
  <c r="F25" i="56"/>
  <c r="E25" i="56"/>
  <c r="D25" i="56"/>
  <c r="C25" i="56"/>
  <c r="H24" i="56"/>
  <c r="H23" i="56"/>
  <c r="H22" i="56"/>
  <c r="H21" i="56"/>
  <c r="H20" i="56"/>
  <c r="H19" i="56"/>
  <c r="H18" i="56"/>
  <c r="H17" i="56"/>
  <c r="H16" i="56"/>
  <c r="G15" i="56"/>
  <c r="F15" i="56"/>
  <c r="E15" i="56"/>
  <c r="D15" i="56"/>
  <c r="C15" i="56"/>
  <c r="H14" i="56"/>
  <c r="H13" i="56"/>
  <c r="H12" i="56"/>
  <c r="H11" i="56"/>
  <c r="G10" i="56"/>
  <c r="F10" i="56"/>
  <c r="E10" i="56"/>
  <c r="D10" i="56"/>
  <c r="H27" i="55"/>
  <c r="I27" i="55" s="1"/>
  <c r="H26" i="55"/>
  <c r="I26" i="55" s="1"/>
  <c r="H25" i="55"/>
  <c r="I25" i="55" s="1"/>
  <c r="G25" i="55"/>
  <c r="F25" i="55"/>
  <c r="E25" i="55"/>
  <c r="D25" i="55"/>
  <c r="C25" i="55"/>
  <c r="G21" i="55"/>
  <c r="F21" i="55"/>
  <c r="E21" i="55"/>
  <c r="D21" i="55"/>
  <c r="C21" i="55"/>
  <c r="G20" i="55"/>
  <c r="F20" i="55"/>
  <c r="E20" i="55"/>
  <c r="D20" i="55"/>
  <c r="C20" i="55"/>
  <c r="I17" i="55"/>
  <c r="H17" i="55"/>
  <c r="I16" i="55"/>
  <c r="H16" i="55"/>
  <c r="I15" i="55"/>
  <c r="H15" i="55"/>
  <c r="I14" i="55"/>
  <c r="H14" i="55"/>
  <c r="G14" i="55"/>
  <c r="G23" i="55" s="1"/>
  <c r="F14" i="55"/>
  <c r="E14" i="55"/>
  <c r="E23" i="55" s="1"/>
  <c r="D14" i="55"/>
  <c r="C14" i="55"/>
  <c r="C23" i="55" s="1"/>
  <c r="H12" i="55"/>
  <c r="H21" i="55" s="1"/>
  <c r="I21" i="55" s="1"/>
  <c r="H11" i="55"/>
  <c r="I11" i="55" s="1"/>
  <c r="H10" i="55"/>
  <c r="H22" i="55" s="1"/>
  <c r="G10" i="55"/>
  <c r="G22" i="55" s="1"/>
  <c r="G29" i="55" s="1"/>
  <c r="F10" i="55"/>
  <c r="F23" i="55" s="1"/>
  <c r="E10" i="55"/>
  <c r="E22" i="55" s="1"/>
  <c r="E29" i="55" s="1"/>
  <c r="D10" i="55"/>
  <c r="D22" i="55" s="1"/>
  <c r="D29" i="55" s="1"/>
  <c r="C10" i="55"/>
  <c r="C22" i="55" s="1"/>
  <c r="C29" i="55" s="1"/>
  <c r="G16" i="54"/>
  <c r="H27" i="54"/>
  <c r="I27" i="54" s="1"/>
  <c r="H26" i="54"/>
  <c r="I26" i="54" s="1"/>
  <c r="H25" i="54"/>
  <c r="I25" i="54" s="1"/>
  <c r="G25" i="54"/>
  <c r="F25" i="54"/>
  <c r="E25" i="54"/>
  <c r="D25" i="54"/>
  <c r="C25" i="54"/>
  <c r="G17" i="54"/>
  <c r="G14" i="54" s="1"/>
  <c r="F17" i="54"/>
  <c r="E17" i="54"/>
  <c r="D17" i="54"/>
  <c r="C17" i="54"/>
  <c r="C14" i="54" s="1"/>
  <c r="F16" i="54"/>
  <c r="E16" i="54"/>
  <c r="D16" i="54"/>
  <c r="C16" i="54"/>
  <c r="G15" i="54"/>
  <c r="F15" i="54"/>
  <c r="E15" i="54"/>
  <c r="D15" i="54"/>
  <c r="C15" i="54"/>
  <c r="G12" i="54"/>
  <c r="F12" i="54"/>
  <c r="F21" i="54" s="1"/>
  <c r="E12" i="54"/>
  <c r="D12" i="54"/>
  <c r="C12" i="54"/>
  <c r="G11" i="54"/>
  <c r="G20" i="54" s="1"/>
  <c r="F11" i="54"/>
  <c r="E11" i="54"/>
  <c r="D11" i="54"/>
  <c r="C11" i="54"/>
  <c r="C20" i="54" s="1"/>
  <c r="E26" i="53"/>
  <c r="H25" i="53"/>
  <c r="H24" i="53"/>
  <c r="H23" i="53"/>
  <c r="H22" i="53"/>
  <c r="H21" i="53"/>
  <c r="H20" i="53"/>
  <c r="H19" i="53"/>
  <c r="G18" i="53"/>
  <c r="F18" i="53"/>
  <c r="F26" i="53" s="1"/>
  <c r="E18" i="53"/>
  <c r="D18" i="53"/>
  <c r="C18" i="53"/>
  <c r="H17" i="53"/>
  <c r="H16" i="53"/>
  <c r="H15" i="53"/>
  <c r="H14" i="53"/>
  <c r="H13" i="53"/>
  <c r="H10" i="53" s="1"/>
  <c r="H12" i="53"/>
  <c r="H11" i="53"/>
  <c r="G10" i="53"/>
  <c r="F10" i="53"/>
  <c r="E10" i="53"/>
  <c r="D10" i="53"/>
  <c r="C10" i="53"/>
  <c r="C10" i="52"/>
  <c r="D10" i="52"/>
  <c r="E10" i="52"/>
  <c r="F10" i="52"/>
  <c r="G10" i="52"/>
  <c r="H11" i="52"/>
  <c r="H12" i="52"/>
  <c r="H13" i="52"/>
  <c r="H14" i="52"/>
  <c r="H10" i="52" s="1"/>
  <c r="H15" i="52"/>
  <c r="H16" i="52"/>
  <c r="H17" i="52"/>
  <c r="C18" i="52"/>
  <c r="C26" i="52" s="1"/>
  <c r="D18" i="52"/>
  <c r="E18" i="52"/>
  <c r="E26" i="52" s="1"/>
  <c r="F18" i="52"/>
  <c r="G18" i="52"/>
  <c r="G26" i="52" s="1"/>
  <c r="H19" i="52"/>
  <c r="H18" i="52" s="1"/>
  <c r="H20" i="52"/>
  <c r="H21" i="52"/>
  <c r="H22" i="52"/>
  <c r="H23" i="52"/>
  <c r="H24" i="52"/>
  <c r="H25" i="52"/>
  <c r="D26" i="52"/>
  <c r="F26" i="52"/>
  <c r="E10" i="54" l="1"/>
  <c r="D10" i="54"/>
  <c r="E14" i="54"/>
  <c r="D14" i="54"/>
  <c r="D22" i="54" s="1"/>
  <c r="D29" i="54" s="1"/>
  <c r="E26" i="58"/>
  <c r="E15" i="58"/>
  <c r="E22" i="58"/>
  <c r="E25" i="58"/>
  <c r="E29" i="58"/>
  <c r="E33" i="58"/>
  <c r="E13" i="58"/>
  <c r="E24" i="58"/>
  <c r="E31" i="58"/>
  <c r="F33" i="58"/>
  <c r="E9" i="58"/>
  <c r="E17" i="58"/>
  <c r="E20" i="58"/>
  <c r="E27" i="58"/>
  <c r="E10" i="58"/>
  <c r="E12" i="58"/>
  <c r="E14" i="58"/>
  <c r="E16" i="58"/>
  <c r="E18" i="58"/>
  <c r="E28" i="58"/>
  <c r="E30" i="58"/>
  <c r="E32" i="58"/>
  <c r="E21" i="58"/>
  <c r="E23" i="58"/>
  <c r="E19" i="58"/>
  <c r="H12" i="15"/>
  <c r="H17" i="15" s="1"/>
  <c r="I12" i="15"/>
  <c r="I17" i="15" s="1"/>
  <c r="D36" i="57"/>
  <c r="G36" i="57"/>
  <c r="F36" i="57"/>
  <c r="H15" i="57"/>
  <c r="E36" i="57"/>
  <c r="H10" i="57"/>
  <c r="H28" i="57"/>
  <c r="H28" i="56"/>
  <c r="H15" i="56"/>
  <c r="H10" i="56"/>
  <c r="C36" i="56"/>
  <c r="G36" i="56"/>
  <c r="E36" i="56"/>
  <c r="F36" i="56"/>
  <c r="D36" i="56"/>
  <c r="H29" i="55"/>
  <c r="I22" i="55"/>
  <c r="H20" i="55"/>
  <c r="I20" i="55" s="1"/>
  <c r="F22" i="55"/>
  <c r="F29" i="55" s="1"/>
  <c r="I10" i="55"/>
  <c r="I12" i="55"/>
  <c r="D23" i="55"/>
  <c r="H23" i="55"/>
  <c r="I23" i="55" s="1"/>
  <c r="F10" i="54"/>
  <c r="F20" i="54"/>
  <c r="E21" i="54"/>
  <c r="H17" i="54"/>
  <c r="I17" i="54" s="1"/>
  <c r="E20" i="54"/>
  <c r="H15" i="54"/>
  <c r="I15" i="54" s="1"/>
  <c r="D20" i="54"/>
  <c r="C21" i="54"/>
  <c r="G21" i="54"/>
  <c r="H16" i="54"/>
  <c r="I16" i="54" s="1"/>
  <c r="E22" i="54"/>
  <c r="E29" i="54" s="1"/>
  <c r="E23" i="54"/>
  <c r="C10" i="54"/>
  <c r="G10" i="54"/>
  <c r="H11" i="54"/>
  <c r="F14" i="54"/>
  <c r="H12" i="54"/>
  <c r="D21" i="54"/>
  <c r="H18" i="53"/>
  <c r="G26" i="53"/>
  <c r="C26" i="53"/>
  <c r="D26" i="53"/>
  <c r="H26" i="53"/>
  <c r="H26" i="52"/>
  <c r="E22" i="51"/>
  <c r="D22" i="51"/>
  <c r="H21" i="51"/>
  <c r="H20" i="51"/>
  <c r="H19" i="51"/>
  <c r="H18" i="51" s="1"/>
  <c r="G18" i="51"/>
  <c r="F18" i="51"/>
  <c r="F22" i="51" s="1"/>
  <c r="E18" i="51"/>
  <c r="D18" i="51"/>
  <c r="C18" i="51"/>
  <c r="C22" i="51" s="1"/>
  <c r="H17" i="51"/>
  <c r="H16" i="51"/>
  <c r="H15" i="51"/>
  <c r="H14" i="51"/>
  <c r="H13" i="51"/>
  <c r="H12" i="51"/>
  <c r="H11" i="51"/>
  <c r="G10" i="51"/>
  <c r="F10" i="51"/>
  <c r="E10" i="51"/>
  <c r="D10" i="51"/>
  <c r="C10" i="51"/>
  <c r="H21" i="50"/>
  <c r="H20" i="50"/>
  <c r="H19" i="50"/>
  <c r="G18" i="50"/>
  <c r="F18" i="50"/>
  <c r="F22" i="50" s="1"/>
  <c r="E18" i="50"/>
  <c r="D18" i="50"/>
  <c r="C18" i="50"/>
  <c r="C22" i="50" s="1"/>
  <c r="H17" i="50"/>
  <c r="H16" i="50"/>
  <c r="H15" i="50"/>
  <c r="H14" i="50"/>
  <c r="H13" i="50"/>
  <c r="H12" i="50"/>
  <c r="H11" i="50"/>
  <c r="G10" i="50"/>
  <c r="F10" i="50"/>
  <c r="E10" i="50"/>
  <c r="D10" i="50"/>
  <c r="C10" i="50"/>
  <c r="J10" i="49"/>
  <c r="J11" i="49"/>
  <c r="J12" i="49"/>
  <c r="J13" i="49"/>
  <c r="J14" i="49"/>
  <c r="E15" i="49"/>
  <c r="F15" i="49"/>
  <c r="G15" i="49"/>
  <c r="H15" i="49"/>
  <c r="I15" i="49"/>
  <c r="J16" i="49"/>
  <c r="J17" i="49"/>
  <c r="J18" i="49"/>
  <c r="J19" i="49"/>
  <c r="J20" i="49"/>
  <c r="E21" i="49"/>
  <c r="F21" i="49"/>
  <c r="G21" i="49"/>
  <c r="H21" i="49"/>
  <c r="I21" i="49"/>
  <c r="J22" i="49"/>
  <c r="J23" i="49"/>
  <c r="J24" i="49"/>
  <c r="J25" i="49"/>
  <c r="J26" i="49"/>
  <c r="E27" i="49"/>
  <c r="J27" i="49" s="1"/>
  <c r="J28" i="49"/>
  <c r="J29" i="49"/>
  <c r="J30" i="49"/>
  <c r="J31" i="49"/>
  <c r="J32" i="49"/>
  <c r="E33" i="49"/>
  <c r="J33" i="49" s="1"/>
  <c r="E34" i="49"/>
  <c r="E35" i="49"/>
  <c r="E36" i="49"/>
  <c r="E37" i="49"/>
  <c r="E38" i="49"/>
  <c r="F39" i="49"/>
  <c r="G39" i="49"/>
  <c r="H39" i="49"/>
  <c r="I39" i="49"/>
  <c r="I10" i="48"/>
  <c r="I11" i="48"/>
  <c r="I15" i="48" s="1"/>
  <c r="I12" i="48"/>
  <c r="I13" i="48"/>
  <c r="I14" i="48"/>
  <c r="D15" i="48"/>
  <c r="E15" i="48"/>
  <c r="F15" i="48"/>
  <c r="G15" i="48"/>
  <c r="H15" i="48"/>
  <c r="I16" i="48"/>
  <c r="I17" i="48"/>
  <c r="I18" i="48"/>
  <c r="I19" i="48"/>
  <c r="I20" i="48"/>
  <c r="D21" i="48"/>
  <c r="E21" i="48"/>
  <c r="F21" i="48"/>
  <c r="G21" i="48"/>
  <c r="H21" i="48"/>
  <c r="I21" i="48"/>
  <c r="I22" i="48"/>
  <c r="I23" i="48"/>
  <c r="I27" i="48" s="1"/>
  <c r="I24" i="48"/>
  <c r="I25" i="48"/>
  <c r="I26" i="48"/>
  <c r="D27" i="48"/>
  <c r="E27" i="48"/>
  <c r="F27" i="48"/>
  <c r="G27" i="48"/>
  <c r="H27" i="48"/>
  <c r="I28" i="48"/>
  <c r="I33" i="48" s="1"/>
  <c r="I29" i="48"/>
  <c r="I30" i="48"/>
  <c r="I31" i="48"/>
  <c r="I32" i="48"/>
  <c r="D33" i="48"/>
  <c r="E33" i="48"/>
  <c r="F33" i="48"/>
  <c r="G33" i="48"/>
  <c r="H33" i="48"/>
  <c r="D34" i="48"/>
  <c r="E34" i="48"/>
  <c r="F34" i="48"/>
  <c r="G34" i="48"/>
  <c r="H34" i="48"/>
  <c r="I34" i="48"/>
  <c r="D35" i="48"/>
  <c r="E35" i="48"/>
  <c r="F35" i="48"/>
  <c r="G35" i="48"/>
  <c r="H35" i="48"/>
  <c r="I35" i="48"/>
  <c r="D36" i="48"/>
  <c r="E36" i="48"/>
  <c r="F36" i="48"/>
  <c r="G36" i="48"/>
  <c r="H36" i="48"/>
  <c r="I36" i="48"/>
  <c r="D37" i="48"/>
  <c r="E37" i="48"/>
  <c r="F37" i="48"/>
  <c r="G37" i="48"/>
  <c r="H37" i="48"/>
  <c r="I37" i="48"/>
  <c r="D38" i="48"/>
  <c r="E38" i="48"/>
  <c r="E39" i="48" s="1"/>
  <c r="F38" i="48"/>
  <c r="G38" i="48"/>
  <c r="H38" i="48"/>
  <c r="I38" i="48"/>
  <c r="I39" i="48" s="1"/>
  <c r="D39" i="48"/>
  <c r="F39" i="48"/>
  <c r="G39" i="48"/>
  <c r="H39" i="48"/>
  <c r="C10" i="47"/>
  <c r="D10" i="47"/>
  <c r="D23" i="47" s="1"/>
  <c r="E10" i="47"/>
  <c r="H10" i="47" s="1"/>
  <c r="I10" i="47" s="1"/>
  <c r="F10" i="47"/>
  <c r="G10" i="47"/>
  <c r="H11" i="47"/>
  <c r="I11" i="47" s="1"/>
  <c r="H12" i="47"/>
  <c r="I12" i="47" s="1"/>
  <c r="C14" i="47"/>
  <c r="D14" i="47"/>
  <c r="E14" i="47"/>
  <c r="E22" i="47" s="1"/>
  <c r="E29" i="47" s="1"/>
  <c r="F14" i="47"/>
  <c r="G14" i="47"/>
  <c r="G22" i="47" s="1"/>
  <c r="G29" i="47" s="1"/>
  <c r="H15" i="47"/>
  <c r="I15" i="47" s="1"/>
  <c r="H16" i="47"/>
  <c r="I16" i="47" s="1"/>
  <c r="H17" i="47"/>
  <c r="I17" i="47"/>
  <c r="C20" i="47"/>
  <c r="D20" i="47"/>
  <c r="E20" i="47"/>
  <c r="H20" i="47" s="1"/>
  <c r="I20" i="47" s="1"/>
  <c r="F20" i="47"/>
  <c r="G20" i="47"/>
  <c r="C21" i="47"/>
  <c r="H21" i="47" s="1"/>
  <c r="I21" i="47" s="1"/>
  <c r="D21" i="47"/>
  <c r="E21" i="47"/>
  <c r="F21" i="47"/>
  <c r="G21" i="47"/>
  <c r="D22" i="47"/>
  <c r="D29" i="47" s="1"/>
  <c r="F22" i="47"/>
  <c r="F29" i="47" s="1"/>
  <c r="C23" i="47"/>
  <c r="E23" i="47"/>
  <c r="G23" i="47"/>
  <c r="C25" i="47"/>
  <c r="D25" i="47"/>
  <c r="E25" i="47"/>
  <c r="H25" i="47" s="1"/>
  <c r="I25" i="47" s="1"/>
  <c r="F25" i="47"/>
  <c r="G25" i="47"/>
  <c r="H26" i="47"/>
  <c r="I26" i="47" s="1"/>
  <c r="H27" i="47"/>
  <c r="I27" i="47" s="1"/>
  <c r="I9" i="41"/>
  <c r="G13" i="41"/>
  <c r="G11" i="41"/>
  <c r="G10" i="41"/>
  <c r="G9" i="41"/>
  <c r="F22" i="54" l="1"/>
  <c r="F29" i="54" s="1"/>
  <c r="H14" i="54"/>
  <c r="I14" i="54" s="1"/>
  <c r="D23" i="54"/>
  <c r="H14" i="47"/>
  <c r="I14" i="47" s="1"/>
  <c r="F23" i="47"/>
  <c r="H23" i="47"/>
  <c r="I23" i="47" s="1"/>
  <c r="H36" i="57"/>
  <c r="H36" i="56"/>
  <c r="H10" i="51"/>
  <c r="H22" i="51" s="1"/>
  <c r="G22" i="51"/>
  <c r="F23" i="54"/>
  <c r="C23" i="54"/>
  <c r="C22" i="54"/>
  <c r="C29" i="54" s="1"/>
  <c r="H20" i="54"/>
  <c r="I20" i="54" s="1"/>
  <c r="I11" i="54"/>
  <c r="H10" i="54"/>
  <c r="H21" i="54"/>
  <c r="I21" i="54" s="1"/>
  <c r="I12" i="54"/>
  <c r="G23" i="54"/>
  <c r="G22" i="54"/>
  <c r="G29" i="54" s="1"/>
  <c r="G22" i="50"/>
  <c r="E22" i="50"/>
  <c r="H10" i="50"/>
  <c r="D22" i="50"/>
  <c r="H18" i="50"/>
  <c r="J36" i="49"/>
  <c r="E39" i="49"/>
  <c r="J15" i="49"/>
  <c r="J35" i="49"/>
  <c r="J21" i="49"/>
  <c r="J37" i="49"/>
  <c r="J38" i="49"/>
  <c r="J34" i="49"/>
  <c r="C22" i="47"/>
  <c r="I10" i="54" l="1"/>
  <c r="H22" i="54"/>
  <c r="H23" i="54"/>
  <c r="I23" i="54" s="1"/>
  <c r="H22" i="50"/>
  <c r="J39" i="49"/>
  <c r="H22" i="47"/>
  <c r="C29" i="47"/>
  <c r="F17" i="46"/>
  <c r="E17" i="46"/>
  <c r="D17" i="46"/>
  <c r="G17" i="46"/>
  <c r="H29" i="54" l="1"/>
  <c r="I22" i="54"/>
  <c r="I22" i="47"/>
  <c r="H29" i="47"/>
  <c r="C14" i="41" l="1"/>
  <c r="E14" i="41"/>
  <c r="D14" i="41" l="1"/>
  <c r="B14" i="41" l="1"/>
  <c r="F14" i="41" s="1"/>
  <c r="F11" i="41"/>
  <c r="F10" i="41"/>
  <c r="M12" i="34" l="1"/>
  <c r="N12" i="34"/>
  <c r="M13" i="34"/>
  <c r="N13" i="34"/>
  <c r="M14" i="34"/>
  <c r="N14" i="34"/>
  <c r="M15" i="34"/>
  <c r="N15" i="34"/>
  <c r="M16" i="34"/>
  <c r="N16" i="34"/>
  <c r="C17" i="34"/>
  <c r="D17" i="34"/>
  <c r="E17" i="34"/>
  <c r="F17" i="34"/>
  <c r="G17" i="34"/>
  <c r="H17" i="34"/>
  <c r="I17" i="34"/>
  <c r="J17" i="34"/>
  <c r="K17" i="34"/>
  <c r="L17" i="34"/>
  <c r="M17" i="34" l="1"/>
  <c r="N17" i="34"/>
  <c r="D64" i="13"/>
  <c r="D63" i="13"/>
  <c r="D45" i="13"/>
  <c r="D44" i="13"/>
  <c r="D25" i="13"/>
  <c r="D24" i="13"/>
  <c r="D3" i="13"/>
  <c r="D2" i="13"/>
  <c r="E64" i="13"/>
  <c r="E3" i="13"/>
  <c r="E45" i="13"/>
  <c r="E25" i="13"/>
  <c r="G14" i="5"/>
  <c r="E14" i="5"/>
  <c r="D14" i="5"/>
  <c r="C14" i="5"/>
  <c r="B14" i="5"/>
  <c r="G13" i="5"/>
  <c r="F13" i="5"/>
  <c r="G12" i="5"/>
  <c r="F12" i="5"/>
  <c r="G11" i="5"/>
  <c r="F11" i="5"/>
  <c r="G10" i="5"/>
  <c r="F10" i="5"/>
  <c r="G9" i="5"/>
  <c r="F9" i="5"/>
  <c r="K34" i="3"/>
  <c r="I34" i="3"/>
  <c r="G34" i="3"/>
  <c r="E34" i="3"/>
  <c r="C34" i="3"/>
  <c r="K33" i="3"/>
  <c r="I33" i="3"/>
  <c r="G33" i="3"/>
  <c r="E33" i="3"/>
  <c r="C33" i="3"/>
  <c r="K32" i="3"/>
  <c r="I32" i="3"/>
  <c r="G32" i="3"/>
  <c r="E32" i="3"/>
  <c r="C32" i="3"/>
  <c r="K31" i="3"/>
  <c r="I31" i="3"/>
  <c r="G31" i="3"/>
  <c r="E31" i="3"/>
  <c r="C31" i="3"/>
  <c r="M29" i="3"/>
  <c r="L29" i="3"/>
  <c r="K29" i="3"/>
  <c r="J29" i="3"/>
  <c r="I29" i="3"/>
  <c r="H29" i="3"/>
  <c r="G29" i="3"/>
  <c r="F29" i="3"/>
  <c r="E29" i="3"/>
  <c r="D29" i="3"/>
  <c r="C29" i="3"/>
  <c r="B29" i="3"/>
  <c r="AA27" i="3"/>
  <c r="Y27" i="3"/>
  <c r="W27" i="3"/>
  <c r="U27" i="3"/>
  <c r="S27" i="3"/>
  <c r="Q27" i="3"/>
  <c r="O27" i="3"/>
  <c r="N27" i="3"/>
  <c r="M27" i="3"/>
  <c r="AA26" i="3"/>
  <c r="Y26" i="3"/>
  <c r="W26" i="3"/>
  <c r="U26" i="3"/>
  <c r="S26" i="3"/>
  <c r="Q26" i="3"/>
  <c r="O26" i="3"/>
  <c r="N26" i="3"/>
  <c r="M26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B25" i="3"/>
  <c r="AA23" i="3"/>
  <c r="Y23" i="3"/>
  <c r="W23" i="3"/>
  <c r="U23" i="3"/>
  <c r="S23" i="3"/>
  <c r="Q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B23" i="3"/>
  <c r="AA22" i="3"/>
  <c r="Y22" i="3"/>
  <c r="W22" i="3"/>
  <c r="U22" i="3"/>
  <c r="S22" i="3"/>
  <c r="Q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B22" i="3"/>
  <c r="AA21" i="3"/>
  <c r="Y21" i="3"/>
  <c r="W21" i="3"/>
  <c r="U21" i="3"/>
  <c r="S21" i="3"/>
  <c r="Q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B21" i="3"/>
  <c r="AA20" i="3"/>
  <c r="Y20" i="3"/>
  <c r="W20" i="3"/>
  <c r="U20" i="3"/>
  <c r="S20" i="3"/>
  <c r="Q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B20" i="3"/>
  <c r="O19" i="3"/>
  <c r="N19" i="3"/>
  <c r="AA17" i="3"/>
  <c r="Y17" i="3"/>
  <c r="W17" i="3"/>
  <c r="U17" i="3"/>
  <c r="S17" i="3"/>
  <c r="Q17" i="3"/>
  <c r="O17" i="3"/>
  <c r="N17" i="3"/>
  <c r="M17" i="3"/>
  <c r="AA16" i="3"/>
  <c r="Y16" i="3"/>
  <c r="W16" i="3"/>
  <c r="U16" i="3"/>
  <c r="S16" i="3"/>
  <c r="Q16" i="3"/>
  <c r="O16" i="3"/>
  <c r="N16" i="3"/>
  <c r="M16" i="3"/>
  <c r="AA15" i="3"/>
  <c r="Y15" i="3"/>
  <c r="W15" i="3"/>
  <c r="U15" i="3"/>
  <c r="S15" i="3"/>
  <c r="Q15" i="3"/>
  <c r="O15" i="3"/>
  <c r="N15" i="3"/>
  <c r="M15" i="3"/>
  <c r="AA14" i="3"/>
  <c r="Y14" i="3"/>
  <c r="W14" i="3"/>
  <c r="U14" i="3"/>
  <c r="S14" i="3"/>
  <c r="Q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B14" i="3"/>
  <c r="AA12" i="3"/>
  <c r="Y12" i="3"/>
  <c r="W12" i="3"/>
  <c r="U12" i="3"/>
  <c r="S12" i="3"/>
  <c r="Q12" i="3"/>
  <c r="O12" i="3"/>
  <c r="N12" i="3"/>
  <c r="M12" i="3"/>
  <c r="AA11" i="3"/>
  <c r="Y11" i="3"/>
  <c r="W11" i="3"/>
  <c r="U11" i="3"/>
  <c r="S11" i="3"/>
  <c r="Q11" i="3"/>
  <c r="O11" i="3"/>
  <c r="N11" i="3"/>
  <c r="M11" i="3"/>
  <c r="AA10" i="3"/>
  <c r="Y10" i="3"/>
  <c r="W10" i="3"/>
  <c r="U10" i="3"/>
  <c r="S10" i="3"/>
  <c r="Q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B10" i="3"/>
  <c r="E63" i="13" l="1"/>
  <c r="E2" i="13"/>
  <c r="E24" i="13"/>
  <c r="E44" i="13"/>
</calcChain>
</file>

<file path=xl/sharedStrings.xml><?xml version="1.0" encoding="utf-8"?>
<sst xmlns="http://schemas.openxmlformats.org/spreadsheetml/2006/main" count="888" uniqueCount="298">
  <si>
    <t>MINISTERIO DE HACIENDA</t>
  </si>
  <si>
    <t>DIRECCIÓN GENERAL DE PRESUPUESTO</t>
  </si>
  <si>
    <t>Meta de inflación (±1)</t>
  </si>
  <si>
    <t>Inflación (promedio)</t>
  </si>
  <si>
    <t>Inflación (diciembre)</t>
  </si>
  <si>
    <t>Crecimiento deflactor PIB</t>
  </si>
  <si>
    <t>Tasa de cambio (promedio)</t>
  </si>
  <si>
    <t>Tasa de variación (%)</t>
  </si>
  <si>
    <t>Tasa de cambio (diciembre)</t>
  </si>
  <si>
    <t>Crecimiento PIB real EE.UU (%)</t>
  </si>
  <si>
    <t>DIRECCIÓN DE ESTUDIOS ECONÓMICOS E INTEGRACIÓN PRESUPUESTARIA</t>
  </si>
  <si>
    <t xml:space="preserve">Cuenta Ahorro, Inversión y Financiamiento </t>
  </si>
  <si>
    <t>Millones de RD$</t>
  </si>
  <si>
    <t>Gobierno Central</t>
  </si>
  <si>
    <t>Empresas Públicas No Financieras</t>
  </si>
  <si>
    <t>Total General</t>
  </si>
  <si>
    <t>Ingresos</t>
  </si>
  <si>
    <t>1.1 - Ingresos Corrientes</t>
  </si>
  <si>
    <t>1.2 - Ingresos de Capital</t>
  </si>
  <si>
    <t>Gastos</t>
  </si>
  <si>
    <t>2.1 - Gastos Corrientes</t>
  </si>
  <si>
    <t>2.1.4 - Gastos de la propiedad</t>
  </si>
  <si>
    <t>2.2 - Gastos de Capital</t>
  </si>
  <si>
    <t>Resultados</t>
  </si>
  <si>
    <t>Resultado de la cuenta Corriente (1.1 - 2.1)</t>
  </si>
  <si>
    <t>Resultado de la cuenta de Capital (1.2 - 2.2)</t>
  </si>
  <si>
    <t>Resultado Financiero (1 - 2)</t>
  </si>
  <si>
    <t>Resultado Primario (1 - (2 - 2.1.4))</t>
  </si>
  <si>
    <t>Financiamiento Neto</t>
  </si>
  <si>
    <t>3.1 - Fuentes Financieras</t>
  </si>
  <si>
    <t>3.2 - Aplicaciones Financieras</t>
  </si>
  <si>
    <t>Resultado Financiero % PIB</t>
  </si>
  <si>
    <t>-</t>
  </si>
  <si>
    <t>Fuente: Elaboración propia con datos del Sitema de Información de la Gestión Financiera (SIGEF).</t>
  </si>
  <si>
    <t>Sub-sector Institucional</t>
  </si>
  <si>
    <t>Fuente</t>
  </si>
  <si>
    <t>Existentes</t>
  </si>
  <si>
    <t>Incluidas</t>
  </si>
  <si>
    <t>Instituciones Descentralizadas y Autónomas No Financieras</t>
  </si>
  <si>
    <t xml:space="preserve"> -</t>
  </si>
  <si>
    <t>Instituciones Públicas de la Seguridad Social formuladas independientes</t>
  </si>
  <si>
    <t>Gobiernos Locales</t>
  </si>
  <si>
    <t xml:space="preserve"> Las Empresas Distribuidoras y transmisión están incluidas como programas de la CDEEE, dada su condición de Holding.  </t>
  </si>
  <si>
    <t>Total SPNF</t>
  </si>
  <si>
    <t>Promedio ponderado en base a los ingresos por ámbitos del SPNF</t>
  </si>
  <si>
    <t>Fuente: Elaboración propia con datos del Sistema de Información de la Gestión Financiera (SIGEF).</t>
  </si>
  <si>
    <t>Año 2017</t>
  </si>
  <si>
    <t>Tipo de Transacción</t>
  </si>
  <si>
    <t>Institución Transfiere</t>
  </si>
  <si>
    <t xml:space="preserve">Institución Receptora </t>
  </si>
  <si>
    <t>Compra de Bienes y Servicios</t>
  </si>
  <si>
    <t>Instituciones Públicas de la Seguridad Social</t>
  </si>
  <si>
    <t>Transferencias Corrientes</t>
  </si>
  <si>
    <t>Transferencias de Capital</t>
  </si>
  <si>
    <t>Aplicaciones Financieras</t>
  </si>
  <si>
    <t>Total Instituciones Transfieren</t>
  </si>
  <si>
    <t>Total Recibido</t>
  </si>
  <si>
    <t>Millones RD$</t>
  </si>
  <si>
    <t xml:space="preserve">Clasificación Económica de los Ingresos </t>
  </si>
  <si>
    <t>1.1.1 - Impuestos</t>
  </si>
  <si>
    <t>1.1.2 - Contribuciones a la seguridad social</t>
  </si>
  <si>
    <t>1.1.3 - Ventas de bienes y servicios</t>
  </si>
  <si>
    <t>1.1.4 - Rentas de la propiedad</t>
  </si>
  <si>
    <t>1.1.7 - Multas y sanciones pecuniarias</t>
  </si>
  <si>
    <t>1.1.9 - Otros ingresos corrientes</t>
  </si>
  <si>
    <t>1.2 - Ingresos de capital</t>
  </si>
  <si>
    <t>1.2.1 - Venta (disposición) de activos no financieros (a valores brutos)</t>
  </si>
  <si>
    <t>1.2.4 - Transferencias de capital recibidas</t>
  </si>
  <si>
    <t>1.2.5 - Recuperación de inversiones financieras realizadas con fines de política</t>
  </si>
  <si>
    <t xml:space="preserve">Clasificación Económica de los Gastos </t>
  </si>
  <si>
    <t>2.1.1 - Gastos de explotación</t>
  </si>
  <si>
    <t>2.1.2 - Gastos de consumo</t>
  </si>
  <si>
    <t>2.1.3 - Prestaciones de la seguridad social (sistema propio de la empresa)</t>
  </si>
  <si>
    <t>2.1.6 - Transferencias corrientes otorgadas</t>
  </si>
  <si>
    <t>2.1.9 - Otros gastos corrientes</t>
  </si>
  <si>
    <t>2.2.1 - Construcciones en proceso</t>
  </si>
  <si>
    <t>2.2.2 - Activos fijos (formación bruta de capital fijo)</t>
  </si>
  <si>
    <t>2.2.4 - Objetos de valor</t>
  </si>
  <si>
    <t>2.2.5 - Activos no producidos</t>
  </si>
  <si>
    <t>2.2.6 - Transferencias de capital otorgadas</t>
  </si>
  <si>
    <t>2.2.7 - Inversiones financieras realizadas con fines de política</t>
  </si>
  <si>
    <t>2.2.8 - Gastos de capital, reserva presupuestaria</t>
  </si>
  <si>
    <t>Total de Gastos</t>
  </si>
  <si>
    <t>Fuente: Elaboración propia con datos del Sitema de Información de la Gestión Financiera (SIGEF)</t>
  </si>
  <si>
    <t>Finalidad/Función</t>
  </si>
  <si>
    <t>1 - SERVICIOS  GENERALES</t>
  </si>
  <si>
    <t>1.1 - Administración general</t>
  </si>
  <si>
    <t>1.2 - Relaciones internacionales</t>
  </si>
  <si>
    <t>1.3 - Defensa nacional</t>
  </si>
  <si>
    <t>1.4 - Justicia, orden público y seguridad</t>
  </si>
  <si>
    <t>2 - SERVICIOS ECONÓMICOS</t>
  </si>
  <si>
    <t xml:space="preserve">2.1 - Asuntos económicos y  laborales </t>
  </si>
  <si>
    <t>2.2 - Agropecuaria, caza, pesca y silvicultura</t>
  </si>
  <si>
    <t>2.3 - Riego</t>
  </si>
  <si>
    <t>2.4 -  Energía y combustible</t>
  </si>
  <si>
    <t>2.5 - Supervisión y regulación de la construcción</t>
  </si>
  <si>
    <t xml:space="preserve">2.6 - Transporte </t>
  </si>
  <si>
    <t>2.7 - Comunicaciones.</t>
  </si>
  <si>
    <t>2.8 - Banca y seguros</t>
  </si>
  <si>
    <t>2.9 - Otros servicios económicos</t>
  </si>
  <si>
    <t>3 - PROTECCIÓN DEL MEDIO AMBIENTE</t>
  </si>
  <si>
    <t>3.1 - Protección del aire, agua y suelo.</t>
  </si>
  <si>
    <t>3.2 - Ordenación de desechos</t>
  </si>
  <si>
    <t>4 - SERVICIOS SOCIALES</t>
  </si>
  <si>
    <t>4.1 - Vivienda y servicios comunitarios</t>
  </si>
  <si>
    <t>4.2 - Salud</t>
  </si>
  <si>
    <t>4.3 - Actividades deportivas, recreativas, culturales y religiosas</t>
  </si>
  <si>
    <t>4.4 - Educación</t>
  </si>
  <si>
    <t>4.5 - Asistencia social</t>
  </si>
  <si>
    <t>5 - INTERESES DE LA DEUDA PÚBLICA</t>
  </si>
  <si>
    <t>5.1 - Intereses y comisiones de deuda pública</t>
  </si>
  <si>
    <t xml:space="preserve">Clasificación Funcional del Gasto </t>
  </si>
  <si>
    <t>Las instituciones desconcentradas están reflejadas por las transferencias que reciben.</t>
  </si>
  <si>
    <t>Cobertura Institucional para la Consolidación del SPNF</t>
  </si>
  <si>
    <t>Instituciones Formulacion</t>
  </si>
  <si>
    <t>Instituciones Ejecución</t>
  </si>
  <si>
    <t>Formulación</t>
  </si>
  <si>
    <t>Ejecución</t>
  </si>
  <si>
    <t>Observaciones Ejecución</t>
  </si>
  <si>
    <t>1.1.6 - Transferencias y donaciones corrientes recibidas</t>
  </si>
  <si>
    <t>Inflación EE.UU. (diciembre)</t>
  </si>
  <si>
    <t>Inflación EE.UU. (promedio)</t>
  </si>
  <si>
    <t>Nickel (US$/TM)</t>
  </si>
  <si>
    <t>Oro (US$/Oz)</t>
  </si>
  <si>
    <t>Petróleo WTI (US$ por barril)</t>
  </si>
  <si>
    <t>Petróleo Canasta FMI (US$ por barril)</t>
  </si>
  <si>
    <t xml:space="preserve">Supuestos </t>
  </si>
  <si>
    <t xml:space="preserve">Tasa de cambio </t>
  </si>
  <si>
    <t xml:space="preserve">Inflación </t>
  </si>
  <si>
    <t>Crecimiento del PIB nominal en US$</t>
  </si>
  <si>
    <t>PIB nominal (Millones de US$)</t>
  </si>
  <si>
    <t>Crecimiento del PIB nominal</t>
  </si>
  <si>
    <t>PIB nominal (Millones RD$)</t>
  </si>
  <si>
    <t xml:space="preserve">PIB Nominal </t>
  </si>
  <si>
    <t>Crecimiento del PIB real</t>
  </si>
  <si>
    <t>PIB real (Indice 2007=100)</t>
  </si>
  <si>
    <t xml:space="preserve">PIB real </t>
  </si>
  <si>
    <t xml:space="preserve">Indicadores </t>
  </si>
  <si>
    <t>2.1.5 - Subvenciones otorgadas a empresas</t>
  </si>
  <si>
    <t>Ingresos Corrientes</t>
  </si>
  <si>
    <t>Inst. Descentralizadas y Autónomas No Financieras</t>
  </si>
  <si>
    <t>Ints. De la Seguridad Socia</t>
  </si>
  <si>
    <t>Gobierno Locales</t>
  </si>
  <si>
    <t>Tipo</t>
  </si>
  <si>
    <t>Ambito</t>
  </si>
  <si>
    <t>Ingresos de capital</t>
  </si>
  <si>
    <t>Gastos Corrientes</t>
  </si>
  <si>
    <t>Gastos de capital</t>
  </si>
  <si>
    <t>Ins. De Seguridad social</t>
  </si>
  <si>
    <t>Gobiernos locales</t>
  </si>
  <si>
    <t xml:space="preserve">Formulación </t>
  </si>
  <si>
    <t>Consumo</t>
  </si>
  <si>
    <t>Inversión</t>
  </si>
  <si>
    <t>Total</t>
  </si>
  <si>
    <t>Ints. De la Seguridad Social</t>
  </si>
  <si>
    <t xml:space="preserve">Sueldos y Salarios </t>
  </si>
  <si>
    <t>Salario Promedio Mensual</t>
  </si>
  <si>
    <t>2.1.1 - Remuneraciones</t>
  </si>
  <si>
    <t>2.1.2- Sobresueldos</t>
  </si>
  <si>
    <t xml:space="preserve">Ejecución </t>
  </si>
  <si>
    <t>2.1.4 - Gratificaciones y Bonificaciones</t>
  </si>
  <si>
    <t>2.1.5 - Contribuciones a la Seguridad Social</t>
  </si>
  <si>
    <t>2.1.3 - Dietas y Gastos de Representación</t>
  </si>
  <si>
    <t>Cantidad de Empleados</t>
  </si>
  <si>
    <t xml:space="preserve">Empresas Públicas No Financieras </t>
  </si>
  <si>
    <t xml:space="preserve">Total general </t>
  </si>
  <si>
    <t xml:space="preserve">Total General </t>
  </si>
  <si>
    <t>% PIB</t>
  </si>
  <si>
    <t>Inst.Públicas de la Seguridad Social</t>
  </si>
  <si>
    <t>Total Transferido</t>
  </si>
  <si>
    <t>TOTAL SPNF</t>
  </si>
  <si>
    <t xml:space="preserve"> Presupuesto Ejecutado Agregado por Ámbito Institucional del SPNF </t>
  </si>
  <si>
    <t>Matriz de Transacciones Ejecutadas Consolidadas del SPNF</t>
  </si>
  <si>
    <t>Presupuesto Ejecutado Consolidado por Ámbito Institucional del SPNF</t>
  </si>
  <si>
    <t>Presupuesto Formulado Consolidado por Ámbito Institucional del SPNF</t>
  </si>
  <si>
    <t xml:space="preserve">Presupuesto Ejecutado Consolidado por Ámbito Institucional del SPNF </t>
  </si>
  <si>
    <t xml:space="preserve">Presupuesto Formulado Consolidado por Ámbito Institucional del SPNF </t>
  </si>
  <si>
    <t xml:space="preserve"> Presupuesto Ejecutado Consolidado por Ámbito Institucional del SPNF</t>
  </si>
  <si>
    <t xml:space="preserve"> Presupuesto Formulado Consolidado por Ámbito Institucional del SPNF</t>
  </si>
  <si>
    <t xml:space="preserve">Presupuesto Ejecutado Consolidado por Ámbito del SPNF </t>
  </si>
  <si>
    <t xml:space="preserve">Presupuesto Formulado Consolidado por Ámbito del SPNF </t>
  </si>
  <si>
    <t>% Cobertura
Institucional</t>
  </si>
  <si>
    <t>% Cobertura
de Recursos</t>
  </si>
  <si>
    <t>Sistema de Información de la Gestión Financiera (SIGEF)</t>
  </si>
  <si>
    <t>Sistema de Presupuesto de los Gobiernos Locales (SIPREGOL)</t>
  </si>
  <si>
    <t>La cobertura de recursos solo se consideran las instituciones que registraron las transferencias recibidas de Gobierno Central</t>
  </si>
  <si>
    <t>Sistema Presupuestario de las Empresas Públicas (SIPREPUBLI)</t>
  </si>
  <si>
    <t xml:space="preserve">Observaciones </t>
  </si>
  <si>
    <t>Observaciones:</t>
  </si>
  <si>
    <t>Observaciones</t>
  </si>
  <si>
    <t>Para la formulació, se toma el la Proyeccion del PIB utilizada en el año que trabajaremos</t>
  </si>
  <si>
    <t>Para la ejecución, se toma la revisión a Septiembre del año que trabajaremos sin alterar el que proyectamos en la formulación.</t>
  </si>
  <si>
    <t>El % de Cobertura de Recursos se saca de la Pivot consolidada, de forma agregada (solo filtrando el 0 del campo Consolidación). Se divide el gasto que dice Gobierno Central que le da a cada ambito entre el ingreso que dicen que reciben. esto es sin ningun filtro de trasnferencias ni compra de bienes ni nada, monto total puro e integro.
Para el caso de Empresas Públicas no Financieras, se debe de buscar una proyección de la Refineria. Se toma el último informe de ejecución publicado por la Refineria y se proyecta, de forma lineal, por 12 mese. Esta proyección debe de sumarse al gasto que GC dice le transfiere a las Empresas Públicas no Financieras. 
Actualizar la fuente de donde proviene cada información de acuerdo a si estamos en Formulación o Ejecución.</t>
  </si>
  <si>
    <t>Proyectos de Inversión Pública por Ámbito Institucional</t>
  </si>
  <si>
    <t xml:space="preserve">Millones de RD$ </t>
  </si>
  <si>
    <t>Proyecto</t>
  </si>
  <si>
    <t>% Part.</t>
  </si>
  <si>
    <t>1.1.1.1.1 - Gobierno Central</t>
  </si>
  <si>
    <t>1.1.1.2.1 - Gobiernos centrales municipales</t>
  </si>
  <si>
    <t>Formulación 2018</t>
  </si>
  <si>
    <t>Ejecución 2018</t>
  </si>
  <si>
    <t>Fuente: MEPYD, Septiembre 2018, Panorama Macroeconómico 2018-2022, Ministerio de Economía, Planificación y Desarrollo.</t>
  </si>
  <si>
    <t xml:space="preserve"> </t>
  </si>
  <si>
    <t>2.5 - Minería, manufactura y construcción</t>
  </si>
  <si>
    <t>4.5 - Protección social</t>
  </si>
  <si>
    <t>Otros Proyectos</t>
  </si>
  <si>
    <t>01 - Construcción de Vías de Comunicación y Anexos</t>
  </si>
  <si>
    <t xml:space="preserve">02 - Reparación y Acondicionamiento de Vias de Comunicación </t>
  </si>
  <si>
    <t>Matriz de Transacciones Consolidadas del SPNF</t>
  </si>
  <si>
    <t>Instituciones Formulación</t>
  </si>
  <si>
    <t>Agregación Institucional para la Consolidación de la Ejecución del Sector Público No Financiero</t>
  </si>
  <si>
    <t>Matriz de Transacciones para Consolidar en el SPNF</t>
  </si>
  <si>
    <t>Transacciones sugeridas MEFP 2001</t>
  </si>
  <si>
    <t>Definición</t>
  </si>
  <si>
    <t>¿Consolidadas?</t>
  </si>
  <si>
    <t>Dividendos y retiros de los ingresos de las cuasicorporaciones</t>
  </si>
  <si>
    <t>Pago que reciben los accionistas y propietarios de otras corporaciones públicas por los fondos de capital que ponen a la disposición de dichas corporaciones.</t>
  </si>
  <si>
    <t>NO</t>
  </si>
  <si>
    <t>No hay transacciones de este tipo en el Presupuesto SPNF 2016.</t>
  </si>
  <si>
    <t>Subsidios</t>
  </si>
  <si>
    <t>Pagos corrientes sin contrapartida que las unidades gubernamentales hacen a las demas intituciones  con el fin de subsidiar la reducción de tarifa y precio de los servicios.</t>
  </si>
  <si>
    <t>SI</t>
  </si>
  <si>
    <t>El registro de los subsidios como transferencias no permite la identificación de estas transacciones.</t>
  </si>
  <si>
    <t>Transferencias corrientes y de capital</t>
  </si>
  <si>
    <r>
      <t xml:space="preserve">Las </t>
    </r>
    <r>
      <rPr>
        <b/>
        <sz val="10"/>
        <color theme="1"/>
        <rFont val="BenchNine Regular "/>
      </rPr>
      <t>transferencias corrientes</t>
    </r>
    <r>
      <rPr>
        <sz val="10"/>
        <color theme="1"/>
        <rFont val="BenchNine Regular "/>
      </rPr>
      <t xml:space="preserve"> son las que se efectúan en conexión a gastos corrientes y no están vinculadas ni condicionadas a la adquisición de un activo por parte del beneficiario. Las </t>
    </r>
    <r>
      <rPr>
        <b/>
        <sz val="10"/>
        <color theme="1"/>
        <rFont val="BenchNine Regular "/>
      </rPr>
      <t>transferencias de capital</t>
    </r>
    <r>
      <rPr>
        <sz val="10"/>
        <color theme="1"/>
        <rFont val="BenchNine Regular "/>
      </rPr>
      <t xml:space="preserve"> pueden constituir una transferencia de efectivo que el beneficiario debe utilizar o se espera que utilice para la adquisición de un activo o activos.</t>
    </r>
  </si>
  <si>
    <t>Ingresos y gastos de intereses</t>
  </si>
  <si>
    <t>Compras y ventas de bienes y servicios</t>
  </si>
  <si>
    <t xml:space="preserve">Actividad primaria de las corporaciones públicas no financieras con el proposito de suministrar bienes y servicios a precio de mercado. </t>
  </si>
  <si>
    <t>PARCIALMENTE</t>
  </si>
  <si>
    <t>Solo se han tomando en cuenta la venta de energía eléctrica al Estado por parte de la CDEEE.</t>
  </si>
  <si>
    <t>Flujos y saldos de activos no financieros</t>
  </si>
  <si>
    <t>Venta o adquisición  de activos no financieros de las corporaciones publicas no financieras, como tierras, edificios y equipos, en transacciones con el gobierno general o con otras corporaciones publicas no financieras.</t>
  </si>
  <si>
    <t>Acciones y otras participaciones de capital</t>
  </si>
  <si>
    <t>Abarcan todos los instrumentos y registros en que se reconocen, una vez satisfechos los derechos de todos los acreedores, los derechos al valor residual de las corporaciones.</t>
  </si>
  <si>
    <t>Préstamos valores distintos de acciones</t>
  </si>
  <si>
    <t xml:space="preserve">Instrumento financiero que se crea cuando un acreedor otorga fondos en préstamo directamente a un deudor y recibe un instrumento no negociable como evidencia del activo. </t>
  </si>
  <si>
    <t>La metodología utilizada no abarca el sector financiero, por esto fue tomado el SPNF, ya que dentro del SPNF no hay transacciones de este tipo.</t>
  </si>
  <si>
    <t xml:space="preserve">Valores distintos de acciones </t>
  </si>
  <si>
    <t xml:space="preserve">Instrumentos financieros negociables que sirven de evidencia de la obligación que tienen las unidades de liquidarlos mediante el suministro de efectivo, un instrumento financiero u otro artículo de valor
económico. </t>
  </si>
  <si>
    <t>Fuente: Elaboración Propia de la Dirección General de Presupuesto.</t>
  </si>
  <si>
    <t>Panorama Macroeconómico</t>
  </si>
  <si>
    <t>Demanda Agregada</t>
  </si>
  <si>
    <t>Remuneraciones del Sector Público No Financiero</t>
  </si>
  <si>
    <t>Sueldos y Salarios Promedio del Sector Público</t>
  </si>
  <si>
    <t>Formulación 2019</t>
  </si>
  <si>
    <t>Ejecución 2019</t>
  </si>
  <si>
    <t>PIB 2020</t>
  </si>
  <si>
    <t>2.1.4 - Intereses de la deuda</t>
  </si>
  <si>
    <t>Año 2019</t>
  </si>
  <si>
    <t>Organismos Autónomos y Descentralizadas No Financieros</t>
  </si>
  <si>
    <t>Organismos Autónomos y Descentralizados No Financieros</t>
  </si>
  <si>
    <t>Organismos Autónomos y Descentralizados No Financieras</t>
  </si>
  <si>
    <t>PIB Ejecución 2019</t>
  </si>
  <si>
    <t>PIB Formulacion 2019</t>
  </si>
  <si>
    <t>3.1 - Protección del aire, agua y suelo</t>
  </si>
  <si>
    <t>3.2 - Protección de la biodiversidad y ordenación de desechos</t>
  </si>
  <si>
    <t>Organismos Autonómos y Descentralizadas No Financieros</t>
  </si>
  <si>
    <t>Ejec. 2019</t>
  </si>
  <si>
    <t xml:space="preserve">1.1.2 - Empresas Públicas No Financieras </t>
  </si>
  <si>
    <t>81 - Reparación Hospitales del Distrito Nacional</t>
  </si>
  <si>
    <t>16 - Construcciónde la Ciudad Sanitaria Dr. Luis E. Aybar, Distrito Nacional</t>
  </si>
  <si>
    <t>01 - Mejoramiento de la Infraestructura Vial en la provincia de Santiago</t>
  </si>
  <si>
    <t>05 - Humanización del Sistema Penitenciario de la República Dominicana</t>
  </si>
  <si>
    <t>01 - Mejoramiento de la Produccion de Café en la República Dominicana</t>
  </si>
  <si>
    <t>01 - Construcción de Archivos Regionales, en la República Dominicana</t>
  </si>
  <si>
    <t>07 - Construcción Infraestructuras Culturales, Educativas, Religiosas y Fúnebres</t>
  </si>
  <si>
    <t>05 - Construcción de Instalaciones Recreativas</t>
  </si>
  <si>
    <t>21 - Constucción de Infraestructuras Sanitarias y Medio Ambiente</t>
  </si>
  <si>
    <t>70 - Construcción Hospital Regional en San Francisco de Macorís, Prov. Duarte</t>
  </si>
  <si>
    <t>MINISTERIO de HACIENDA</t>
  </si>
  <si>
    <t>DIRECCIÓN GENERAL de PRESUPUESTO</t>
  </si>
  <si>
    <t>DIRECCIÓN de ESTUDIOS ECONÓMICOS E INTEGRACIÓN PRESUPUESTARIA</t>
  </si>
  <si>
    <t>47 - Construcción del Tramo III de la Avenida Circunvalación Santo Domingo (Prof. Juan Bosch)</t>
  </si>
  <si>
    <t xml:space="preserve">03 - Construcción de Instalaciones deportivas </t>
  </si>
  <si>
    <t>10 - Reconstrucción Hospital Jose María Cabral y Báez, Santiago, provincia Santiago</t>
  </si>
  <si>
    <t>61 - Construcción de Planteles Educativos en la provincia Santo Domingo (Fase 3)</t>
  </si>
  <si>
    <t>02 - Construcción Presa de Monte Grande, Rehabilitación y Complementaciónde la Presa de Sabana Yegua, provincia Azua</t>
  </si>
  <si>
    <t>07 - Recuperación de la Cobertura Vegetal en Cuencas Hidrográficas de la República Dominicana.</t>
  </si>
  <si>
    <t>04 - Construcción Pequeña Presa la Piña, provincia Dajabón</t>
  </si>
  <si>
    <t>Existe en el Presupuesto Formulado del SPNF 2019</t>
  </si>
  <si>
    <t>Ámbito Institucional</t>
  </si>
  <si>
    <t>Cantidad de Instituciones</t>
  </si>
  <si>
    <t xml:space="preserve"> Presupuesto Agregado por Ámbito Institucional del SPNF </t>
  </si>
  <si>
    <t xml:space="preserve">Presupuesto Consolidado por Ámbito del SPNF </t>
  </si>
  <si>
    <t>Gasto en Remuneraciones por Ámbito Institucional del SPNEF</t>
  </si>
  <si>
    <t>Instituciones de la Seguridad Social</t>
  </si>
  <si>
    <t>Gobiernos centrales municipales</t>
  </si>
  <si>
    <t>Fuente: Elaboración propia con datos del Sistema de Información de la Gestión Financiera (SIGEF), Centralización de la Información Financiera del Estado (CIFE) y Sistema Presupuestario de las Empresas Públicas (SIPREPUBLI).</t>
  </si>
  <si>
    <t>1.1.1.1 - Impuestos sobre el ingreso, las utilidades  y las ganancias de capital</t>
  </si>
  <si>
    <t>1.1.1.3 - Impuestos sobre la propiedad</t>
  </si>
  <si>
    <t>1.1.1.4 - Impuestos sobre los bienes y servicios</t>
  </si>
  <si>
    <t>1.1.1.5 - Impuestos sobre el comercio y las transacciones internacionales/comercio exterior</t>
  </si>
  <si>
    <t>1.1.1.6 - Impuestos ecológicos</t>
  </si>
  <si>
    <t>1.1.1.9 - Impuestos diversos</t>
  </si>
  <si>
    <t>Fuente: Panorama Macroeconómico 2019-2022, noviembre 2020. Ministerio de Economía, Planificación y Desarrollo (MEPyD).</t>
  </si>
  <si>
    <t xml:space="preserve">Fuente: Elaboración propia de la Dirección General de Presupuesto (DIGEPRES). </t>
  </si>
  <si>
    <t>Fuente: Elaboración propia con datos del Banco Central de la República Dominicana (BCRD) y Sistema de Información de la Gestión Financiera (SIGEF).</t>
  </si>
  <si>
    <t>Nota: Para este documento solo se están tomando las transacciones de carácter presupuestario y aplicables a transacciones del SPNF.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</si>
</sst>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_ * #,##0.00_ ;_ * \-#,##0.00_ ;_ * &quot;-&quot;??_ ;_ @_ "/>
    <numFmt numFmtId="167" formatCode="#,##0.0,,_);\(#,##0.0,,\)"/>
    <numFmt numFmtId="168" formatCode="_(* #,##0.0,,_);_(* \(#,##0.0,,\);_(* &quot;-&quot;?_);_(@_)"/>
    <numFmt numFmtId="169" formatCode="0.0%"/>
    <numFmt numFmtId="170" formatCode="#,##0.0"/>
    <numFmt numFmtId="171" formatCode="_-* #,##0.0_-;\-* #,##0.0_-;_-* &quot;-&quot;??_-;_-@_-"/>
    <numFmt numFmtId="172" formatCode="_(* #,##0.0_);_(* \(#,##0.0\);_(* &quot;-&quot;??_);_(@_)"/>
    <numFmt numFmtId="173" formatCode="_-* #,##0_-;\-* #,##0_-;_-* &quot;-&quot;??_-;_-@_-"/>
    <numFmt numFmtId="174" formatCode="0.0000%"/>
    <numFmt numFmtId="175" formatCode="#,##0.00,,_);\(#,##0.00,,\)"/>
    <numFmt numFmtId="177" formatCode="_(* #,##0.0_);_(* \(#,##0.0\);_(* &quot;-&quot;?_);_(@_)"/>
    <numFmt numFmtId="178" formatCode="_(* #,##0.000_);_(* \(#,##0.000\);_(* &quot;-&quot;??_);_(@_)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0"/>
      <color theme="0"/>
      <name val="BenchNine Regular "/>
    </font>
    <font>
      <b/>
      <sz val="10"/>
      <color theme="1"/>
      <name val="BenchNine Regular "/>
    </font>
    <font>
      <sz val="10"/>
      <color theme="1"/>
      <name val="BenchNine Regular "/>
    </font>
    <font>
      <b/>
      <sz val="10"/>
      <name val="BenchNine Regular 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theme="8" tint="-0.499984740745262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0"/>
      <name val="Times New Roman"/>
      <family val="1"/>
    </font>
    <font>
      <sz val="9"/>
      <color rgb="FF000000"/>
      <name val="BenchNine Regular "/>
    </font>
    <font>
      <b/>
      <sz val="12"/>
      <color theme="0"/>
      <name val="Times New Roman"/>
      <family val="1"/>
    </font>
    <font>
      <b/>
      <sz val="9"/>
      <color theme="0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4"/>
      <color theme="0"/>
      <name val="Times New Roman"/>
      <family val="1"/>
    </font>
    <font>
      <sz val="9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name val="BenchNine Regular "/>
    </font>
    <font>
      <sz val="11"/>
      <color theme="0"/>
      <name val="Calibri"/>
      <family val="2"/>
      <scheme val="minor"/>
    </font>
    <font>
      <sz val="10"/>
      <color rgb="FF00000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05496"/>
        <bgColor theme="4" tint="0.79998168889431442"/>
      </patternFill>
    </fill>
    <fill>
      <patternFill patternType="solid">
        <fgColor rgb="FF305496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0" fontId="6" fillId="0" borderId="0"/>
    <xf numFmtId="166" fontId="1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7">
    <xf numFmtId="0" fontId="0" fillId="0" borderId="0" xfId="0"/>
    <xf numFmtId="0" fontId="9" fillId="3" borderId="7" xfId="0" applyFont="1" applyFill="1" applyBorder="1" applyAlignment="1">
      <alignment horizontal="center" vertical="center" wrapText="1"/>
    </xf>
    <xf numFmtId="0" fontId="0" fillId="0" borderId="0" xfId="0"/>
    <xf numFmtId="167" fontId="10" fillId="0" borderId="2" xfId="0" applyNumberFormat="1" applyFont="1" applyBorder="1" applyAlignment="1">
      <alignment horizontal="center"/>
    </xf>
    <xf numFmtId="167" fontId="11" fillId="0" borderId="0" xfId="0" applyNumberFormat="1" applyFont="1" applyBorder="1" applyAlignment="1">
      <alignment horizontal="center"/>
    </xf>
    <xf numFmtId="164" fontId="11" fillId="0" borderId="0" xfId="5" applyFont="1" applyBorder="1" applyAlignment="1">
      <alignment horizontal="center"/>
    </xf>
    <xf numFmtId="167" fontId="10" fillId="5" borderId="0" xfId="0" applyNumberFormat="1" applyFont="1" applyFill="1" applyAlignment="1">
      <alignment horizontal="center"/>
    </xf>
    <xf numFmtId="167" fontId="11" fillId="2" borderId="0" xfId="0" applyNumberFormat="1" applyFont="1" applyFill="1" applyAlignment="1">
      <alignment horizontal="center"/>
    </xf>
    <xf numFmtId="167" fontId="10" fillId="2" borderId="0" xfId="0" applyNumberFormat="1" applyFont="1" applyFill="1" applyAlignment="1">
      <alignment horizontal="center"/>
    </xf>
    <xf numFmtId="164" fontId="10" fillId="0" borderId="2" xfId="5" applyFont="1" applyBorder="1" applyAlignment="1">
      <alignment horizontal="center"/>
    </xf>
    <xf numFmtId="39" fontId="11" fillId="0" borderId="0" xfId="0" applyNumberFormat="1" applyFont="1" applyAlignment="1">
      <alignment horizontal="center"/>
    </xf>
    <xf numFmtId="10" fontId="10" fillId="5" borderId="0" xfId="1" applyNumberFormat="1" applyFont="1" applyFill="1" applyAlignment="1">
      <alignment horizontal="center"/>
    </xf>
    <xf numFmtId="167" fontId="10" fillId="0" borderId="0" xfId="0" applyNumberFormat="1" applyFont="1" applyBorder="1" applyAlignment="1">
      <alignment horizontal="center"/>
    </xf>
    <xf numFmtId="167" fontId="10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left" wrapText="1"/>
    </xf>
    <xf numFmtId="0" fontId="0" fillId="0" borderId="0" xfId="0"/>
    <xf numFmtId="0" fontId="10" fillId="0" borderId="2" xfId="0" applyFont="1" applyBorder="1" applyAlignment="1">
      <alignment horizontal="left" wrapText="1"/>
    </xf>
    <xf numFmtId="0" fontId="11" fillId="2" borderId="0" xfId="0" applyFont="1" applyFill="1" applyAlignment="1">
      <alignment wrapText="1"/>
    </xf>
    <xf numFmtId="0" fontId="11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left" wrapText="1"/>
    </xf>
    <xf numFmtId="0" fontId="10" fillId="0" borderId="0" xfId="0" applyFont="1" applyFill="1" applyAlignment="1">
      <alignment horizontal="left" wrapText="1"/>
    </xf>
    <xf numFmtId="0" fontId="10" fillId="2" borderId="0" xfId="0" applyFont="1" applyFill="1" applyAlignment="1">
      <alignment horizontal="left" wrapText="1"/>
    </xf>
    <xf numFmtId="0" fontId="11" fillId="0" borderId="0" xfId="0" applyFont="1" applyAlignment="1">
      <alignment wrapText="1"/>
    </xf>
    <xf numFmtId="0" fontId="5" fillId="0" borderId="0" xfId="0" applyNumberFormat="1" applyFont="1" applyFill="1" applyBorder="1" applyAlignment="1">
      <alignment vertical="center" wrapText="1" readingOrder="1"/>
    </xf>
    <xf numFmtId="0" fontId="5" fillId="0" borderId="4" xfId="0" applyNumberFormat="1" applyFont="1" applyFill="1" applyBorder="1" applyAlignment="1">
      <alignment vertical="center" wrapText="1" readingOrder="1"/>
    </xf>
    <xf numFmtId="0" fontId="4" fillId="0" borderId="0" xfId="0" applyNumberFormat="1" applyFont="1" applyFill="1" applyBorder="1" applyAlignment="1">
      <alignment vertical="top" readingOrder="1"/>
    </xf>
    <xf numFmtId="0" fontId="4" fillId="0" borderId="4" xfId="0" applyNumberFormat="1" applyFont="1" applyFill="1" applyBorder="1" applyAlignment="1">
      <alignment vertical="top" readingOrder="1"/>
    </xf>
    <xf numFmtId="0" fontId="3" fillId="0" borderId="0" xfId="0" applyNumberFormat="1" applyFont="1" applyFill="1" applyBorder="1" applyAlignment="1">
      <alignment vertical="top" wrapText="1" readingOrder="1"/>
    </xf>
    <xf numFmtId="0" fontId="3" fillId="0" borderId="4" xfId="0" applyNumberFormat="1" applyFont="1" applyFill="1" applyBorder="1" applyAlignment="1">
      <alignment vertical="top" wrapText="1" readingOrder="1"/>
    </xf>
    <xf numFmtId="0" fontId="9" fillId="3" borderId="5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center"/>
    </xf>
    <xf numFmtId="10" fontId="10" fillId="0" borderId="2" xfId="1" applyNumberFormat="1" applyFont="1" applyBorder="1" applyAlignment="1">
      <alignment horizontal="center"/>
    </xf>
    <xf numFmtId="10" fontId="11" fillId="2" borderId="0" xfId="1" applyNumberFormat="1" applyFont="1" applyFill="1" applyAlignment="1">
      <alignment horizontal="center"/>
    </xf>
    <xf numFmtId="10" fontId="11" fillId="0" borderId="0" xfId="1" applyNumberFormat="1" applyFont="1" applyBorder="1" applyAlignment="1">
      <alignment horizontal="center"/>
    </xf>
    <xf numFmtId="10" fontId="10" fillId="0" borderId="0" xfId="1" applyNumberFormat="1" applyFont="1" applyBorder="1" applyAlignment="1">
      <alignment horizontal="center"/>
    </xf>
    <xf numFmtId="10" fontId="10" fillId="0" borderId="0" xfId="1" applyNumberFormat="1" applyFont="1" applyFill="1" applyAlignment="1">
      <alignment horizontal="center"/>
    </xf>
    <xf numFmtId="10" fontId="10" fillId="2" borderId="0" xfId="1" applyNumberFormat="1" applyFont="1" applyFill="1" applyAlignment="1">
      <alignment horizontal="center"/>
    </xf>
    <xf numFmtId="167" fontId="10" fillId="5" borderId="0" xfId="0" applyNumberFormat="1" applyFont="1" applyFill="1" applyAlignment="1">
      <alignment horizontal="right"/>
    </xf>
    <xf numFmtId="167" fontId="10" fillId="0" borderId="2" xfId="0" applyNumberFormat="1" applyFont="1" applyBorder="1" applyAlignment="1">
      <alignment horizontal="right"/>
    </xf>
    <xf numFmtId="167" fontId="11" fillId="2" borderId="0" xfId="0" applyNumberFormat="1" applyFont="1" applyFill="1" applyAlignment="1">
      <alignment horizontal="right"/>
    </xf>
    <xf numFmtId="167" fontId="11" fillId="0" borderId="0" xfId="0" applyNumberFormat="1" applyFont="1" applyBorder="1" applyAlignment="1">
      <alignment horizontal="right"/>
    </xf>
    <xf numFmtId="167" fontId="10" fillId="0" borderId="0" xfId="0" applyNumberFormat="1" applyFont="1" applyBorder="1" applyAlignment="1">
      <alignment horizontal="right"/>
    </xf>
    <xf numFmtId="167" fontId="10" fillId="0" borderId="0" xfId="0" applyNumberFormat="1" applyFont="1" applyFill="1" applyAlignment="1">
      <alignment horizontal="right"/>
    </xf>
    <xf numFmtId="167" fontId="10" fillId="2" borderId="0" xfId="0" applyNumberFormat="1" applyFont="1" applyFill="1" applyAlignment="1">
      <alignment horizontal="right"/>
    </xf>
    <xf numFmtId="39" fontId="11" fillId="0" borderId="0" xfId="0" applyNumberFormat="1" applyFont="1" applyAlignment="1">
      <alignment horizontal="right"/>
    </xf>
    <xf numFmtId="10" fontId="11" fillId="0" borderId="0" xfId="1" applyNumberFormat="1" applyFont="1" applyAlignment="1">
      <alignment horizontal="right"/>
    </xf>
    <xf numFmtId="168" fontId="10" fillId="0" borderId="2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11" fillId="0" borderId="7" xfId="0" applyFont="1" applyBorder="1" applyAlignment="1">
      <alignment horizontal="center" vertical="center" wrapText="1"/>
    </xf>
    <xf numFmtId="10" fontId="9" fillId="3" borderId="5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169" fontId="10" fillId="5" borderId="0" xfId="1" applyNumberFormat="1" applyFont="1" applyFill="1" applyAlignment="1">
      <alignment horizontal="center"/>
    </xf>
    <xf numFmtId="0" fontId="13" fillId="0" borderId="0" xfId="0" applyFont="1" applyFill="1" applyAlignment="1"/>
    <xf numFmtId="0" fontId="13" fillId="0" borderId="0" xfId="0" applyFont="1" applyAlignment="1"/>
    <xf numFmtId="0" fontId="2" fillId="2" borderId="0" xfId="0" applyFont="1" applyFill="1" applyAlignment="1">
      <alignment horizontal="left" vertical="top" indent="1"/>
    </xf>
    <xf numFmtId="0" fontId="0" fillId="0" borderId="0" xfId="0" applyFont="1" applyFill="1" applyAlignment="1"/>
    <xf numFmtId="0" fontId="0" fillId="0" borderId="0" xfId="0" applyFont="1" applyAlignment="1"/>
    <xf numFmtId="0" fontId="9" fillId="3" borderId="5" xfId="0" applyFont="1" applyFill="1" applyBorder="1" applyAlignment="1">
      <alignment horizontal="center" vertical="center" wrapText="1"/>
    </xf>
    <xf numFmtId="43" fontId="0" fillId="0" borderId="0" xfId="8" applyFont="1"/>
    <xf numFmtId="0" fontId="0" fillId="0" borderId="0" xfId="0" applyAlignment="1"/>
    <xf numFmtId="170" fontId="0" fillId="0" borderId="0" xfId="0" applyNumberFormat="1"/>
    <xf numFmtId="0" fontId="15" fillId="0" borderId="12" xfId="0" applyFont="1" applyBorder="1" applyAlignment="1"/>
    <xf numFmtId="170" fontId="2" fillId="0" borderId="14" xfId="0" applyNumberFormat="1" applyFont="1" applyBorder="1" applyAlignment="1">
      <alignment horizontal="center"/>
    </xf>
    <xf numFmtId="170" fontId="2" fillId="0" borderId="0" xfId="0" applyNumberFormat="1" applyFont="1" applyBorder="1" applyAlignment="1">
      <alignment horizontal="center"/>
    </xf>
    <xf numFmtId="0" fontId="15" fillId="0" borderId="15" xfId="0" applyFont="1" applyBorder="1" applyAlignment="1"/>
    <xf numFmtId="0" fontId="0" fillId="0" borderId="0" xfId="0" applyBorder="1"/>
    <xf numFmtId="170" fontId="2" fillId="6" borderId="14" xfId="0" applyNumberFormat="1" applyFont="1" applyFill="1" applyBorder="1" applyAlignment="1">
      <alignment horizontal="center"/>
    </xf>
    <xf numFmtId="170" fontId="2" fillId="6" borderId="0" xfId="0" applyNumberFormat="1" applyFont="1" applyFill="1" applyBorder="1" applyAlignment="1">
      <alignment horizontal="center"/>
    </xf>
    <xf numFmtId="0" fontId="15" fillId="6" borderId="0" xfId="0" applyFont="1" applyFill="1" applyBorder="1" applyAlignment="1"/>
    <xf numFmtId="0" fontId="16" fillId="6" borderId="15" xfId="0" applyFont="1" applyFill="1" applyBorder="1" applyAlignment="1">
      <alignment horizontal="center" vertical="center"/>
    </xf>
    <xf numFmtId="4" fontId="2" fillId="0" borderId="14" xfId="0" applyNumberFormat="1" applyFont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170" fontId="2" fillId="0" borderId="17" xfId="0" applyNumberFormat="1" applyFont="1" applyBorder="1" applyAlignment="1">
      <alignment horizontal="center"/>
    </xf>
    <xf numFmtId="170" fontId="2" fillId="0" borderId="18" xfId="0" applyNumberFormat="1" applyFont="1" applyBorder="1" applyAlignment="1">
      <alignment horizontal="center"/>
    </xf>
    <xf numFmtId="0" fontId="15" fillId="0" borderId="19" xfId="0" applyFont="1" applyBorder="1" applyAlignment="1"/>
    <xf numFmtId="10" fontId="0" fillId="0" borderId="0" xfId="1" applyNumberFormat="1" applyFont="1"/>
    <xf numFmtId="169" fontId="0" fillId="0" borderId="0" xfId="1" applyNumberFormat="1" applyFont="1"/>
    <xf numFmtId="9" fontId="0" fillId="0" borderId="0" xfId="1" applyFont="1"/>
    <xf numFmtId="172" fontId="0" fillId="0" borderId="0" xfId="8" applyNumberFormat="1" applyFont="1"/>
    <xf numFmtId="0" fontId="12" fillId="8" borderId="0" xfId="0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left" vertical="center" wrapText="1"/>
    </xf>
    <xf numFmtId="172" fontId="0" fillId="0" borderId="0" xfId="0" applyNumberFormat="1"/>
    <xf numFmtId="165" fontId="0" fillId="0" borderId="0" xfId="6" applyFont="1"/>
    <xf numFmtId="167" fontId="0" fillId="0" borderId="0" xfId="0" applyNumberFormat="1" applyFont="1"/>
    <xf numFmtId="174" fontId="0" fillId="0" borderId="0" xfId="1" applyNumberFormat="1" applyFont="1"/>
    <xf numFmtId="174" fontId="0" fillId="0" borderId="0" xfId="0" applyNumberFormat="1"/>
    <xf numFmtId="10" fontId="0" fillId="0" borderId="0" xfId="0" applyNumberFormat="1"/>
    <xf numFmtId="10" fontId="11" fillId="0" borderId="7" xfId="0" applyNumberFormat="1" applyFont="1" applyBorder="1" applyAlignment="1">
      <alignment horizontal="center" vertical="center" wrapText="1"/>
    </xf>
    <xf numFmtId="174" fontId="10" fillId="5" borderId="0" xfId="1" applyNumberFormat="1" applyFont="1" applyFill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43" fontId="0" fillId="0" borderId="0" xfId="8" applyFont="1" applyBorder="1"/>
    <xf numFmtId="0" fontId="18" fillId="0" borderId="0" xfId="0" applyFont="1"/>
    <xf numFmtId="0" fontId="19" fillId="0" borderId="0" xfId="0" applyFont="1" applyFill="1" applyAlignment="1">
      <alignment vertical="center"/>
    </xf>
    <xf numFmtId="0" fontId="8" fillId="0" borderId="0" xfId="0" applyFont="1"/>
    <xf numFmtId="43" fontId="0" fillId="0" borderId="0" xfId="0" applyNumberFormat="1"/>
    <xf numFmtId="164" fontId="0" fillId="0" borderId="0" xfId="10" applyFont="1"/>
    <xf numFmtId="164" fontId="0" fillId="0" borderId="0" xfId="0" applyNumberFormat="1"/>
    <xf numFmtId="0" fontId="0" fillId="0" borderId="0" xfId="0" applyFill="1"/>
    <xf numFmtId="0" fontId="13" fillId="0" borderId="0" xfId="0" applyFont="1" applyAlignment="1">
      <alignment horizontal="left"/>
    </xf>
    <xf numFmtId="10" fontId="0" fillId="0" borderId="0" xfId="1" applyNumberFormat="1" applyFont="1" applyBorder="1"/>
    <xf numFmtId="4" fontId="2" fillId="0" borderId="11" xfId="0" applyNumberFormat="1" applyFont="1" applyBorder="1" applyAlignment="1">
      <alignment horizontal="center"/>
    </xf>
    <xf numFmtId="4" fontId="2" fillId="0" borderId="10" xfId="0" applyNumberFormat="1" applyFont="1" applyBorder="1" applyAlignment="1">
      <alignment horizontal="center"/>
    </xf>
    <xf numFmtId="4" fontId="0" fillId="0" borderId="0" xfId="0" applyNumberFormat="1"/>
    <xf numFmtId="173" fontId="0" fillId="0" borderId="0" xfId="1" applyNumberFormat="1" applyFont="1"/>
    <xf numFmtId="169" fontId="0" fillId="0" borderId="0" xfId="0" applyNumberFormat="1"/>
    <xf numFmtId="0" fontId="13" fillId="0" borderId="0" xfId="0" applyFont="1" applyBorder="1" applyAlignment="1">
      <alignment horizontal="center" vertical="center"/>
    </xf>
    <xf numFmtId="3" fontId="0" fillId="0" borderId="0" xfId="0" applyNumberFormat="1"/>
    <xf numFmtId="0" fontId="21" fillId="5" borderId="0" xfId="0" applyFont="1" applyFill="1" applyAlignment="1">
      <alignment horizontal="left" wrapText="1"/>
    </xf>
    <xf numFmtId="10" fontId="21" fillId="5" borderId="0" xfId="1" applyNumberFormat="1" applyFont="1" applyFill="1" applyAlignment="1">
      <alignment horizontal="center"/>
    </xf>
    <xf numFmtId="0" fontId="21" fillId="0" borderId="2" xfId="0" applyFont="1" applyBorder="1" applyAlignment="1">
      <alignment horizontal="left" wrapText="1"/>
    </xf>
    <xf numFmtId="10" fontId="21" fillId="0" borderId="2" xfId="1" applyNumberFormat="1" applyFont="1" applyBorder="1" applyAlignment="1">
      <alignment horizontal="center"/>
    </xf>
    <xf numFmtId="0" fontId="22" fillId="2" borderId="0" xfId="0" applyFont="1" applyFill="1" applyAlignment="1">
      <alignment wrapText="1"/>
    </xf>
    <xf numFmtId="10" fontId="22" fillId="2" borderId="0" xfId="1" applyNumberFormat="1" applyFont="1" applyFill="1" applyAlignment="1">
      <alignment horizontal="center"/>
    </xf>
    <xf numFmtId="0" fontId="22" fillId="0" borderId="0" xfId="0" applyFont="1" applyBorder="1" applyAlignment="1">
      <alignment horizontal="left" wrapText="1"/>
    </xf>
    <xf numFmtId="167" fontId="22" fillId="0" borderId="0" xfId="0" applyNumberFormat="1" applyFont="1" applyBorder="1" applyAlignment="1">
      <alignment horizontal="center"/>
    </xf>
    <xf numFmtId="10" fontId="22" fillId="0" borderId="0" xfId="1" applyNumberFormat="1" applyFont="1" applyBorder="1" applyAlignment="1">
      <alignment horizontal="center"/>
    </xf>
    <xf numFmtId="0" fontId="21" fillId="0" borderId="0" xfId="0" applyFont="1" applyBorder="1" applyAlignment="1">
      <alignment horizontal="left" wrapText="1"/>
    </xf>
    <xf numFmtId="10" fontId="21" fillId="0" borderId="0" xfId="1" applyNumberFormat="1" applyFont="1" applyBorder="1" applyAlignment="1">
      <alignment horizontal="center"/>
    </xf>
    <xf numFmtId="0" fontId="21" fillId="0" borderId="0" xfId="0" applyFont="1" applyFill="1" applyAlignment="1">
      <alignment horizontal="left" wrapText="1"/>
    </xf>
    <xf numFmtId="10" fontId="21" fillId="0" borderId="0" xfId="1" applyNumberFormat="1" applyFont="1" applyFill="1" applyAlignment="1">
      <alignment horizontal="center"/>
    </xf>
    <xf numFmtId="0" fontId="21" fillId="2" borderId="0" xfId="0" applyFont="1" applyFill="1" applyAlignment="1">
      <alignment horizontal="left" wrapText="1"/>
    </xf>
    <xf numFmtId="10" fontId="21" fillId="2" borderId="0" xfId="1" applyNumberFormat="1" applyFont="1" applyFill="1" applyAlignment="1">
      <alignment horizontal="center"/>
    </xf>
    <xf numFmtId="0" fontId="22" fillId="0" borderId="0" xfId="0" applyFont="1" applyAlignment="1">
      <alignment wrapText="1"/>
    </xf>
    <xf numFmtId="39" fontId="22" fillId="0" borderId="0" xfId="0" applyNumberFormat="1" applyFont="1" applyAlignment="1">
      <alignment horizontal="center"/>
    </xf>
    <xf numFmtId="0" fontId="21" fillId="6" borderId="15" xfId="0" applyFont="1" applyFill="1" applyBorder="1" applyAlignment="1">
      <alignment horizontal="center" vertical="center"/>
    </xf>
    <xf numFmtId="0" fontId="22" fillId="0" borderId="19" xfId="0" applyFont="1" applyBorder="1" applyAlignment="1">
      <alignment horizontal="left"/>
    </xf>
    <xf numFmtId="0" fontId="22" fillId="0" borderId="12" xfId="0" applyFont="1" applyBorder="1" applyAlignment="1">
      <alignment horizontal="left"/>
    </xf>
    <xf numFmtId="0" fontId="22" fillId="6" borderId="0" xfId="0" applyFont="1" applyFill="1" applyBorder="1" applyAlignment="1">
      <alignment horizontal="left"/>
    </xf>
    <xf numFmtId="0" fontId="22" fillId="0" borderId="15" xfId="0" applyFont="1" applyBorder="1" applyAlignment="1">
      <alignment horizontal="left"/>
    </xf>
    <xf numFmtId="0" fontId="26" fillId="7" borderId="7" xfId="0" applyFont="1" applyFill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10" fontId="28" fillId="0" borderId="7" xfId="0" applyNumberFormat="1" applyFont="1" applyBorder="1" applyAlignment="1">
      <alignment horizontal="center" vertical="center" wrapText="1"/>
    </xf>
    <xf numFmtId="0" fontId="26" fillId="7" borderId="5" xfId="0" applyFont="1" applyFill="1" applyBorder="1" applyAlignment="1">
      <alignment horizontal="center" vertical="center" wrapText="1"/>
    </xf>
    <xf numFmtId="10" fontId="26" fillId="7" borderId="5" xfId="0" applyNumberFormat="1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vertical="center" wrapText="1"/>
    </xf>
    <xf numFmtId="171" fontId="22" fillId="9" borderId="7" xfId="5" applyNumberFormat="1" applyFont="1" applyFill="1" applyBorder="1" applyAlignment="1">
      <alignment vertical="center"/>
    </xf>
    <xf numFmtId="171" fontId="22" fillId="0" borderId="7" xfId="5" applyNumberFormat="1" applyFont="1" applyFill="1" applyBorder="1" applyAlignment="1">
      <alignment vertical="center"/>
    </xf>
    <xf numFmtId="171" fontId="30" fillId="0" borderId="7" xfId="5" applyNumberFormat="1" applyFont="1" applyFill="1" applyBorder="1" applyAlignment="1">
      <alignment horizontal="center" vertical="center"/>
    </xf>
    <xf numFmtId="0" fontId="29" fillId="5" borderId="7" xfId="0" applyFont="1" applyFill="1" applyBorder="1" applyAlignment="1">
      <alignment vertical="center" wrapText="1"/>
    </xf>
    <xf numFmtId="171" fontId="21" fillId="5" borderId="7" xfId="5" applyNumberFormat="1" applyFont="1" applyFill="1" applyBorder="1" applyAlignment="1">
      <alignment vertical="center"/>
    </xf>
    <xf numFmtId="0" fontId="21" fillId="2" borderId="7" xfId="0" applyFont="1" applyFill="1" applyBorder="1" applyAlignment="1">
      <alignment vertical="center" wrapText="1"/>
    </xf>
    <xf numFmtId="171" fontId="22" fillId="0" borderId="21" xfId="5" applyNumberFormat="1" applyFont="1" applyFill="1" applyBorder="1" applyAlignment="1">
      <alignment vertical="center"/>
    </xf>
    <xf numFmtId="0" fontId="21" fillId="2" borderId="7" xfId="0" applyFont="1" applyFill="1" applyBorder="1" applyAlignment="1">
      <alignment vertical="top" wrapText="1"/>
    </xf>
    <xf numFmtId="0" fontId="29" fillId="2" borderId="6" xfId="0" applyFont="1" applyFill="1" applyBorder="1" applyAlignment="1">
      <alignment vertical="center" wrapText="1"/>
    </xf>
    <xf numFmtId="171" fontId="22" fillId="9" borderId="6" xfId="5" applyNumberFormat="1" applyFont="1" applyFill="1" applyBorder="1" applyAlignment="1">
      <alignment vertical="center"/>
    </xf>
    <xf numFmtId="171" fontId="22" fillId="0" borderId="6" xfId="5" applyNumberFormat="1" applyFont="1" applyFill="1" applyBorder="1" applyAlignment="1">
      <alignment vertical="center"/>
    </xf>
    <xf numFmtId="0" fontId="20" fillId="12" borderId="22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wrapText="1"/>
    </xf>
    <xf numFmtId="0" fontId="29" fillId="11" borderId="7" xfId="0" applyFont="1" applyFill="1" applyBorder="1" applyAlignment="1">
      <alignment wrapText="1"/>
    </xf>
    <xf numFmtId="171" fontId="20" fillId="12" borderId="7" xfId="5" applyNumberFormat="1" applyFont="1" applyFill="1" applyBorder="1" applyAlignment="1">
      <alignment vertical="center"/>
    </xf>
    <xf numFmtId="0" fontId="20" fillId="12" borderId="2" xfId="0" applyFont="1" applyFill="1" applyBorder="1" applyAlignment="1">
      <alignment horizontal="center" vertical="center" wrapText="1"/>
    </xf>
    <xf numFmtId="165" fontId="32" fillId="0" borderId="2" xfId="6" applyNumberFormat="1" applyFont="1" applyBorder="1" applyAlignment="1">
      <alignment horizontal="left" wrapText="1"/>
    </xf>
    <xf numFmtId="168" fontId="32" fillId="0" borderId="2" xfId="0" applyNumberFormat="1" applyFont="1" applyBorder="1" applyAlignment="1">
      <alignment horizontal="right" vertical="center"/>
    </xf>
    <xf numFmtId="165" fontId="33" fillId="0" borderId="0" xfId="6" applyFont="1" applyAlignment="1">
      <alignment horizontal="left" wrapText="1" indent="1"/>
    </xf>
    <xf numFmtId="168" fontId="33" fillId="0" borderId="0" xfId="0" applyNumberFormat="1" applyFont="1" applyAlignment="1">
      <alignment horizontal="right" vertical="center"/>
    </xf>
    <xf numFmtId="168" fontId="33" fillId="0" borderId="0" xfId="0" applyNumberFormat="1" applyFont="1" applyFill="1" applyAlignment="1">
      <alignment horizontal="right" vertical="center"/>
    </xf>
    <xf numFmtId="168" fontId="32" fillId="5" borderId="0" xfId="0" applyNumberFormat="1" applyFont="1" applyFill="1" applyAlignment="1">
      <alignment horizontal="left" vertical="center"/>
    </xf>
    <xf numFmtId="168" fontId="32" fillId="5" borderId="0" xfId="0" applyNumberFormat="1" applyFont="1" applyFill="1" applyAlignment="1">
      <alignment horizontal="right" vertical="center"/>
    </xf>
    <xf numFmtId="0" fontId="23" fillId="12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left" wrapText="1"/>
    </xf>
    <xf numFmtId="168" fontId="21" fillId="0" borderId="2" xfId="0" applyNumberFormat="1" applyFont="1" applyFill="1" applyBorder="1" applyAlignment="1">
      <alignment horizontal="right" vertical="center" wrapText="1"/>
    </xf>
    <xf numFmtId="0" fontId="22" fillId="0" borderId="0" xfId="0" applyFont="1" applyFill="1" applyAlignment="1">
      <alignment horizontal="left" wrapText="1"/>
    </xf>
    <xf numFmtId="168" fontId="22" fillId="0" borderId="0" xfId="0" applyNumberFormat="1" applyFont="1" applyFill="1" applyAlignment="1">
      <alignment horizontal="center" vertical="center" wrapText="1"/>
    </xf>
    <xf numFmtId="168" fontId="22" fillId="0" borderId="0" xfId="0" applyNumberFormat="1" applyFont="1" applyFill="1" applyAlignment="1">
      <alignment horizontal="right" vertical="center" wrapText="1"/>
    </xf>
    <xf numFmtId="0" fontId="22" fillId="0" borderId="0" xfId="0" applyFont="1" applyFill="1" applyAlignment="1">
      <alignment horizontal="left" vertical="center" wrapText="1"/>
    </xf>
    <xf numFmtId="168" fontId="21" fillId="5" borderId="0" xfId="0" applyNumberFormat="1" applyFont="1" applyFill="1" applyAlignment="1">
      <alignment horizontal="right" vertical="center" wrapText="1"/>
    </xf>
    <xf numFmtId="10" fontId="22" fillId="0" borderId="0" xfId="1" applyNumberFormat="1" applyFont="1" applyAlignment="1">
      <alignment horizontal="center"/>
    </xf>
    <xf numFmtId="0" fontId="22" fillId="0" borderId="0" xfId="0" applyFont="1" applyAlignment="1">
      <alignment horizontal="left" wrapText="1" indent="1"/>
    </xf>
    <xf numFmtId="0" fontId="20" fillId="12" borderId="1" xfId="0" applyFont="1" applyFill="1" applyBorder="1" applyAlignment="1">
      <alignment horizontal="left"/>
    </xf>
    <xf numFmtId="167" fontId="20" fillId="12" borderId="1" xfId="0" applyNumberFormat="1" applyFont="1" applyFill="1" applyBorder="1" applyAlignment="1">
      <alignment horizontal="right" vertical="center"/>
    </xf>
    <xf numFmtId="167" fontId="21" fillId="0" borderId="2" xfId="5" applyNumberFormat="1" applyFont="1" applyBorder="1" applyAlignment="1">
      <alignment horizontal="right" vertical="center"/>
    </xf>
    <xf numFmtId="167" fontId="22" fillId="0" borderId="0" xfId="5" applyNumberFormat="1" applyFont="1" applyAlignment="1">
      <alignment horizontal="right" vertical="center"/>
    </xf>
    <xf numFmtId="165" fontId="33" fillId="0" borderId="0" xfId="6" applyFont="1"/>
    <xf numFmtId="167" fontId="33" fillId="0" borderId="0" xfId="0" applyNumberFormat="1" applyFont="1"/>
    <xf numFmtId="0" fontId="34" fillId="5" borderId="0" xfId="0" applyFont="1" applyFill="1" applyBorder="1" applyAlignment="1">
      <alignment horizontal="left"/>
    </xf>
    <xf numFmtId="167" fontId="35" fillId="5" borderId="0" xfId="0" applyNumberFormat="1" applyFont="1" applyFill="1"/>
    <xf numFmtId="0" fontId="23" fillId="13" borderId="0" xfId="0" applyFont="1" applyFill="1"/>
    <xf numFmtId="0" fontId="23" fillId="13" borderId="0" xfId="0" applyFont="1" applyFill="1" applyAlignment="1">
      <alignment horizontal="center"/>
    </xf>
    <xf numFmtId="0" fontId="23" fillId="13" borderId="0" xfId="0" applyFont="1" applyFill="1" applyAlignment="1">
      <alignment horizontal="center" vertical="center"/>
    </xf>
    <xf numFmtId="0" fontId="25" fillId="13" borderId="0" xfId="0" applyFont="1" applyFill="1" applyAlignment="1">
      <alignment horizontal="center" vertical="center" wrapText="1"/>
    </xf>
    <xf numFmtId="0" fontId="22" fillId="0" borderId="0" xfId="0" applyFont="1" applyAlignment="1">
      <alignment horizontal="left" vertical="center" wrapText="1" indent="1"/>
    </xf>
    <xf numFmtId="10" fontId="28" fillId="2" borderId="7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vertical="center" wrapText="1"/>
    </xf>
    <xf numFmtId="0" fontId="11" fillId="0" borderId="7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21" fillId="2" borderId="20" xfId="0" applyFont="1" applyFill="1" applyBorder="1" applyAlignment="1">
      <alignment vertical="center"/>
    </xf>
    <xf numFmtId="0" fontId="21" fillId="2" borderId="13" xfId="0" applyFont="1" applyFill="1" applyBorder="1" applyAlignment="1">
      <alignment vertical="center"/>
    </xf>
    <xf numFmtId="0" fontId="21" fillId="2" borderId="16" xfId="0" applyFont="1" applyFill="1" applyBorder="1" applyAlignment="1">
      <alignment vertical="center"/>
    </xf>
    <xf numFmtId="0" fontId="24" fillId="0" borderId="0" xfId="0" applyFont="1" applyBorder="1" applyAlignment="1">
      <alignment wrapText="1"/>
    </xf>
    <xf numFmtId="0" fontId="0" fillId="0" borderId="15" xfId="0" applyBorder="1" applyAlignment="1"/>
    <xf numFmtId="0" fontId="0" fillId="0" borderId="0" xfId="0" applyBorder="1" applyAlignment="1"/>
    <xf numFmtId="10" fontId="11" fillId="0" borderId="23" xfId="1" applyNumberFormat="1" applyFont="1" applyFill="1" applyBorder="1" applyAlignment="1">
      <alignment vertical="center"/>
    </xf>
    <xf numFmtId="168" fontId="20" fillId="12" borderId="7" xfId="5" applyNumberFormat="1" applyFont="1" applyFill="1" applyBorder="1" applyAlignment="1">
      <alignment vertical="center"/>
    </xf>
    <xf numFmtId="168" fontId="33" fillId="0" borderId="7" xfId="0" applyNumberFormat="1" applyFont="1" applyBorder="1" applyAlignment="1">
      <alignment horizontal="right" vertical="center"/>
    </xf>
    <xf numFmtId="168" fontId="33" fillId="9" borderId="7" xfId="0" applyNumberFormat="1" applyFont="1" applyFill="1" applyBorder="1" applyAlignment="1">
      <alignment horizontal="right" vertical="center"/>
    </xf>
    <xf numFmtId="172" fontId="0" fillId="0" borderId="0" xfId="0" applyNumberFormat="1" applyBorder="1"/>
    <xf numFmtId="168" fontId="32" fillId="5" borderId="7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top"/>
    </xf>
    <xf numFmtId="0" fontId="20" fillId="12" borderId="24" xfId="0" applyFont="1" applyFill="1" applyBorder="1" applyAlignment="1">
      <alignment horizontal="center" vertical="center" wrapText="1"/>
    </xf>
    <xf numFmtId="168" fontId="22" fillId="0" borderId="7" xfId="5" applyNumberFormat="1" applyFont="1" applyBorder="1"/>
    <xf numFmtId="168" fontId="22" fillId="10" borderId="7" xfId="5" applyNumberFormat="1" applyFont="1" applyFill="1" applyBorder="1"/>
    <xf numFmtId="168" fontId="21" fillId="11" borderId="7" xfId="5" applyNumberFormat="1" applyFont="1" applyFill="1" applyBorder="1"/>
    <xf numFmtId="168" fontId="11" fillId="0" borderId="7" xfId="5" applyNumberFormat="1" applyFont="1" applyBorder="1"/>
    <xf numFmtId="168" fontId="11" fillId="10" borderId="7" xfId="5" applyNumberFormat="1" applyFont="1" applyFill="1" applyBorder="1"/>
    <xf numFmtId="0" fontId="8" fillId="0" borderId="0" xfId="0" applyFont="1" applyFill="1" applyAlignment="1"/>
    <xf numFmtId="0" fontId="0" fillId="2" borderId="0" xfId="0" applyFill="1" applyBorder="1"/>
    <xf numFmtId="0" fontId="38" fillId="2" borderId="0" xfId="0" applyFont="1" applyFill="1" applyBorder="1"/>
    <xf numFmtId="175" fontId="12" fillId="2" borderId="0" xfId="5" applyNumberFormat="1" applyFont="1" applyFill="1" applyBorder="1" applyAlignment="1">
      <alignment horizontal="right" vertical="center"/>
    </xf>
    <xf numFmtId="175" fontId="39" fillId="2" borderId="0" xfId="5" applyNumberFormat="1" applyFont="1" applyFill="1" applyBorder="1" applyAlignment="1">
      <alignment horizontal="right" vertical="center"/>
    </xf>
    <xf numFmtId="167" fontId="12" fillId="8" borderId="0" xfId="0" applyNumberFormat="1" applyFont="1" applyFill="1" applyBorder="1" applyAlignment="1">
      <alignment horizontal="right" vertical="center"/>
    </xf>
    <xf numFmtId="0" fontId="38" fillId="0" borderId="0" xfId="0" applyFont="1" applyBorder="1"/>
    <xf numFmtId="168" fontId="21" fillId="0" borderId="2" xfId="5" applyNumberFormat="1" applyFont="1" applyBorder="1" applyAlignment="1">
      <alignment horizontal="right" vertical="center"/>
    </xf>
    <xf numFmtId="168" fontId="22" fillId="0" borderId="0" xfId="5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167" fontId="21" fillId="0" borderId="2" xfId="5" applyNumberFormat="1" applyFont="1" applyBorder="1" applyAlignment="1">
      <alignment horizontal="center" vertical="center"/>
    </xf>
    <xf numFmtId="10" fontId="21" fillId="0" borderId="2" xfId="1" applyNumberFormat="1" applyFont="1" applyBorder="1" applyAlignment="1">
      <alignment horizontal="center" vertical="center"/>
    </xf>
    <xf numFmtId="167" fontId="22" fillId="0" borderId="0" xfId="5" applyNumberFormat="1" applyFont="1" applyAlignment="1">
      <alignment horizontal="center" vertical="center"/>
    </xf>
    <xf numFmtId="10" fontId="22" fillId="0" borderId="0" xfId="1" applyNumberFormat="1" applyFont="1" applyAlignment="1">
      <alignment horizontal="center" vertical="center"/>
    </xf>
    <xf numFmtId="167" fontId="20" fillId="12" borderId="1" xfId="0" applyNumberFormat="1" applyFont="1" applyFill="1" applyBorder="1" applyAlignment="1">
      <alignment horizontal="center" vertical="center"/>
    </xf>
    <xf numFmtId="10" fontId="20" fillId="12" borderId="1" xfId="1" applyNumberFormat="1" applyFont="1" applyFill="1" applyBorder="1" applyAlignment="1">
      <alignment horizontal="center" vertical="center"/>
    </xf>
    <xf numFmtId="0" fontId="22" fillId="2" borderId="0" xfId="0" applyFont="1" applyFill="1" applyAlignment="1">
      <alignment horizontal="left" wrapText="1" indent="1"/>
    </xf>
    <xf numFmtId="0" fontId="21" fillId="2" borderId="2" xfId="0" applyFont="1" applyFill="1" applyBorder="1" applyAlignment="1">
      <alignment horizontal="left" wrapText="1"/>
    </xf>
    <xf numFmtId="167" fontId="21" fillId="2" borderId="2" xfId="5" applyNumberFormat="1" applyFont="1" applyFill="1" applyBorder="1" applyAlignment="1">
      <alignment horizontal="center" vertical="center"/>
    </xf>
    <xf numFmtId="10" fontId="21" fillId="2" borderId="2" xfId="1" applyNumberFormat="1" applyFont="1" applyFill="1" applyBorder="1" applyAlignment="1">
      <alignment horizontal="center" vertical="center"/>
    </xf>
    <xf numFmtId="0" fontId="20" fillId="13" borderId="0" xfId="0" applyFont="1" applyFill="1" applyBorder="1" applyAlignment="1">
      <alignment horizontal="center" vertical="center" wrapText="1"/>
    </xf>
    <xf numFmtId="0" fontId="20" fillId="12" borderId="0" xfId="0" applyFont="1" applyFill="1" applyBorder="1" applyAlignment="1">
      <alignment horizontal="center" vertical="center" wrapText="1"/>
    </xf>
    <xf numFmtId="168" fontId="22" fillId="0" borderId="0" xfId="0" applyNumberFormat="1" applyFont="1" applyBorder="1" applyAlignment="1">
      <alignment horizontal="center"/>
    </xf>
    <xf numFmtId="168" fontId="21" fillId="5" borderId="0" xfId="0" applyNumberFormat="1" applyFont="1" applyFill="1" applyAlignment="1">
      <alignment horizontal="center"/>
    </xf>
    <xf numFmtId="168" fontId="21" fillId="0" borderId="2" xfId="0" applyNumberFormat="1" applyFont="1" applyBorder="1" applyAlignment="1">
      <alignment horizontal="center"/>
    </xf>
    <xf numFmtId="168" fontId="21" fillId="5" borderId="0" xfId="0" applyNumberFormat="1" applyFont="1" applyFill="1" applyAlignment="1">
      <alignment vertical="center"/>
    </xf>
    <xf numFmtId="168" fontId="21" fillId="0" borderId="2" xfId="0" applyNumberFormat="1" applyFont="1" applyBorder="1" applyAlignment="1">
      <alignment vertical="center"/>
    </xf>
    <xf numFmtId="168" fontId="22" fillId="2" borderId="0" xfId="0" applyNumberFormat="1" applyFont="1" applyFill="1" applyAlignment="1">
      <alignment horizontal="center"/>
    </xf>
    <xf numFmtId="168" fontId="21" fillId="0" borderId="0" xfId="0" applyNumberFormat="1" applyFont="1" applyBorder="1" applyAlignment="1">
      <alignment horizontal="center"/>
    </xf>
    <xf numFmtId="168" fontId="21" fillId="0" borderId="0" xfId="0" applyNumberFormat="1" applyFont="1" applyFill="1" applyAlignment="1">
      <alignment horizontal="center"/>
    </xf>
    <xf numFmtId="168" fontId="21" fillId="2" borderId="0" xfId="0" applyNumberFormat="1" applyFont="1" applyFill="1" applyAlignment="1">
      <alignment horizontal="center"/>
    </xf>
    <xf numFmtId="10" fontId="21" fillId="5" borderId="0" xfId="1" applyNumberFormat="1" applyFont="1" applyFill="1" applyAlignment="1">
      <alignment vertical="center"/>
    </xf>
    <xf numFmtId="10" fontId="21" fillId="0" borderId="2" xfId="1" applyNumberFormat="1" applyFont="1" applyBorder="1" applyAlignment="1">
      <alignment vertical="center"/>
    </xf>
    <xf numFmtId="10" fontId="22" fillId="2" borderId="0" xfId="1" applyNumberFormat="1" applyFont="1" applyFill="1" applyAlignment="1">
      <alignment vertical="center"/>
    </xf>
    <xf numFmtId="168" fontId="22" fillId="0" borderId="0" xfId="0" applyNumberFormat="1" applyFont="1" applyBorder="1" applyAlignment="1">
      <alignment vertical="center"/>
    </xf>
    <xf numFmtId="10" fontId="22" fillId="0" borderId="0" xfId="1" applyNumberFormat="1" applyFont="1" applyBorder="1" applyAlignment="1">
      <alignment vertical="center"/>
    </xf>
    <xf numFmtId="10" fontId="21" fillId="0" borderId="0" xfId="1" applyNumberFormat="1" applyFont="1" applyBorder="1" applyAlignment="1">
      <alignment vertical="center"/>
    </xf>
    <xf numFmtId="10" fontId="21" fillId="0" borderId="0" xfId="1" applyNumberFormat="1" applyFont="1" applyFill="1" applyAlignment="1">
      <alignment vertical="center"/>
    </xf>
    <xf numFmtId="10" fontId="21" fillId="2" borderId="0" xfId="1" applyNumberFormat="1" applyFont="1" applyFill="1" applyAlignment="1">
      <alignment vertical="center"/>
    </xf>
    <xf numFmtId="39" fontId="22" fillId="0" borderId="0" xfId="0" applyNumberFormat="1" applyFont="1" applyAlignment="1">
      <alignment vertical="center"/>
    </xf>
    <xf numFmtId="10" fontId="22" fillId="0" borderId="0" xfId="1" applyNumberFormat="1" applyFont="1" applyAlignment="1">
      <alignment vertical="center"/>
    </xf>
    <xf numFmtId="170" fontId="22" fillId="0" borderId="18" xfId="0" applyNumberFormat="1" applyFont="1" applyBorder="1" applyAlignment="1">
      <alignment horizontal="center" vertical="center"/>
    </xf>
    <xf numFmtId="170" fontId="22" fillId="0" borderId="17" xfId="0" applyNumberFormat="1" applyFont="1" applyBorder="1" applyAlignment="1">
      <alignment horizontal="center" vertical="center"/>
    </xf>
    <xf numFmtId="170" fontId="22" fillId="0" borderId="11" xfId="0" applyNumberFormat="1" applyFont="1" applyBorder="1" applyAlignment="1">
      <alignment horizontal="center" vertical="center"/>
    </xf>
    <xf numFmtId="4" fontId="22" fillId="0" borderId="10" xfId="0" applyNumberFormat="1" applyFont="1" applyBorder="1" applyAlignment="1">
      <alignment horizontal="center" vertical="center"/>
    </xf>
    <xf numFmtId="170" fontId="22" fillId="6" borderId="0" xfId="0" applyNumberFormat="1" applyFont="1" applyFill="1" applyBorder="1" applyAlignment="1">
      <alignment horizontal="center" vertical="center"/>
    </xf>
    <xf numFmtId="170" fontId="22" fillId="6" borderId="14" xfId="0" applyNumberFormat="1" applyFont="1" applyFill="1" applyBorder="1" applyAlignment="1">
      <alignment horizontal="center" vertical="center"/>
    </xf>
    <xf numFmtId="4" fontId="22" fillId="0" borderId="0" xfId="0" applyNumberFormat="1" applyFont="1" applyBorder="1" applyAlignment="1">
      <alignment horizontal="center" vertical="center"/>
    </xf>
    <xf numFmtId="4" fontId="22" fillId="0" borderId="14" xfId="0" applyNumberFormat="1" applyFont="1" applyBorder="1" applyAlignment="1">
      <alignment horizontal="center" vertical="center"/>
    </xf>
    <xf numFmtId="170" fontId="22" fillId="0" borderId="0" xfId="0" applyNumberFormat="1" applyFont="1" applyBorder="1" applyAlignment="1">
      <alignment horizontal="center" vertical="center"/>
    </xf>
    <xf numFmtId="170" fontId="22" fillId="0" borderId="14" xfId="0" applyNumberFormat="1" applyFont="1" applyBorder="1" applyAlignment="1">
      <alignment horizontal="center" vertical="center"/>
    </xf>
    <xf numFmtId="170" fontId="22" fillId="0" borderId="10" xfId="0" applyNumberFormat="1" applyFont="1" applyBorder="1" applyAlignment="1">
      <alignment horizontal="center" vertical="center"/>
    </xf>
    <xf numFmtId="4" fontId="22" fillId="0" borderId="18" xfId="0" applyNumberFormat="1" applyFont="1" applyBorder="1" applyAlignment="1">
      <alignment horizontal="center" vertical="center"/>
    </xf>
    <xf numFmtId="4" fontId="22" fillId="0" borderId="17" xfId="0" applyNumberFormat="1" applyFont="1" applyBorder="1" applyAlignment="1">
      <alignment horizontal="center" vertical="center"/>
    </xf>
    <xf numFmtId="4" fontId="22" fillId="0" borderId="11" xfId="0" applyNumberFormat="1" applyFont="1" applyBorder="1" applyAlignment="1">
      <alignment horizontal="center" vertical="center"/>
    </xf>
    <xf numFmtId="167" fontId="21" fillId="5" borderId="0" xfId="0" applyNumberFormat="1" applyFont="1" applyFill="1" applyAlignment="1">
      <alignment vertical="center"/>
    </xf>
    <xf numFmtId="167" fontId="21" fillId="0" borderId="2" xfId="0" applyNumberFormat="1" applyFont="1" applyBorder="1" applyAlignment="1">
      <alignment vertical="center"/>
    </xf>
    <xf numFmtId="167" fontId="22" fillId="2" borderId="0" xfId="0" applyNumberFormat="1" applyFont="1" applyFill="1" applyAlignment="1">
      <alignment vertical="center"/>
    </xf>
    <xf numFmtId="167" fontId="22" fillId="0" borderId="0" xfId="0" applyNumberFormat="1" applyFont="1" applyBorder="1" applyAlignment="1">
      <alignment vertical="center"/>
    </xf>
    <xf numFmtId="167" fontId="21" fillId="0" borderId="0" xfId="0" applyNumberFormat="1" applyFont="1" applyBorder="1" applyAlignment="1">
      <alignment vertical="center"/>
    </xf>
    <xf numFmtId="167" fontId="21" fillId="0" borderId="0" xfId="0" applyNumberFormat="1" applyFont="1" applyFill="1" applyAlignment="1">
      <alignment vertical="center"/>
    </xf>
    <xf numFmtId="167" fontId="21" fillId="2" borderId="0" xfId="0" applyNumberFormat="1" applyFont="1" applyFill="1" applyAlignment="1">
      <alignment vertical="center"/>
    </xf>
    <xf numFmtId="168" fontId="21" fillId="0" borderId="2" xfId="0" applyNumberFormat="1" applyFont="1" applyFill="1" applyBorder="1" applyAlignment="1">
      <alignment horizontal="center" vertical="center" wrapText="1"/>
    </xf>
    <xf numFmtId="168" fontId="21" fillId="5" borderId="0" xfId="0" applyNumberFormat="1" applyFont="1" applyFill="1" applyAlignment="1">
      <alignment horizontal="center" vertical="center" wrapText="1"/>
    </xf>
    <xf numFmtId="0" fontId="23" fillId="13" borderId="4" xfId="0" applyFont="1" applyFill="1" applyBorder="1" applyAlignment="1">
      <alignment horizontal="center" vertical="center"/>
    </xf>
    <xf numFmtId="0" fontId="23" fillId="13" borderId="4" xfId="0" applyFont="1" applyFill="1" applyBorder="1"/>
    <xf numFmtId="0" fontId="0" fillId="0" borderId="25" xfId="0" applyBorder="1"/>
    <xf numFmtId="0" fontId="23" fillId="13" borderId="26" xfId="0" applyFont="1" applyFill="1" applyBorder="1" applyAlignment="1">
      <alignment horizontal="center" vertical="center"/>
    </xf>
    <xf numFmtId="0" fontId="0" fillId="0" borderId="28" xfId="0" applyBorder="1"/>
    <xf numFmtId="0" fontId="31" fillId="0" borderId="0" xfId="0" applyFont="1" applyBorder="1" applyAlignment="1">
      <alignment horizontal="left" vertical="center" wrapText="1"/>
    </xf>
    <xf numFmtId="0" fontId="31" fillId="2" borderId="0" xfId="0" applyFont="1" applyFill="1" applyBorder="1" applyAlignment="1">
      <alignment horizontal="left" vertical="center" wrapText="1"/>
    </xf>
    <xf numFmtId="0" fontId="25" fillId="13" borderId="4" xfId="0" applyFont="1" applyFill="1" applyBorder="1" applyAlignment="1">
      <alignment horizontal="center" vertical="center" wrapText="1"/>
    </xf>
    <xf numFmtId="0" fontId="25" fillId="13" borderId="26" xfId="0" applyFont="1" applyFill="1" applyBorder="1" applyAlignment="1">
      <alignment horizontal="center" vertical="center"/>
    </xf>
    <xf numFmtId="0" fontId="36" fillId="13" borderId="31" xfId="0" applyFont="1" applyFill="1" applyBorder="1" applyAlignment="1">
      <alignment horizontal="left" vertical="center" wrapText="1"/>
    </xf>
    <xf numFmtId="168" fontId="33" fillId="2" borderId="0" xfId="0" applyNumberFormat="1" applyFont="1" applyFill="1" applyBorder="1" applyAlignment="1">
      <alignment horizontal="center" vertical="center"/>
    </xf>
    <xf numFmtId="171" fontId="33" fillId="2" borderId="0" xfId="0" applyNumberFormat="1" applyFont="1" applyFill="1" applyBorder="1" applyAlignment="1">
      <alignment horizontal="center" vertical="center"/>
    </xf>
    <xf numFmtId="168" fontId="33" fillId="0" borderId="0" xfId="0" applyNumberFormat="1" applyFont="1" applyBorder="1" applyAlignment="1">
      <alignment horizontal="center" vertical="center"/>
    </xf>
    <xf numFmtId="171" fontId="33" fillId="0" borderId="0" xfId="0" applyNumberFormat="1" applyFont="1" applyBorder="1" applyAlignment="1">
      <alignment horizontal="center" vertical="center"/>
    </xf>
    <xf numFmtId="168" fontId="23" fillId="13" borderId="26" xfId="0" applyNumberFormat="1" applyFont="1" applyFill="1" applyBorder="1" applyAlignment="1">
      <alignment horizontal="center" vertical="center"/>
    </xf>
    <xf numFmtId="171" fontId="23" fillId="13" borderId="26" xfId="0" applyNumberFormat="1" applyFont="1" applyFill="1" applyBorder="1" applyAlignment="1">
      <alignment horizontal="center" vertical="center"/>
    </xf>
    <xf numFmtId="171" fontId="23" fillId="13" borderId="32" xfId="0" applyNumberFormat="1" applyFont="1" applyFill="1" applyBorder="1" applyAlignment="1">
      <alignment horizontal="center" vertical="center"/>
    </xf>
    <xf numFmtId="0" fontId="33" fillId="0" borderId="0" xfId="0" applyFont="1" applyAlignment="1">
      <alignment horizontal="left"/>
    </xf>
    <xf numFmtId="0" fontId="23" fillId="13" borderId="0" xfId="0" applyFont="1" applyFill="1" applyAlignment="1">
      <alignment horizontal="left"/>
    </xf>
    <xf numFmtId="170" fontId="33" fillId="0" borderId="0" xfId="9" applyNumberFormat="1" applyFont="1" applyBorder="1" applyAlignment="1">
      <alignment horizontal="center"/>
    </xf>
    <xf numFmtId="4" fontId="33" fillId="0" borderId="0" xfId="0" applyNumberFormat="1" applyFont="1" applyBorder="1" applyAlignment="1">
      <alignment horizontal="center"/>
    </xf>
    <xf numFmtId="4" fontId="33" fillId="0" borderId="0" xfId="9" applyNumberFormat="1" applyFont="1" applyBorder="1" applyAlignment="1">
      <alignment horizontal="center"/>
    </xf>
    <xf numFmtId="170" fontId="33" fillId="0" borderId="0" xfId="9" applyNumberFormat="1" applyFont="1" applyAlignment="1">
      <alignment horizontal="center"/>
    </xf>
    <xf numFmtId="4" fontId="33" fillId="0" borderId="0" xfId="0" applyNumberFormat="1" applyFont="1" applyAlignment="1">
      <alignment horizontal="center"/>
    </xf>
    <xf numFmtId="4" fontId="33" fillId="0" borderId="0" xfId="9" applyNumberFormat="1" applyFont="1" applyAlignment="1">
      <alignment horizontal="center"/>
    </xf>
    <xf numFmtId="4" fontId="23" fillId="13" borderId="4" xfId="9" applyNumberFormat="1" applyFont="1" applyFill="1" applyBorder="1" applyAlignment="1">
      <alignment horizontal="center"/>
    </xf>
    <xf numFmtId="4" fontId="23" fillId="13" borderId="27" xfId="9" applyNumberFormat="1" applyFont="1" applyFill="1" applyBorder="1" applyAlignment="1">
      <alignment horizontal="center"/>
    </xf>
    <xf numFmtId="4" fontId="23" fillId="13" borderId="27" xfId="0" applyNumberFormat="1" applyFont="1" applyFill="1" applyBorder="1" applyAlignment="1">
      <alignment horizontal="center"/>
    </xf>
    <xf numFmtId="4" fontId="23" fillId="13" borderId="0" xfId="0" applyNumberFormat="1" applyFont="1" applyFill="1" applyAlignment="1">
      <alignment horizontal="center"/>
    </xf>
    <xf numFmtId="0" fontId="0" fillId="2" borderId="0" xfId="0" applyFill="1"/>
    <xf numFmtId="0" fontId="8" fillId="0" borderId="0" xfId="0" applyFont="1" applyFill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 readingOrder="1"/>
    </xf>
    <xf numFmtId="0" fontId="5" fillId="0" borderId="0" xfId="0" applyNumberFormat="1" applyFont="1" applyFill="1" applyBorder="1" applyAlignment="1">
      <alignment horizontal="center" vertical="center" wrapText="1" readingOrder="1"/>
    </xf>
    <xf numFmtId="0" fontId="4" fillId="0" borderId="3" xfId="0" applyNumberFormat="1" applyFont="1" applyFill="1" applyBorder="1" applyAlignment="1">
      <alignment horizontal="center" vertical="top" readingOrder="1"/>
    </xf>
    <xf numFmtId="0" fontId="4" fillId="0" borderId="0" xfId="0" applyNumberFormat="1" applyFont="1" applyFill="1" applyBorder="1" applyAlignment="1">
      <alignment horizontal="center" vertical="top" readingOrder="1"/>
    </xf>
    <xf numFmtId="0" fontId="37" fillId="0" borderId="3" xfId="0" applyNumberFormat="1" applyFont="1" applyFill="1" applyBorder="1" applyAlignment="1">
      <alignment horizontal="center" vertical="top" wrapText="1" readingOrder="1"/>
    </xf>
    <xf numFmtId="0" fontId="37" fillId="0" borderId="0" xfId="0" applyNumberFormat="1" applyFont="1" applyFill="1" applyBorder="1" applyAlignment="1">
      <alignment horizontal="center" vertical="top" wrapText="1" readingOrder="1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3" fillId="7" borderId="19" xfId="0" applyFont="1" applyFill="1" applyBorder="1" applyAlignment="1">
      <alignment horizontal="center" vertical="center" wrapText="1"/>
    </xf>
    <xf numFmtId="0" fontId="23" fillId="7" borderId="17" xfId="0" applyFont="1" applyFill="1" applyBorder="1" applyAlignment="1">
      <alignment horizontal="center" vertical="center" wrapText="1"/>
    </xf>
    <xf numFmtId="0" fontId="23" fillId="7" borderId="12" xfId="0" applyFont="1" applyFill="1" applyBorder="1" applyAlignment="1">
      <alignment horizontal="center" vertical="center" wrapText="1"/>
    </xf>
    <xf numFmtId="0" fontId="23" fillId="7" borderId="10" xfId="0" applyFont="1" applyFill="1" applyBorder="1" applyAlignment="1">
      <alignment horizontal="center" vertical="center" wrapText="1"/>
    </xf>
    <xf numFmtId="0" fontId="23" fillId="7" borderId="20" xfId="0" applyFont="1" applyFill="1" applyBorder="1" applyAlignment="1">
      <alignment horizontal="center" vertical="center" wrapText="1"/>
    </xf>
    <xf numFmtId="0" fontId="23" fillId="7" borderId="13" xfId="0" applyFont="1" applyFill="1" applyBorder="1" applyAlignment="1">
      <alignment horizontal="center" vertical="center" wrapText="1"/>
    </xf>
    <xf numFmtId="0" fontId="17" fillId="0" borderId="18" xfId="0" applyFont="1" applyBorder="1" applyAlignment="1">
      <alignment horizontal="left" wrapText="1"/>
    </xf>
    <xf numFmtId="0" fontId="16" fillId="2" borderId="16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4" fillId="7" borderId="19" xfId="0" applyFont="1" applyFill="1" applyBorder="1" applyAlignment="1">
      <alignment horizontal="center" vertical="center" wrapText="1"/>
    </xf>
    <xf numFmtId="0" fontId="14" fillId="7" borderId="17" xfId="0" applyFont="1" applyFill="1" applyBorder="1" applyAlignment="1">
      <alignment horizontal="center" vertical="center" wrapText="1"/>
    </xf>
    <xf numFmtId="0" fontId="14" fillId="7" borderId="12" xfId="0" applyFont="1" applyFill="1" applyBorder="1" applyAlignment="1">
      <alignment horizontal="center" vertical="center" wrapText="1"/>
    </xf>
    <xf numFmtId="0" fontId="14" fillId="7" borderId="10" xfId="0" applyFont="1" applyFill="1" applyBorder="1" applyAlignment="1">
      <alignment horizontal="center" vertical="center" wrapText="1"/>
    </xf>
    <xf numFmtId="0" fontId="14" fillId="7" borderId="20" xfId="0" applyFont="1" applyFill="1" applyBorder="1" applyAlignment="1">
      <alignment horizontal="center" vertical="center" wrapText="1"/>
    </xf>
    <xf numFmtId="0" fontId="14" fillId="7" borderId="13" xfId="0" applyFont="1" applyFill="1" applyBorder="1" applyAlignment="1">
      <alignment horizontal="center" vertical="center" wrapText="1"/>
    </xf>
    <xf numFmtId="0" fontId="16" fillId="2" borderId="20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top" wrapText="1"/>
    </xf>
    <xf numFmtId="0" fontId="13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top" wrapText="1" readingOrder="1"/>
    </xf>
    <xf numFmtId="0" fontId="3" fillId="0" borderId="0" xfId="0" applyNumberFormat="1" applyFont="1" applyFill="1" applyBorder="1" applyAlignment="1">
      <alignment horizontal="center" vertical="top" wrapText="1" readingOrder="1"/>
    </xf>
    <xf numFmtId="0" fontId="0" fillId="0" borderId="0" xfId="0" applyAlignment="1">
      <alignment horizontal="left" vertical="top" wrapText="1"/>
    </xf>
    <xf numFmtId="0" fontId="13" fillId="0" borderId="0" xfId="0" applyFont="1" applyBorder="1" applyAlignment="1">
      <alignment horizontal="center" vertical="center"/>
    </xf>
    <xf numFmtId="9" fontId="9" fillId="3" borderId="8" xfId="1" applyFont="1" applyFill="1" applyBorder="1" applyAlignment="1">
      <alignment horizontal="center" vertical="center" wrapText="1"/>
    </xf>
    <xf numFmtId="9" fontId="9" fillId="3" borderId="9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  <xf numFmtId="0" fontId="22" fillId="0" borderId="0" xfId="0" applyFont="1" applyFill="1" applyBorder="1" applyAlignment="1">
      <alignment horizontal="left" vertical="center" wrapText="1"/>
    </xf>
    <xf numFmtId="0" fontId="26" fillId="7" borderId="5" xfId="0" applyFont="1" applyFill="1" applyBorder="1" applyAlignment="1">
      <alignment horizontal="center" vertical="center" wrapText="1"/>
    </xf>
    <xf numFmtId="0" fontId="26" fillId="7" borderId="6" xfId="0" applyFont="1" applyFill="1" applyBorder="1" applyAlignment="1">
      <alignment horizontal="center" vertical="center" wrapText="1"/>
    </xf>
    <xf numFmtId="0" fontId="26" fillId="7" borderId="8" xfId="0" applyFont="1" applyFill="1" applyBorder="1" applyAlignment="1">
      <alignment horizontal="center" vertical="center" wrapText="1"/>
    </xf>
    <xf numFmtId="0" fontId="26" fillId="7" borderId="9" xfId="0" applyFont="1" applyFill="1" applyBorder="1" applyAlignment="1">
      <alignment horizontal="center" vertical="center" wrapText="1"/>
    </xf>
    <xf numFmtId="9" fontId="26" fillId="7" borderId="8" xfId="1" applyFont="1" applyFill="1" applyBorder="1" applyAlignment="1">
      <alignment horizontal="center" vertical="center" wrapText="1"/>
    </xf>
    <xf numFmtId="9" fontId="26" fillId="7" borderId="9" xfId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top" wrapText="1"/>
    </xf>
    <xf numFmtId="0" fontId="13" fillId="0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8" fillId="0" borderId="0" xfId="0" applyFont="1" applyFill="1" applyAlignment="1">
      <alignment horizontal="center"/>
    </xf>
    <xf numFmtId="0" fontId="20" fillId="12" borderId="22" xfId="0" applyFont="1" applyFill="1" applyBorder="1" applyAlignment="1">
      <alignment horizontal="center" vertical="center"/>
    </xf>
    <xf numFmtId="0" fontId="23" fillId="13" borderId="22" xfId="0" applyFont="1" applyFill="1" applyBorder="1" applyAlignment="1">
      <alignment horizontal="center"/>
    </xf>
    <xf numFmtId="0" fontId="21" fillId="2" borderId="7" xfId="0" applyFont="1" applyFill="1" applyBorder="1" applyAlignment="1">
      <alignment horizontal="center" vertical="center" wrapText="1"/>
    </xf>
    <xf numFmtId="0" fontId="20" fillId="12" borderId="7" xfId="0" applyFont="1" applyFill="1" applyBorder="1" applyAlignment="1">
      <alignment horizontal="left" vertical="center"/>
    </xf>
    <xf numFmtId="0" fontId="29" fillId="2" borderId="6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29" fillId="2" borderId="5" xfId="0" applyFont="1" applyFill="1" applyBorder="1" applyAlignment="1">
      <alignment horizontal="center" vertical="center" wrapText="1"/>
    </xf>
    <xf numFmtId="0" fontId="29" fillId="2" borderId="21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3" fillId="0" borderId="0" xfId="0" applyFont="1" applyFill="1" applyAlignment="1">
      <alignment horizontal="center" wrapText="1"/>
    </xf>
    <xf numFmtId="0" fontId="0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23" fillId="13" borderId="0" xfId="0" applyFont="1" applyFill="1" applyAlignment="1">
      <alignment horizontal="center" vertical="center" wrapText="1"/>
    </xf>
    <xf numFmtId="0" fontId="23" fillId="13" borderId="0" xfId="0" applyFont="1" applyFill="1" applyAlignment="1">
      <alignment horizontal="center" wrapText="1"/>
    </xf>
    <xf numFmtId="0" fontId="23" fillId="13" borderId="25" xfId="0" applyFont="1" applyFill="1" applyBorder="1" applyAlignment="1">
      <alignment horizontal="center" vertical="center" wrapText="1"/>
    </xf>
    <xf numFmtId="0" fontId="23" fillId="13" borderId="30" xfId="0" applyFont="1" applyFill="1" applyBorder="1" applyAlignment="1">
      <alignment horizontal="center" vertical="center" wrapText="1"/>
    </xf>
    <xf numFmtId="0" fontId="23" fillId="13" borderId="29" xfId="0" applyFont="1" applyFill="1" applyBorder="1" applyAlignment="1">
      <alignment horizontal="center" vertical="center" wrapText="1"/>
    </xf>
    <xf numFmtId="0" fontId="25" fillId="13" borderId="4" xfId="0" applyFont="1" applyFill="1" applyBorder="1" applyAlignment="1">
      <alignment horizontal="center" vertical="center" wrapText="1"/>
    </xf>
    <xf numFmtId="0" fontId="25" fillId="13" borderId="29" xfId="0" applyFont="1" applyFill="1" applyBorder="1" applyAlignment="1">
      <alignment horizontal="center" vertical="center" wrapText="1"/>
    </xf>
    <xf numFmtId="0" fontId="25" fillId="13" borderId="30" xfId="0" applyFont="1" applyFill="1" applyBorder="1" applyAlignment="1">
      <alignment horizontal="center" vertical="center" wrapText="1"/>
    </xf>
    <xf numFmtId="0" fontId="25" fillId="13" borderId="25" xfId="0" applyFont="1" applyFill="1" applyBorder="1" applyAlignment="1">
      <alignment horizontal="center" vertical="center" wrapText="1"/>
    </xf>
    <xf numFmtId="0" fontId="25" fillId="13" borderId="29" xfId="0" applyFont="1" applyFill="1" applyBorder="1" applyAlignment="1">
      <alignment horizontal="center" vertical="center"/>
    </xf>
    <xf numFmtId="0" fontId="25" fillId="13" borderId="25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164" fontId="0" fillId="0" borderId="0" xfId="5" applyFont="1"/>
    <xf numFmtId="0" fontId="8" fillId="0" borderId="0" xfId="0" applyFont="1" applyFill="1" applyAlignment="1">
      <alignment vertical="center"/>
    </xf>
    <xf numFmtId="43" fontId="0" fillId="0" borderId="0" xfId="9" applyFont="1"/>
    <xf numFmtId="165" fontId="33" fillId="0" borderId="0" xfId="6" applyFont="1" applyAlignment="1">
      <alignment horizontal="left" vertical="top" wrapText="1" indent="1"/>
    </xf>
    <xf numFmtId="168" fontId="32" fillId="0" borderId="0" xfId="0" applyNumberFormat="1" applyFont="1" applyAlignment="1">
      <alignment horizontal="right" vertical="center"/>
    </xf>
    <xf numFmtId="168" fontId="32" fillId="0" borderId="0" xfId="0" applyNumberFormat="1" applyFont="1" applyFill="1" applyAlignment="1">
      <alignment horizontal="right" vertical="center"/>
    </xf>
    <xf numFmtId="177" fontId="0" fillId="0" borderId="0" xfId="0" applyNumberFormat="1"/>
    <xf numFmtId="178" fontId="0" fillId="0" borderId="0" xfId="8" applyNumberFormat="1" applyFont="1"/>
    <xf numFmtId="0" fontId="28" fillId="0" borderId="0" xfId="0" applyFont="1" applyAlignment="1">
      <alignment horizontal="left" vertical="center" wrapText="1"/>
    </xf>
    <xf numFmtId="0" fontId="41" fillId="0" borderId="18" xfId="0" applyFont="1" applyBorder="1" applyAlignment="1">
      <alignment horizontal="left" wrapText="1"/>
    </xf>
    <xf numFmtId="0" fontId="28" fillId="0" borderId="0" xfId="0" applyFont="1" applyFill="1" applyBorder="1" applyAlignment="1">
      <alignment horizontal="left" vertical="center" wrapText="1"/>
    </xf>
    <xf numFmtId="43" fontId="40" fillId="2" borderId="0" xfId="8" applyFont="1" applyFill="1"/>
    <xf numFmtId="0" fontId="40" fillId="2" borderId="0" xfId="0" applyFont="1" applyFill="1"/>
    <xf numFmtId="0" fontId="22" fillId="0" borderId="0" xfId="0" applyFont="1" applyBorder="1" applyAlignment="1">
      <alignment horizontal="left" vertical="center"/>
    </xf>
    <xf numFmtId="0" fontId="22" fillId="0" borderId="0" xfId="0" applyFont="1"/>
    <xf numFmtId="0" fontId="28" fillId="0" borderId="0" xfId="0" applyFont="1" applyFill="1" applyBorder="1" applyAlignment="1">
      <alignment horizontal="left" vertical="center"/>
    </xf>
  </cellXfs>
  <cellStyles count="12">
    <cellStyle name="Comma 2" xfId="10"/>
    <cellStyle name="Millares" xfId="8" builtinId="3"/>
    <cellStyle name="Millares 2" xfId="3"/>
    <cellStyle name="Millares 2 2" xfId="6"/>
    <cellStyle name="Millares 2 3" xfId="9"/>
    <cellStyle name="Millares 3" xfId="5"/>
    <cellStyle name="Millares 4" xfId="11"/>
    <cellStyle name="Millares 5" xfId="7"/>
    <cellStyle name="Normal" xfId="0" builtinId="0"/>
    <cellStyle name="Normal 2" xfId="2"/>
    <cellStyle name="Normal 2 2" xfId="4"/>
    <cellStyle name="Porcentaje" xfId="1" builtinId="5"/>
  </cellStyles>
  <dxfs count="0"/>
  <tableStyles count="0" defaultTableStyle="TableStyleMedium2" defaultPivotStyle="PivotStyleLight16"/>
  <colors>
    <mruColors>
      <color rgb="FF3054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Graficos!$C$2</c:f>
              <c:strCache>
                <c:ptCount val="1"/>
                <c:pt idx="0">
                  <c:v>Ingresos Corrientes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Graficos!$D$1:$E$1</c:f>
              <c:strCache>
                <c:ptCount val="2"/>
                <c:pt idx="0">
                  <c:v>Formulación</c:v>
                </c:pt>
                <c:pt idx="1">
                  <c:v>Ejecución</c:v>
                </c:pt>
              </c:strCache>
            </c:strRef>
          </c:cat>
          <c:val>
            <c:numRef>
              <c:f>Graficos!$D$2:$E$2</c:f>
              <c:numCache>
                <c:formatCode>_(* #,##0.0_);_(* \(#,##0.0\);_(*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1"/>
          <c:order val="1"/>
          <c:tx>
            <c:strRef>
              <c:f>Graficos!$C$3</c:f>
              <c:strCache>
                <c:ptCount val="1"/>
                <c:pt idx="0">
                  <c:v>Ingresos de capital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Graficos!$D$1:$E$1</c:f>
              <c:strCache>
                <c:ptCount val="2"/>
                <c:pt idx="0">
                  <c:v>Formulación</c:v>
                </c:pt>
                <c:pt idx="1">
                  <c:v>Ejecución</c:v>
                </c:pt>
              </c:strCache>
            </c:strRef>
          </c:cat>
          <c:val>
            <c:numRef>
              <c:f>Graficos!$D$3:$E$3</c:f>
              <c:numCache>
                <c:formatCode>_(* #,##0.0_);_(* \(#,##0.0\);_(*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-921407952"/>
        <c:axId val="-921418832"/>
      </c:barChart>
      <c:catAx>
        <c:axId val="-921407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921418832"/>
        <c:crosses val="autoZero"/>
        <c:auto val="1"/>
        <c:lblAlgn val="ctr"/>
        <c:lblOffset val="100"/>
        <c:noMultiLvlLbl val="0"/>
      </c:catAx>
      <c:valAx>
        <c:axId val="-921418832"/>
        <c:scaling>
          <c:orientation val="minMax"/>
        </c:scaling>
        <c:delete val="0"/>
        <c:axPos val="l"/>
        <c:numFmt formatCode="_(* #,##0.0_);_(* \(#,##0.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921407952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108365474387982"/>
          <c:y val="0.88946704578594293"/>
          <c:w val="0.52885482850139365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Graficos!$C$24</c:f>
              <c:strCache>
                <c:ptCount val="1"/>
                <c:pt idx="0">
                  <c:v>Ingresos Corrientes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Graficos!$D$1:$E$1</c:f>
              <c:strCache>
                <c:ptCount val="2"/>
                <c:pt idx="0">
                  <c:v>Formulación</c:v>
                </c:pt>
                <c:pt idx="1">
                  <c:v>Ejecución</c:v>
                </c:pt>
              </c:strCache>
            </c:strRef>
          </c:cat>
          <c:val>
            <c:numRef>
              <c:f>Graficos!$D$24:$E$24</c:f>
              <c:numCache>
                <c:formatCode>_(* #,##0.0_);_(* \(#,##0.0\);_(*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1"/>
          <c:order val="1"/>
          <c:tx>
            <c:strRef>
              <c:f>Graficos!$C$25</c:f>
              <c:strCache>
                <c:ptCount val="1"/>
                <c:pt idx="0">
                  <c:v>Ingresos de capital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2.7777777777777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710027100271102E-3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Graficos!$D$1:$E$1</c:f>
              <c:strCache>
                <c:ptCount val="2"/>
                <c:pt idx="0">
                  <c:v>Formulación</c:v>
                </c:pt>
                <c:pt idx="1">
                  <c:v>Ejecución</c:v>
                </c:pt>
              </c:strCache>
            </c:strRef>
          </c:cat>
          <c:val>
            <c:numRef>
              <c:f>Graficos!$D$25:$E$25</c:f>
              <c:numCache>
                <c:formatCode>_(* #,##0.0_);_(* \(#,##0.0\);_(*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921413392"/>
        <c:axId val="-921409584"/>
      </c:barChart>
      <c:catAx>
        <c:axId val="-921413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921409584"/>
        <c:crosses val="autoZero"/>
        <c:auto val="1"/>
        <c:lblAlgn val="ctr"/>
        <c:lblOffset val="100"/>
        <c:noMultiLvlLbl val="0"/>
      </c:catAx>
      <c:valAx>
        <c:axId val="-921409584"/>
        <c:scaling>
          <c:orientation val="minMax"/>
          <c:min val="5000"/>
        </c:scaling>
        <c:delete val="0"/>
        <c:axPos val="l"/>
        <c:numFmt formatCode="_(* #,##0.0_);_(* \(#,##0.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921413392"/>
        <c:crosses val="autoZero"/>
        <c:crossBetween val="between"/>
        <c:majorUnit val="5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Graficos!$C$44</c:f>
              <c:strCache>
                <c:ptCount val="1"/>
                <c:pt idx="0">
                  <c:v>Ingresos Corrientes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2.890173410404633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Graficos!$D$1:$E$1</c:f>
              <c:strCache>
                <c:ptCount val="2"/>
                <c:pt idx="0">
                  <c:v>Formulación</c:v>
                </c:pt>
                <c:pt idx="1">
                  <c:v>Ejecución</c:v>
                </c:pt>
              </c:strCache>
            </c:strRef>
          </c:cat>
          <c:val>
            <c:numRef>
              <c:f>Graficos!$D$44:$E$44</c:f>
              <c:numCache>
                <c:formatCode>_(* #,##0.0_);_(* \(#,##0.0\);_(*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1"/>
          <c:order val="1"/>
          <c:tx>
            <c:strRef>
              <c:f>Graficos!$C$45</c:f>
              <c:strCache>
                <c:ptCount val="1"/>
                <c:pt idx="0">
                  <c:v>Ingresos de capital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2.890173410404624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Graficos!$D$1:$E$1</c:f>
              <c:strCache>
                <c:ptCount val="2"/>
                <c:pt idx="0">
                  <c:v>Formulación</c:v>
                </c:pt>
                <c:pt idx="1">
                  <c:v>Ejecución</c:v>
                </c:pt>
              </c:strCache>
            </c:strRef>
          </c:cat>
          <c:val>
            <c:numRef>
              <c:f>Graficos!$D$45:$E$45</c:f>
              <c:numCache>
                <c:formatCode>_(* #,##0.0_);_(* \(#,##0.0\);_(*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921404688"/>
        <c:axId val="-921407408"/>
      </c:barChart>
      <c:catAx>
        <c:axId val="-921404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921407408"/>
        <c:crosses val="autoZero"/>
        <c:auto val="1"/>
        <c:lblAlgn val="ctr"/>
        <c:lblOffset val="100"/>
        <c:noMultiLvlLbl val="0"/>
      </c:catAx>
      <c:valAx>
        <c:axId val="-921407408"/>
        <c:scaling>
          <c:orientation val="minMax"/>
          <c:max val="20000"/>
        </c:scaling>
        <c:delete val="0"/>
        <c:axPos val="l"/>
        <c:numFmt formatCode="_(* #,##0.0_);_(* \(#,##0.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921404688"/>
        <c:crosses val="autoZero"/>
        <c:crossBetween val="between"/>
        <c:majorUnit val="5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Graficos!$C$63</c:f>
              <c:strCache>
                <c:ptCount val="1"/>
                <c:pt idx="0">
                  <c:v>Ingresos Corrientes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Graficos!$D$1:$E$1</c:f>
              <c:strCache>
                <c:ptCount val="2"/>
                <c:pt idx="0">
                  <c:v>Formulación</c:v>
                </c:pt>
                <c:pt idx="1">
                  <c:v>Ejecución</c:v>
                </c:pt>
              </c:strCache>
            </c:strRef>
          </c:cat>
          <c:val>
            <c:numRef>
              <c:f>Graficos!$D$63:$E$63</c:f>
              <c:numCache>
                <c:formatCode>_(* #,##0.0_);_(* \(#,##0.0\);_(*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1"/>
          <c:order val="1"/>
          <c:tx>
            <c:strRef>
              <c:f>Graficos!$C$64</c:f>
              <c:strCache>
                <c:ptCount val="1"/>
                <c:pt idx="0">
                  <c:v>Ingresos de capital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226865079491051E-4"/>
                  <c:y val="-2.1945594950920151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2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Graficos!$D$1:$E$1</c:f>
              <c:strCache>
                <c:ptCount val="2"/>
                <c:pt idx="0">
                  <c:v>Formulación</c:v>
                </c:pt>
                <c:pt idx="1">
                  <c:v>Ejecución</c:v>
                </c:pt>
              </c:strCache>
            </c:strRef>
          </c:cat>
          <c:val>
            <c:numRef>
              <c:f>Graficos!$D$64:$E$64</c:f>
              <c:numCache>
                <c:formatCode>_(* #,##0.0_);_(* \(#,##0.0\);_(*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921406864"/>
        <c:axId val="-921415024"/>
      </c:barChart>
      <c:catAx>
        <c:axId val="-92140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921415024"/>
        <c:crosses val="autoZero"/>
        <c:auto val="1"/>
        <c:lblAlgn val="ctr"/>
        <c:lblOffset val="100"/>
        <c:noMultiLvlLbl val="0"/>
      </c:catAx>
      <c:valAx>
        <c:axId val="-921415024"/>
        <c:scaling>
          <c:orientation val="minMax"/>
          <c:max val="15000"/>
          <c:min val="0"/>
        </c:scaling>
        <c:delete val="0"/>
        <c:axPos val="l"/>
        <c:numFmt formatCode="_(* #,##0.0_);_(* \(#,##0.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921406864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Graficos!$B$83</c:f>
              <c:strCache>
                <c:ptCount val="1"/>
                <c:pt idx="0">
                  <c:v>Gastos Corrientes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Graficos!$D$1:$E$1</c:f>
              <c:strCache>
                <c:ptCount val="2"/>
                <c:pt idx="0">
                  <c:v>Formulación</c:v>
                </c:pt>
                <c:pt idx="1">
                  <c:v>Ejecución</c:v>
                </c:pt>
              </c:strCache>
            </c:strRef>
          </c:cat>
          <c:val>
            <c:numRef>
              <c:f>Graficos!$C$83:$D$83</c:f>
              <c:numCache>
                <c:formatCode>_(* #,##0.0,,_);_(* \(#,##0.0,,\);_(* "-"?_);_(@_)</c:formatCode>
                <c:ptCount val="2"/>
                <c:pt idx="0">
                  <c:v>425408941582</c:v>
                </c:pt>
                <c:pt idx="1">
                  <c:v>442278058375.42322</c:v>
                </c:pt>
              </c:numCache>
            </c:numRef>
          </c:val>
        </c:ser>
        <c:ser>
          <c:idx val="1"/>
          <c:order val="1"/>
          <c:tx>
            <c:strRef>
              <c:f>Graficos!$B$84</c:f>
              <c:strCache>
                <c:ptCount val="1"/>
                <c:pt idx="0">
                  <c:v>Gastos de capital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Graficos!$D$1:$E$1</c:f>
              <c:strCache>
                <c:ptCount val="2"/>
                <c:pt idx="0">
                  <c:v>Formulación</c:v>
                </c:pt>
                <c:pt idx="1">
                  <c:v>Ejecución</c:v>
                </c:pt>
              </c:strCache>
            </c:strRef>
          </c:cat>
          <c:val>
            <c:numRef>
              <c:f>Graficos!$C$84:$D$84</c:f>
              <c:numCache>
                <c:formatCode>_(* #,##0.0,,_);_(* \(#,##0.0,,\);_(* "-"?_);_(@_)</c:formatCode>
                <c:ptCount val="2"/>
                <c:pt idx="0">
                  <c:v>67412953193</c:v>
                </c:pt>
                <c:pt idx="1">
                  <c:v>125420999298.33014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921418288"/>
        <c:axId val="-921411760"/>
      </c:barChart>
      <c:catAx>
        <c:axId val="-921418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921411760"/>
        <c:crosses val="autoZero"/>
        <c:auto val="1"/>
        <c:lblAlgn val="ctr"/>
        <c:lblOffset val="100"/>
        <c:noMultiLvlLbl val="0"/>
      </c:catAx>
      <c:valAx>
        <c:axId val="-921411760"/>
        <c:scaling>
          <c:orientation val="minMax"/>
        </c:scaling>
        <c:delete val="0"/>
        <c:axPos val="l"/>
        <c:numFmt formatCode="_(* #,##0.0,,_);_(* \(#,##0.0,,\);_(* &quot;-&quot;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921418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Graficos!$B$105</c:f>
              <c:strCache>
                <c:ptCount val="1"/>
                <c:pt idx="0">
                  <c:v>Gastos Corrientes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Graficos!$C$104:$D$104</c:f>
              <c:strCache>
                <c:ptCount val="2"/>
                <c:pt idx="0">
                  <c:v>Formulación</c:v>
                </c:pt>
                <c:pt idx="1">
                  <c:v>Ejecución</c:v>
                </c:pt>
              </c:strCache>
            </c:strRef>
          </c:cat>
          <c:val>
            <c:numRef>
              <c:f>Graficos!$C$105:$D$105</c:f>
              <c:numCache>
                <c:formatCode>_(* #,##0.0,,_);_(* \(#,##0.0,,\);_(* "-"?_);_(@_)</c:formatCode>
                <c:ptCount val="2"/>
                <c:pt idx="0">
                  <c:v>68604727393</c:v>
                </c:pt>
                <c:pt idx="1">
                  <c:v>42580148543.920052</c:v>
                </c:pt>
              </c:numCache>
            </c:numRef>
          </c:val>
        </c:ser>
        <c:ser>
          <c:idx val="1"/>
          <c:order val="1"/>
          <c:tx>
            <c:strRef>
              <c:f>Graficos!$B$106</c:f>
              <c:strCache>
                <c:ptCount val="1"/>
                <c:pt idx="0">
                  <c:v>Gastos de capital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Graficos!$C$104:$D$104</c:f>
              <c:strCache>
                <c:ptCount val="2"/>
                <c:pt idx="0">
                  <c:v>Formulación</c:v>
                </c:pt>
                <c:pt idx="1">
                  <c:v>Ejecución</c:v>
                </c:pt>
              </c:strCache>
            </c:strRef>
          </c:cat>
          <c:val>
            <c:numRef>
              <c:f>Graficos!$C$106:$D$106</c:f>
              <c:numCache>
                <c:formatCode>_(* #,##0.0,,_);_(* \(#,##0.0,,\);_(* "-"?_);_(@_)</c:formatCode>
                <c:ptCount val="2"/>
                <c:pt idx="0">
                  <c:v>9936108934</c:v>
                </c:pt>
                <c:pt idx="1">
                  <c:v>2636701066.0099993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925001568"/>
        <c:axId val="-924999936"/>
      </c:barChart>
      <c:catAx>
        <c:axId val="-92500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924999936"/>
        <c:crosses val="autoZero"/>
        <c:auto val="1"/>
        <c:lblAlgn val="ctr"/>
        <c:lblOffset val="100"/>
        <c:noMultiLvlLbl val="0"/>
      </c:catAx>
      <c:valAx>
        <c:axId val="-924999936"/>
        <c:scaling>
          <c:orientation val="minMax"/>
        </c:scaling>
        <c:delete val="0"/>
        <c:axPos val="l"/>
        <c:numFmt formatCode="_(* #,##0.0,,_);_(* \(#,##0.0,,\);_(* &quot;-&quot;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925001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Graficos!$B$127</c:f>
              <c:strCache>
                <c:ptCount val="1"/>
                <c:pt idx="0">
                  <c:v>Gastos Corrientes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Graficos!$C$126:$D$126</c:f>
              <c:strCache>
                <c:ptCount val="2"/>
                <c:pt idx="0">
                  <c:v>Formulación</c:v>
                </c:pt>
                <c:pt idx="1">
                  <c:v>Ejecución</c:v>
                </c:pt>
              </c:strCache>
            </c:strRef>
          </c:cat>
          <c:val>
            <c:numRef>
              <c:f>Graficos!$C$127:$D$127</c:f>
              <c:numCache>
                <c:formatCode>_(* #,##0.0,,_);_(* \(#,##0.0,,\);_(* "-"?_);_(@_)</c:formatCode>
                <c:ptCount val="2"/>
                <c:pt idx="0">
                  <c:v>25629040024</c:v>
                </c:pt>
                <c:pt idx="1">
                  <c:v>10592102934.150003</c:v>
                </c:pt>
              </c:numCache>
            </c:numRef>
          </c:val>
        </c:ser>
        <c:ser>
          <c:idx val="1"/>
          <c:order val="1"/>
          <c:tx>
            <c:strRef>
              <c:f>Graficos!$B$128</c:f>
              <c:strCache>
                <c:ptCount val="1"/>
                <c:pt idx="0">
                  <c:v>Gastos de capital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7.2222222222222243E-2"/>
                  <c:y val="-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Graficos!$C$126:$D$126</c:f>
              <c:strCache>
                <c:ptCount val="2"/>
                <c:pt idx="0">
                  <c:v>Formulación</c:v>
                </c:pt>
                <c:pt idx="1">
                  <c:v>Ejecución</c:v>
                </c:pt>
              </c:strCache>
            </c:strRef>
          </c:cat>
          <c:val>
            <c:numRef>
              <c:f>Graficos!$C$128:$D$128</c:f>
              <c:numCache>
                <c:formatCode>_(* #,##0.0,,_);_(* \(#,##0.0,,\);_(* "-"?_);_(@_)</c:formatCode>
                <c:ptCount val="2"/>
                <c:pt idx="0">
                  <c:v>4733790109</c:v>
                </c:pt>
                <c:pt idx="1">
                  <c:v>77566222.160000011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915969456"/>
        <c:axId val="-915960752"/>
      </c:barChart>
      <c:catAx>
        <c:axId val="-91596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915960752"/>
        <c:crosses val="autoZero"/>
        <c:auto val="1"/>
        <c:lblAlgn val="ctr"/>
        <c:lblOffset val="100"/>
        <c:noMultiLvlLbl val="0"/>
      </c:catAx>
      <c:valAx>
        <c:axId val="-915960752"/>
        <c:scaling>
          <c:orientation val="minMax"/>
        </c:scaling>
        <c:delete val="0"/>
        <c:axPos val="l"/>
        <c:numFmt formatCode="_(* #,##0.0,,_);_(* \(#,##0.0,,\);_(* &quot;-&quot;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915969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Graficos!$B$149</c:f>
              <c:strCache>
                <c:ptCount val="1"/>
                <c:pt idx="0">
                  <c:v>Gastos Corrientes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Graficos!$C$148:$D$148</c:f>
              <c:strCache>
                <c:ptCount val="2"/>
                <c:pt idx="0">
                  <c:v>Formulación</c:v>
                </c:pt>
                <c:pt idx="1">
                  <c:v>Ejecución</c:v>
                </c:pt>
              </c:strCache>
            </c:strRef>
          </c:cat>
          <c:val>
            <c:numRef>
              <c:f>Graficos!$C$149:$D$149</c:f>
              <c:numCache>
                <c:formatCode>_(* #,##0.0,,_);_(* \(#,##0.0,,\);_(* "-"?_);_(@_)</c:formatCode>
                <c:ptCount val="2"/>
                <c:pt idx="0">
                  <c:v>11392711507</c:v>
                </c:pt>
                <c:pt idx="1">
                  <c:v>8650133843</c:v>
                </c:pt>
              </c:numCache>
            </c:numRef>
          </c:val>
        </c:ser>
        <c:ser>
          <c:idx val="1"/>
          <c:order val="1"/>
          <c:tx>
            <c:strRef>
              <c:f>Graficos!$B$150</c:f>
              <c:strCache>
                <c:ptCount val="1"/>
                <c:pt idx="0">
                  <c:v>Gastos de capital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Graficos!$C$148:$D$148</c:f>
              <c:strCache>
                <c:ptCount val="2"/>
                <c:pt idx="0">
                  <c:v>Formulación</c:v>
                </c:pt>
                <c:pt idx="1">
                  <c:v>Ejecución</c:v>
                </c:pt>
              </c:strCache>
            </c:strRef>
          </c:cat>
          <c:val>
            <c:numRef>
              <c:f>Graficos!$C$150:$D$150</c:f>
              <c:numCache>
                <c:formatCode>_(* #,##0.0,,_);_(* \(#,##0.0,,\);_(* "-"?_);_(@_)</c:formatCode>
                <c:ptCount val="2"/>
                <c:pt idx="0">
                  <c:v>6300932506</c:v>
                </c:pt>
                <c:pt idx="1">
                  <c:v>2429634673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915970000"/>
        <c:axId val="-915964560"/>
      </c:barChart>
      <c:catAx>
        <c:axId val="-915970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915964560"/>
        <c:crosses val="autoZero"/>
        <c:auto val="1"/>
        <c:lblAlgn val="ctr"/>
        <c:lblOffset val="100"/>
        <c:noMultiLvlLbl val="0"/>
      </c:catAx>
      <c:valAx>
        <c:axId val="-915964560"/>
        <c:scaling>
          <c:orientation val="minMax"/>
        </c:scaling>
        <c:delete val="0"/>
        <c:axPos val="l"/>
        <c:numFmt formatCode="_(* #,##0.0,,_);_(* \(#,##0.0,,\);_(* &quot;-&quot;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915970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16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2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3.pn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8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19.pn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19.pn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20.png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6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304798</xdr:colOff>
      <xdr:row>7</xdr:row>
      <xdr:rowOff>173400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04798" cy="1821225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714375</xdr:colOff>
      <xdr:row>0</xdr:row>
      <xdr:rowOff>19050</xdr:rowOff>
    </xdr:from>
    <xdr:to>
      <xdr:col>3</xdr:col>
      <xdr:colOff>562160</xdr:colOff>
      <xdr:row>4</xdr:row>
      <xdr:rowOff>39713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4375" y="19050"/>
          <a:ext cx="2133785" cy="1030313"/>
        </a:xfrm>
        <a:prstGeom prst="rect">
          <a:avLst/>
        </a:prstGeom>
      </xdr:spPr>
    </xdr:pic>
    <xdr:clientData/>
  </xdr:twoCellAnchor>
  <xdr:twoCellAnchor editAs="oneCell">
    <xdr:from>
      <xdr:col>7</xdr:col>
      <xdr:colOff>238125</xdr:colOff>
      <xdr:row>0</xdr:row>
      <xdr:rowOff>0</xdr:rowOff>
    </xdr:from>
    <xdr:to>
      <xdr:col>9</xdr:col>
      <xdr:colOff>689413</xdr:colOff>
      <xdr:row>4</xdr:row>
      <xdr:rowOff>51146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81825" y="0"/>
          <a:ext cx="2127688" cy="106079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9525</xdr:rowOff>
    </xdr:from>
    <xdr:to>
      <xdr:col>0</xdr:col>
      <xdr:colOff>304801</xdr:colOff>
      <xdr:row>5</xdr:row>
      <xdr:rowOff>221025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9525"/>
          <a:ext cx="304800" cy="1459275"/>
        </a:xfrm>
        <a:prstGeom prst="rect">
          <a:avLst/>
        </a:prstGeom>
      </xdr:spPr>
    </xdr:pic>
    <xdr:clientData/>
  </xdr:twoCellAnchor>
  <xdr:twoCellAnchor editAs="oneCell">
    <xdr:from>
      <xdr:col>0</xdr:col>
      <xdr:colOff>590550</xdr:colOff>
      <xdr:row>1</xdr:row>
      <xdr:rowOff>171450</xdr:rowOff>
    </xdr:from>
    <xdr:to>
      <xdr:col>1</xdr:col>
      <xdr:colOff>1962335</xdr:colOff>
      <xdr:row>6</xdr:row>
      <xdr:rowOff>77813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0550" y="533400"/>
          <a:ext cx="2133785" cy="1030313"/>
        </a:xfrm>
        <a:prstGeom prst="rect">
          <a:avLst/>
        </a:prstGeom>
      </xdr:spPr>
    </xdr:pic>
    <xdr:clientData/>
  </xdr:twoCellAnchor>
  <xdr:twoCellAnchor editAs="oneCell">
    <xdr:from>
      <xdr:col>5</xdr:col>
      <xdr:colOff>704850</xdr:colOff>
      <xdr:row>1</xdr:row>
      <xdr:rowOff>180975</xdr:rowOff>
    </xdr:from>
    <xdr:to>
      <xdr:col>8</xdr:col>
      <xdr:colOff>413188</xdr:colOff>
      <xdr:row>6</xdr:row>
      <xdr:rowOff>117821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10625" y="542925"/>
          <a:ext cx="2127688" cy="106079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238125</xdr:colOff>
      <xdr:row>5</xdr:row>
      <xdr:rowOff>209550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8125" cy="1457325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542925</xdr:colOff>
      <xdr:row>0</xdr:row>
      <xdr:rowOff>57150</xdr:rowOff>
    </xdr:from>
    <xdr:to>
      <xdr:col>1</xdr:col>
      <xdr:colOff>1914710</xdr:colOff>
      <xdr:row>4</xdr:row>
      <xdr:rowOff>77813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2925" y="57150"/>
          <a:ext cx="2133785" cy="1030313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</xdr:colOff>
      <xdr:row>0</xdr:row>
      <xdr:rowOff>85725</xdr:rowOff>
    </xdr:from>
    <xdr:to>
      <xdr:col>8</xdr:col>
      <xdr:colOff>524060</xdr:colOff>
      <xdr:row>4</xdr:row>
      <xdr:rowOff>136871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43900" y="85725"/>
          <a:ext cx="2133785" cy="106079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47675" cy="1466850"/>
    <xdr:pic>
      <xdr:nvPicPr>
        <xdr:cNvPr id="2" name="Imagen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47675" cy="1466850"/>
        </a:xfrm>
        <a:prstGeom prst="rect">
          <a:avLst/>
        </a:prstGeom>
      </xdr:spPr>
    </xdr:pic>
    <xdr:clientData/>
  </xdr:oneCellAnchor>
  <xdr:oneCellAnchor>
    <xdr:from>
      <xdr:col>0</xdr:col>
      <xdr:colOff>638735</xdr:colOff>
      <xdr:row>0</xdr:row>
      <xdr:rowOff>0</xdr:rowOff>
    </xdr:from>
    <xdr:ext cx="2133785" cy="1029753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8735" y="0"/>
          <a:ext cx="2133785" cy="1029753"/>
        </a:xfrm>
        <a:prstGeom prst="rect">
          <a:avLst/>
        </a:prstGeom>
      </xdr:spPr>
    </xdr:pic>
    <xdr:clientData/>
  </xdr:oneCellAnchor>
  <xdr:oneCellAnchor>
    <xdr:from>
      <xdr:col>5</xdr:col>
      <xdr:colOff>728382</xdr:colOff>
      <xdr:row>0</xdr:row>
      <xdr:rowOff>44824</xdr:rowOff>
    </xdr:from>
    <xdr:ext cx="2129303" cy="1060236"/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38382" y="44824"/>
          <a:ext cx="2129303" cy="1060236"/>
        </a:xfrm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7937</xdr:rowOff>
    </xdr:from>
    <xdr:to>
      <xdr:col>0</xdr:col>
      <xdr:colOff>268432</xdr:colOff>
      <xdr:row>5</xdr:row>
      <xdr:rowOff>217487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7937"/>
          <a:ext cx="268432" cy="147161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276225</xdr:colOff>
      <xdr:row>6</xdr:row>
      <xdr:rowOff>209550</xdr:rowOff>
    </xdr:to>
    <xdr:pic>
      <xdr:nvPicPr>
        <xdr:cNvPr id="2" name="Imagen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6225" cy="1695450"/>
        </a:xfrm>
        <a:prstGeom prst="rect">
          <a:avLst/>
        </a:prstGeom>
      </xdr:spPr>
    </xdr:pic>
    <xdr:clientData/>
  </xdr:twoCellAnchor>
  <xdr:twoCellAnchor editAs="oneCell">
    <xdr:from>
      <xdr:col>7</xdr:col>
      <xdr:colOff>134470</xdr:colOff>
      <xdr:row>0</xdr:row>
      <xdr:rowOff>179294</xdr:rowOff>
    </xdr:from>
    <xdr:to>
      <xdr:col>9</xdr:col>
      <xdr:colOff>688225</xdr:colOff>
      <xdr:row>4</xdr:row>
      <xdr:rowOff>220355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02270" y="179294"/>
          <a:ext cx="2134905" cy="1060236"/>
        </a:xfrm>
        <a:prstGeom prst="rect">
          <a:avLst/>
        </a:prstGeom>
      </xdr:spPr>
    </xdr:pic>
    <xdr:clientData/>
  </xdr:twoCellAnchor>
  <xdr:twoCellAnchor editAs="oneCell">
    <xdr:from>
      <xdr:col>0</xdr:col>
      <xdr:colOff>886946</xdr:colOff>
      <xdr:row>1</xdr:row>
      <xdr:rowOff>19050</xdr:rowOff>
    </xdr:from>
    <xdr:to>
      <xdr:col>1</xdr:col>
      <xdr:colOff>1715806</xdr:colOff>
      <xdr:row>5</xdr:row>
      <xdr:rowOff>162978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6946" y="381000"/>
          <a:ext cx="2133785" cy="102975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257175</xdr:colOff>
      <xdr:row>5</xdr:row>
      <xdr:rowOff>33337</xdr:rowOff>
    </xdr:from>
    <xdr:to>
      <xdr:col>4</xdr:col>
      <xdr:colOff>876300</xdr:colOff>
      <xdr:row>19</xdr:row>
      <xdr:rowOff>109537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</xdr:colOff>
      <xdr:row>26</xdr:row>
      <xdr:rowOff>0</xdr:rowOff>
    </xdr:from>
    <xdr:to>
      <xdr:col>4</xdr:col>
      <xdr:colOff>617221</xdr:colOff>
      <xdr:row>41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46</xdr:row>
      <xdr:rowOff>0</xdr:rowOff>
    </xdr:from>
    <xdr:to>
      <xdr:col>4</xdr:col>
      <xdr:colOff>619125</xdr:colOff>
      <xdr:row>60</xdr:row>
      <xdr:rowOff>76200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65</xdr:row>
      <xdr:rowOff>0</xdr:rowOff>
    </xdr:from>
    <xdr:to>
      <xdr:col>4</xdr:col>
      <xdr:colOff>619125</xdr:colOff>
      <xdr:row>79</xdr:row>
      <xdr:rowOff>76200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2586404</xdr:colOff>
      <xdr:row>85</xdr:row>
      <xdr:rowOff>178044</xdr:rowOff>
    </xdr:from>
    <xdr:to>
      <xdr:col>4</xdr:col>
      <xdr:colOff>534865</xdr:colOff>
      <xdr:row>100</xdr:row>
      <xdr:rowOff>63744</xdr:rowOff>
    </xdr:to>
    <xdr:graphicFrame macro="">
      <xdr:nvGraphicFramePr>
        <xdr:cNvPr id="15" name="Gráfico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2036885</xdr:colOff>
      <xdr:row>108</xdr:row>
      <xdr:rowOff>16851</xdr:rowOff>
    </xdr:from>
    <xdr:to>
      <xdr:col>3</xdr:col>
      <xdr:colOff>2110154</xdr:colOff>
      <xdr:row>122</xdr:row>
      <xdr:rowOff>93051</xdr:rowOff>
    </xdr:to>
    <xdr:graphicFrame macro="">
      <xdr:nvGraphicFramePr>
        <xdr:cNvPr id="16" name="Gráfico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2469173</xdr:colOff>
      <xdr:row>129</xdr:row>
      <xdr:rowOff>178044</xdr:rowOff>
    </xdr:from>
    <xdr:to>
      <xdr:col>4</xdr:col>
      <xdr:colOff>417634</xdr:colOff>
      <xdr:row>144</xdr:row>
      <xdr:rowOff>63744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1765789</xdr:colOff>
      <xdr:row>151</xdr:row>
      <xdr:rowOff>185370</xdr:rowOff>
    </xdr:from>
    <xdr:to>
      <xdr:col>3</xdr:col>
      <xdr:colOff>1839058</xdr:colOff>
      <xdr:row>166</xdr:row>
      <xdr:rowOff>71070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276225</xdr:colOff>
      <xdr:row>5</xdr:row>
      <xdr:rowOff>219075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276225" cy="1466850"/>
        </a:xfrm>
        <a:prstGeom prst="rect">
          <a:avLst/>
        </a:prstGeom>
      </xdr:spPr>
    </xdr:pic>
    <xdr:clientData/>
  </xdr:twoCellAnchor>
  <xdr:twoCellAnchor editAs="oneCell">
    <xdr:from>
      <xdr:col>5</xdr:col>
      <xdr:colOff>449791</xdr:colOff>
      <xdr:row>1</xdr:row>
      <xdr:rowOff>20109</xdr:rowOff>
    </xdr:from>
    <xdr:to>
      <xdr:col>8</xdr:col>
      <xdr:colOff>64743</xdr:colOff>
      <xdr:row>5</xdr:row>
      <xdr:rowOff>183438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03116" y="382059"/>
          <a:ext cx="2139077" cy="1058679"/>
        </a:xfrm>
        <a:prstGeom prst="rect">
          <a:avLst/>
        </a:prstGeom>
      </xdr:spPr>
    </xdr:pic>
    <xdr:clientData/>
  </xdr:twoCellAnchor>
  <xdr:twoCellAnchor editAs="oneCell">
    <xdr:from>
      <xdr:col>1</xdr:col>
      <xdr:colOff>33867</xdr:colOff>
      <xdr:row>0</xdr:row>
      <xdr:rowOff>341842</xdr:rowOff>
    </xdr:from>
    <xdr:to>
      <xdr:col>1</xdr:col>
      <xdr:colOff>2167652</xdr:colOff>
      <xdr:row>5</xdr:row>
      <xdr:rowOff>118030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5867" y="341842"/>
          <a:ext cx="2133785" cy="1033488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247650</xdr:colOff>
      <xdr:row>5</xdr:row>
      <xdr:rowOff>209550</xdr:rowOff>
    </xdr:to>
    <xdr:pic>
      <xdr:nvPicPr>
        <xdr:cNvPr id="2" name="Imagen 4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247649" cy="1466850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685800</xdr:colOff>
      <xdr:row>0</xdr:row>
      <xdr:rowOff>314325</xdr:rowOff>
    </xdr:from>
    <xdr:to>
      <xdr:col>1</xdr:col>
      <xdr:colOff>2057585</xdr:colOff>
      <xdr:row>5</xdr:row>
      <xdr:rowOff>87338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5800" y="314325"/>
          <a:ext cx="2133785" cy="1030313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228600</xdr:colOff>
      <xdr:row>0</xdr:row>
      <xdr:rowOff>285750</xdr:rowOff>
    </xdr:from>
    <xdr:to>
      <xdr:col>8</xdr:col>
      <xdr:colOff>76385</xdr:colOff>
      <xdr:row>5</xdr:row>
      <xdr:rowOff>89246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62925" y="285750"/>
          <a:ext cx="2133785" cy="106079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285751</xdr:colOff>
      <xdr:row>5</xdr:row>
      <xdr:rowOff>201975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285750" cy="1451655"/>
        </a:xfrm>
        <a:prstGeom prst="rect">
          <a:avLst/>
        </a:prstGeom>
      </xdr:spPr>
    </xdr:pic>
    <xdr:clientData/>
  </xdr:twoCellAnchor>
  <xdr:twoCellAnchor editAs="oneCell">
    <xdr:from>
      <xdr:col>5</xdr:col>
      <xdr:colOff>746760</xdr:colOff>
      <xdr:row>0</xdr:row>
      <xdr:rowOff>340995</xdr:rowOff>
    </xdr:from>
    <xdr:to>
      <xdr:col>8</xdr:col>
      <xdr:colOff>176968</xdr:colOff>
      <xdr:row>5</xdr:row>
      <xdr:rowOff>129251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26040" y="340995"/>
          <a:ext cx="2181028" cy="1037936"/>
        </a:xfrm>
        <a:prstGeom prst="rect">
          <a:avLst/>
        </a:prstGeom>
      </xdr:spPr>
    </xdr:pic>
    <xdr:clientData/>
  </xdr:twoCellAnchor>
  <xdr:twoCellAnchor editAs="oneCell">
    <xdr:from>
      <xdr:col>0</xdr:col>
      <xdr:colOff>731520</xdr:colOff>
      <xdr:row>1</xdr:row>
      <xdr:rowOff>55245</xdr:rowOff>
    </xdr:from>
    <xdr:to>
      <xdr:col>1</xdr:col>
      <xdr:colOff>2103305</xdr:colOff>
      <xdr:row>5</xdr:row>
      <xdr:rowOff>171158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31520" y="413385"/>
          <a:ext cx="2156645" cy="1007453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247651</xdr:colOff>
      <xdr:row>7</xdr:row>
      <xdr:rowOff>133350</xdr:rowOff>
    </xdr:to>
    <xdr:pic>
      <xdr:nvPicPr>
        <xdr:cNvPr id="3" name="Imagen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247650" cy="1866900"/>
        </a:xfrm>
        <a:prstGeom prst="rect">
          <a:avLst/>
        </a:prstGeom>
      </xdr:spPr>
    </xdr:pic>
    <xdr:clientData/>
  </xdr:twoCellAnchor>
  <xdr:twoCellAnchor editAs="oneCell">
    <xdr:from>
      <xdr:col>0</xdr:col>
      <xdr:colOff>582707</xdr:colOff>
      <xdr:row>0</xdr:row>
      <xdr:rowOff>0</xdr:rowOff>
    </xdr:from>
    <xdr:to>
      <xdr:col>2</xdr:col>
      <xdr:colOff>1192492</xdr:colOff>
      <xdr:row>4</xdr:row>
      <xdr:rowOff>10578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2707" y="0"/>
          <a:ext cx="2133785" cy="1030313"/>
        </a:xfrm>
        <a:prstGeom prst="rect">
          <a:avLst/>
        </a:prstGeom>
      </xdr:spPr>
    </xdr:pic>
    <xdr:clientData/>
  </xdr:twoCellAnchor>
  <xdr:twoCellAnchor editAs="oneCell">
    <xdr:from>
      <xdr:col>8</xdr:col>
      <xdr:colOff>56029</xdr:colOff>
      <xdr:row>0</xdr:row>
      <xdr:rowOff>0</xdr:rowOff>
    </xdr:from>
    <xdr:to>
      <xdr:col>10</xdr:col>
      <xdr:colOff>665814</xdr:colOff>
      <xdr:row>4</xdr:row>
      <xdr:rowOff>41061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415617" y="0"/>
          <a:ext cx="2133785" cy="10607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598321</xdr:colOff>
      <xdr:row>0</xdr:row>
      <xdr:rowOff>76201</xdr:rowOff>
    </xdr:from>
    <xdr:to>
      <xdr:col>0</xdr:col>
      <xdr:colOff>1329121</xdr:colOff>
      <xdr:row>2</xdr:row>
      <xdr:rowOff>171450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84321" y="76201"/>
          <a:ext cx="730800" cy="7238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447676</xdr:colOff>
      <xdr:row>5</xdr:row>
      <xdr:rowOff>211500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285999" y="0"/>
          <a:ext cx="447676" cy="1468800"/>
        </a:xfrm>
        <a:prstGeom prst="rect">
          <a:avLst/>
        </a:prstGeom>
      </xdr:spPr>
    </xdr:pic>
    <xdr:clientData/>
  </xdr:twoCellAnchor>
  <xdr:twoCellAnchor editAs="oneCell">
    <xdr:from>
      <xdr:col>12</xdr:col>
      <xdr:colOff>85725</xdr:colOff>
      <xdr:row>0</xdr:row>
      <xdr:rowOff>66675</xdr:rowOff>
    </xdr:from>
    <xdr:to>
      <xdr:col>14</xdr:col>
      <xdr:colOff>695831</xdr:colOff>
      <xdr:row>2</xdr:row>
      <xdr:rowOff>180974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419975" y="66675"/>
          <a:ext cx="1438781" cy="74294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0</xdr:rowOff>
    </xdr:from>
    <xdr:to>
      <xdr:col>0</xdr:col>
      <xdr:colOff>304800</xdr:colOff>
      <xdr:row>8</xdr:row>
      <xdr:rowOff>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6" y="0"/>
          <a:ext cx="295274" cy="1924050"/>
        </a:xfrm>
        <a:prstGeom prst="rect">
          <a:avLst/>
        </a:prstGeom>
      </xdr:spPr>
    </xdr:pic>
    <xdr:clientData/>
  </xdr:twoCellAnchor>
  <xdr:twoCellAnchor editAs="oneCell">
    <xdr:from>
      <xdr:col>11</xdr:col>
      <xdr:colOff>772583</xdr:colOff>
      <xdr:row>0</xdr:row>
      <xdr:rowOff>349251</xdr:rowOff>
    </xdr:from>
    <xdr:to>
      <xdr:col>13</xdr:col>
      <xdr:colOff>918818</xdr:colOff>
      <xdr:row>5</xdr:row>
      <xdr:rowOff>143222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231283" y="349251"/>
          <a:ext cx="2127435" cy="1051271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1</xdr:row>
      <xdr:rowOff>230717</xdr:rowOff>
    </xdr:from>
    <xdr:to>
      <xdr:col>1</xdr:col>
      <xdr:colOff>2143310</xdr:colOff>
      <xdr:row>6</xdr:row>
      <xdr:rowOff>118030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5825" y="592667"/>
          <a:ext cx="2133785" cy="1020788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309563</xdr:colOff>
      <xdr:row>9</xdr:row>
      <xdr:rowOff>76200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09563" cy="2217420"/>
        </a:xfrm>
        <a:prstGeom prst="rect">
          <a:avLst/>
        </a:prstGeom>
      </xdr:spPr>
    </xdr:pic>
    <xdr:clientData/>
  </xdr:twoCellAnchor>
  <xdr:twoCellAnchor editAs="oneCell">
    <xdr:from>
      <xdr:col>11</xdr:col>
      <xdr:colOff>176318</xdr:colOff>
      <xdr:row>0</xdr:row>
      <xdr:rowOff>251460</xdr:rowOff>
    </xdr:from>
    <xdr:to>
      <xdr:col>14</xdr:col>
      <xdr:colOff>48233</xdr:colOff>
      <xdr:row>5</xdr:row>
      <xdr:rowOff>45431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20418" y="251460"/>
          <a:ext cx="2188395" cy="1028411"/>
        </a:xfrm>
        <a:prstGeom prst="rect">
          <a:avLst/>
        </a:prstGeom>
      </xdr:spPr>
    </xdr:pic>
    <xdr:clientData/>
  </xdr:twoCellAnchor>
  <xdr:twoCellAnchor editAs="oneCell">
    <xdr:from>
      <xdr:col>1</xdr:col>
      <xdr:colOff>106680</xdr:colOff>
      <xdr:row>0</xdr:row>
      <xdr:rowOff>315806</xdr:rowOff>
    </xdr:from>
    <xdr:to>
      <xdr:col>1</xdr:col>
      <xdr:colOff>2240465</xdr:colOff>
      <xdr:row>5</xdr:row>
      <xdr:rowOff>73579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5840" y="315806"/>
          <a:ext cx="2133785" cy="992213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324971</xdr:colOff>
      <xdr:row>7</xdr:row>
      <xdr:rowOff>133350</xdr:rowOff>
    </xdr:to>
    <xdr:pic>
      <xdr:nvPicPr>
        <xdr:cNvPr id="2" name="Imagen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24971" cy="1866900"/>
        </a:xfrm>
        <a:prstGeom prst="rect">
          <a:avLst/>
        </a:prstGeom>
      </xdr:spPr>
    </xdr:pic>
    <xdr:clientData/>
  </xdr:twoCellAnchor>
  <xdr:twoCellAnchor editAs="oneCell">
    <xdr:from>
      <xdr:col>6</xdr:col>
      <xdr:colOff>275105</xdr:colOff>
      <xdr:row>1</xdr:row>
      <xdr:rowOff>76762</xdr:rowOff>
    </xdr:from>
    <xdr:to>
      <xdr:col>8</xdr:col>
      <xdr:colOff>256306</xdr:colOff>
      <xdr:row>5</xdr:row>
      <xdr:rowOff>227370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14280" y="438712"/>
          <a:ext cx="2124326" cy="1053578"/>
        </a:xfrm>
        <a:prstGeom prst="rect">
          <a:avLst/>
        </a:prstGeom>
      </xdr:spPr>
    </xdr:pic>
    <xdr:clientData/>
  </xdr:twoCellAnchor>
  <xdr:twoCellAnchor editAs="oneCell">
    <xdr:from>
      <xdr:col>0</xdr:col>
      <xdr:colOff>732866</xdr:colOff>
      <xdr:row>1</xdr:row>
      <xdr:rowOff>166409</xdr:rowOff>
    </xdr:from>
    <xdr:to>
      <xdr:col>1</xdr:col>
      <xdr:colOff>2052544</xdr:colOff>
      <xdr:row>6</xdr:row>
      <xdr:rowOff>58832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32866" y="528359"/>
          <a:ext cx="2138828" cy="1025898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295275</xdr:rowOff>
    </xdr:from>
    <xdr:to>
      <xdr:col>2</xdr:col>
      <xdr:colOff>1562285</xdr:colOff>
      <xdr:row>5</xdr:row>
      <xdr:rowOff>77447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0" y="295275"/>
          <a:ext cx="2133785" cy="1030313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</xdr:colOff>
      <xdr:row>0</xdr:row>
      <xdr:rowOff>276225</xdr:rowOff>
    </xdr:from>
    <xdr:to>
      <xdr:col>6</xdr:col>
      <xdr:colOff>647275</xdr:colOff>
      <xdr:row>5</xdr:row>
      <xdr:rowOff>88880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01125" y="276225"/>
          <a:ext cx="2133785" cy="106079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249958</xdr:colOff>
      <xdr:row>5</xdr:row>
      <xdr:rowOff>207200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49958" cy="1469263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0</xdr:rowOff>
    </xdr:from>
    <xdr:to>
      <xdr:col>1</xdr:col>
      <xdr:colOff>711750</xdr:colOff>
      <xdr:row>2</xdr:row>
      <xdr:rowOff>95250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0"/>
          <a:ext cx="730800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0</xdr:row>
      <xdr:rowOff>1</xdr:rowOff>
    </xdr:from>
    <xdr:to>
      <xdr:col>0</xdr:col>
      <xdr:colOff>247650</xdr:colOff>
      <xdr:row>5</xdr:row>
      <xdr:rowOff>209551</xdr:rowOff>
    </xdr:to>
    <xdr:pic>
      <xdr:nvPicPr>
        <xdr:cNvPr id="3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" y="1"/>
          <a:ext cx="238125" cy="1466850"/>
        </a:xfrm>
        <a:prstGeom prst="rect">
          <a:avLst/>
        </a:prstGeom>
      </xdr:spPr>
    </xdr:pic>
    <xdr:clientData/>
  </xdr:twoCellAnchor>
  <xdr:twoCellAnchor editAs="oneCell">
    <xdr:from>
      <xdr:col>8</xdr:col>
      <xdr:colOff>752477</xdr:colOff>
      <xdr:row>0</xdr:row>
      <xdr:rowOff>28575</xdr:rowOff>
    </xdr:from>
    <xdr:to>
      <xdr:col>10</xdr:col>
      <xdr:colOff>668477</xdr:colOff>
      <xdr:row>2</xdr:row>
      <xdr:rowOff>144331</xdr:rowOff>
    </xdr:to>
    <xdr:pic>
      <xdr:nvPicPr>
        <xdr:cNvPr id="4" name="Imagen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296777" y="28575"/>
          <a:ext cx="1440000" cy="7444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28573</xdr:rowOff>
    </xdr:from>
    <xdr:to>
      <xdr:col>0</xdr:col>
      <xdr:colOff>1245150</xdr:colOff>
      <xdr:row>2</xdr:row>
      <xdr:rowOff>123825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4350" y="28573"/>
          <a:ext cx="730800" cy="723902"/>
        </a:xfrm>
        <a:prstGeom prst="rect">
          <a:avLst/>
        </a:prstGeom>
      </xdr:spPr>
    </xdr:pic>
    <xdr:clientData/>
  </xdr:twoCellAnchor>
  <xdr:twoCellAnchor editAs="oneCell">
    <xdr:from>
      <xdr:col>10</xdr:col>
      <xdr:colOff>396240</xdr:colOff>
      <xdr:row>0</xdr:row>
      <xdr:rowOff>154305</xdr:rowOff>
    </xdr:from>
    <xdr:to>
      <xdr:col>11</xdr:col>
      <xdr:colOff>32205</xdr:colOff>
      <xdr:row>3</xdr:row>
      <xdr:rowOff>70393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254240" y="154305"/>
          <a:ext cx="1487625" cy="739048"/>
        </a:xfrm>
        <a:prstGeom prst="rect">
          <a:avLst/>
        </a:prstGeom>
      </xdr:spPr>
    </xdr:pic>
    <xdr:clientData/>
  </xdr:twoCellAnchor>
  <xdr:twoCellAnchor editAs="oneCell">
    <xdr:from>
      <xdr:col>0</xdr:col>
      <xdr:colOff>2</xdr:colOff>
      <xdr:row>0</xdr:row>
      <xdr:rowOff>0</xdr:rowOff>
    </xdr:from>
    <xdr:to>
      <xdr:col>0</xdr:col>
      <xdr:colOff>447676</xdr:colOff>
      <xdr:row>5</xdr:row>
      <xdr:rowOff>163875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286002" y="0"/>
          <a:ext cx="447674" cy="1468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314325</xdr:colOff>
      <xdr:row>5</xdr:row>
      <xdr:rowOff>163875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14325" cy="1468800"/>
        </a:xfrm>
        <a:prstGeom prst="rect">
          <a:avLst/>
        </a:prstGeom>
      </xdr:spPr>
    </xdr:pic>
    <xdr:clientData/>
  </xdr:twoCellAnchor>
  <xdr:oneCellAnchor>
    <xdr:from>
      <xdr:col>0</xdr:col>
      <xdr:colOff>419100</xdr:colOff>
      <xdr:row>0</xdr:row>
      <xdr:rowOff>76200</xdr:rowOff>
    </xdr:from>
    <xdr:ext cx="2133785" cy="1030313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9100" y="76200"/>
          <a:ext cx="2133785" cy="1030313"/>
        </a:xfrm>
        <a:prstGeom prst="rect">
          <a:avLst/>
        </a:prstGeom>
      </xdr:spPr>
    </xdr:pic>
    <xdr:clientData/>
  </xdr:oneCellAnchor>
  <xdr:oneCellAnchor>
    <xdr:from>
      <xdr:col>9</xdr:col>
      <xdr:colOff>1092778</xdr:colOff>
      <xdr:row>0</xdr:row>
      <xdr:rowOff>99060</xdr:rowOff>
    </xdr:from>
    <xdr:ext cx="2127688" cy="1060796"/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788978" y="99060"/>
          <a:ext cx="2127688" cy="106079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23850" cy="1468800"/>
    <xdr:pic>
      <xdr:nvPicPr>
        <xdr:cNvPr id="2" name="Imagen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23850" cy="1468800"/>
        </a:xfrm>
        <a:prstGeom prst="rect">
          <a:avLst/>
        </a:prstGeom>
      </xdr:spPr>
    </xdr:pic>
    <xdr:clientData/>
  </xdr:oneCellAnchor>
  <xdr:oneCellAnchor>
    <xdr:from>
      <xdr:col>0</xdr:col>
      <xdr:colOff>643370</xdr:colOff>
      <xdr:row>0</xdr:row>
      <xdr:rowOff>0</xdr:rowOff>
    </xdr:from>
    <xdr:ext cx="2133785" cy="1030313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3370" y="0"/>
          <a:ext cx="2133785" cy="1030313"/>
        </a:xfrm>
        <a:prstGeom prst="rect">
          <a:avLst/>
        </a:prstGeom>
      </xdr:spPr>
    </xdr:pic>
    <xdr:clientData/>
  </xdr:oneCellAnchor>
  <xdr:oneCellAnchor>
    <xdr:from>
      <xdr:col>7</xdr:col>
      <xdr:colOff>212148</xdr:colOff>
      <xdr:row>0</xdr:row>
      <xdr:rowOff>0</xdr:rowOff>
    </xdr:from>
    <xdr:ext cx="2127688" cy="1060796"/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79898" y="0"/>
          <a:ext cx="2127688" cy="106079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0</xdr:rowOff>
    </xdr:from>
    <xdr:to>
      <xdr:col>0</xdr:col>
      <xdr:colOff>504825</xdr:colOff>
      <xdr:row>5</xdr:row>
      <xdr:rowOff>211500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49" y="0"/>
          <a:ext cx="447676" cy="1461180"/>
        </a:xfrm>
        <a:prstGeom prst="rect">
          <a:avLst/>
        </a:prstGeom>
      </xdr:spPr>
    </xdr:pic>
    <xdr:clientData/>
  </xdr:twoCellAnchor>
  <xdr:oneCellAnchor>
    <xdr:from>
      <xdr:col>2</xdr:col>
      <xdr:colOff>30480</xdr:colOff>
      <xdr:row>0</xdr:row>
      <xdr:rowOff>160020</xdr:rowOff>
    </xdr:from>
    <xdr:ext cx="2133785" cy="1030313"/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2040" y="160020"/>
          <a:ext cx="2133785" cy="1030313"/>
        </a:xfrm>
        <a:prstGeom prst="rect">
          <a:avLst/>
        </a:prstGeom>
      </xdr:spPr>
    </xdr:pic>
    <xdr:clientData/>
  </xdr:oneCellAnchor>
  <xdr:oneCellAnchor>
    <xdr:from>
      <xdr:col>9</xdr:col>
      <xdr:colOff>338398</xdr:colOff>
      <xdr:row>0</xdr:row>
      <xdr:rowOff>121920</xdr:rowOff>
    </xdr:from>
    <xdr:ext cx="2127688" cy="1060796"/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375718" y="121920"/>
          <a:ext cx="2127688" cy="106079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13765" cy="1466849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13765" cy="1466849"/>
        </a:xfrm>
        <a:prstGeom prst="rect">
          <a:avLst/>
        </a:prstGeom>
      </xdr:spPr>
    </xdr:pic>
    <xdr:clientData/>
  </xdr:oneCellAnchor>
  <xdr:oneCellAnchor>
    <xdr:from>
      <xdr:col>0</xdr:col>
      <xdr:colOff>694764</xdr:colOff>
      <xdr:row>0</xdr:row>
      <xdr:rowOff>134471</xdr:rowOff>
    </xdr:from>
    <xdr:ext cx="2130423" cy="1029753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4764" y="134471"/>
          <a:ext cx="2130423" cy="1029753"/>
        </a:xfrm>
        <a:prstGeom prst="rect">
          <a:avLst/>
        </a:prstGeom>
      </xdr:spPr>
    </xdr:pic>
    <xdr:clientData/>
  </xdr:oneCellAnchor>
  <xdr:oneCellAnchor>
    <xdr:from>
      <xdr:col>7</xdr:col>
      <xdr:colOff>638736</xdr:colOff>
      <xdr:row>0</xdr:row>
      <xdr:rowOff>145676</xdr:rowOff>
    </xdr:from>
    <xdr:ext cx="2120404" cy="1060236"/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72736" y="145676"/>
          <a:ext cx="2120404" cy="106023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1</xdr:rowOff>
    </xdr:from>
    <xdr:ext cx="323850" cy="1466849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"/>
          <a:ext cx="323850" cy="1466849"/>
        </a:xfrm>
        <a:prstGeom prst="rect">
          <a:avLst/>
        </a:prstGeom>
      </xdr:spPr>
    </xdr:pic>
    <xdr:clientData/>
  </xdr:oneCellAnchor>
  <xdr:oneCellAnchor>
    <xdr:from>
      <xdr:col>8</xdr:col>
      <xdr:colOff>104775</xdr:colOff>
      <xdr:row>0</xdr:row>
      <xdr:rowOff>9525</xdr:rowOff>
    </xdr:from>
    <xdr:ext cx="2127688" cy="1060796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82000" y="9525"/>
          <a:ext cx="2127688" cy="1060796"/>
        </a:xfrm>
        <a:prstGeom prst="rect">
          <a:avLst/>
        </a:prstGeom>
      </xdr:spPr>
    </xdr:pic>
    <xdr:clientData/>
  </xdr:oneCellAnchor>
  <xdr:oneCellAnchor>
    <xdr:from>
      <xdr:col>1</xdr:col>
      <xdr:colOff>209550</xdr:colOff>
      <xdr:row>0</xdr:row>
      <xdr:rowOff>95250</xdr:rowOff>
    </xdr:from>
    <xdr:ext cx="2133785" cy="1030313"/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1550" y="95250"/>
          <a:ext cx="2133785" cy="1030313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285751</xdr:colOff>
      <xdr:row>5</xdr:row>
      <xdr:rowOff>201975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285750" cy="14688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</xdr:row>
      <xdr:rowOff>104775</xdr:rowOff>
    </xdr:from>
    <xdr:to>
      <xdr:col>8</xdr:col>
      <xdr:colOff>222688</xdr:colOff>
      <xdr:row>6</xdr:row>
      <xdr:rowOff>22571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10700" y="466725"/>
          <a:ext cx="2127688" cy="1060796"/>
        </a:xfrm>
        <a:prstGeom prst="rect">
          <a:avLst/>
        </a:prstGeom>
      </xdr:spPr>
    </xdr:pic>
    <xdr:clientData/>
  </xdr:twoCellAnchor>
  <xdr:twoCellAnchor editAs="oneCell">
    <xdr:from>
      <xdr:col>0</xdr:col>
      <xdr:colOff>723900</xdr:colOff>
      <xdr:row>2</xdr:row>
      <xdr:rowOff>9525</xdr:rowOff>
    </xdr:from>
    <xdr:to>
      <xdr:col>1</xdr:col>
      <xdr:colOff>2095685</xdr:colOff>
      <xdr:row>6</xdr:row>
      <xdr:rowOff>163538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3900" y="638175"/>
          <a:ext cx="2133785" cy="103031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peguero/Desktop/Bases%20consolidacion/Cuadros%20Consolidaci&#243;n%20Ejecuci&#243;n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norama Macroeconómico"/>
      <sheetName val="Panorama Macroeconómico "/>
      <sheetName val="CAIF Presp. Agregado"/>
      <sheetName val="Cobertura Institucional"/>
      <sheetName val="CAIF Prespuesto Agregado"/>
      <sheetName val="CAIF Ejecución Agregado"/>
      <sheetName val="Cobertura Institucional "/>
      <sheetName val="5. Matriz Trans. Form. Cons"/>
      <sheetName val="Matriz Trans. Ejecu. Conso."/>
      <sheetName val="Form. Consolidado Ingreso"/>
      <sheetName val="Ejecu. Consolidado Ingresos"/>
      <sheetName val="Form. Consolidado Gastos"/>
      <sheetName val="Ejec. Consolidado Gastos"/>
      <sheetName val="calculos da"/>
      <sheetName val="demanda agregada"/>
      <sheetName val="CAIF Form. Consolidada "/>
      <sheetName val="CAIF Ejec. Consolidada"/>
      <sheetName val="Graficos CAIF "/>
      <sheetName val="Graficos (2)"/>
      <sheetName val="Graficos"/>
      <sheetName val="Form. Consolidado Funciona "/>
      <sheetName val="Ejec. Consolidado Funcional"/>
      <sheetName val="Presión tributaria"/>
      <sheetName val="p tributaria interncaional"/>
      <sheetName val="Empleo 2"/>
      <sheetName val="Proyectos de Inversión"/>
      <sheetName val="Población"/>
      <sheetName val="Matriz Transacciones Cons."/>
      <sheetName val="Impues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0">
          <cell r="C10">
            <v>660512031432.04138</v>
          </cell>
          <cell r="D10">
            <v>9406211298.2101631</v>
          </cell>
          <cell r="E10">
            <v>756783126.75999475</v>
          </cell>
          <cell r="F10">
            <v>8671479699.1800079</v>
          </cell>
          <cell r="G10">
            <v>145533670229.56</v>
          </cell>
        </row>
        <row r="18">
          <cell r="C18">
            <v>1105547958.3399999</v>
          </cell>
          <cell r="D18">
            <v>3259413759.0299973</v>
          </cell>
          <cell r="E18">
            <v>0</v>
          </cell>
          <cell r="F18">
            <v>2086832235.2400031</v>
          </cell>
          <cell r="G18">
            <v>12080459016.469997</v>
          </cell>
        </row>
      </sheetData>
      <sheetData sheetId="11" refreshError="1"/>
      <sheetData sheetId="12">
        <row r="10">
          <cell r="C10">
            <v>538676943828.35937</v>
          </cell>
          <cell r="D10">
            <v>60265164086.049911</v>
          </cell>
          <cell r="E10">
            <v>12051724737.130001</v>
          </cell>
          <cell r="F10">
            <v>15445243092.920181</v>
          </cell>
          <cell r="G10">
            <v>144002654295.26004</v>
          </cell>
        </row>
        <row r="14">
          <cell r="C14">
            <v>134506942278.78003</v>
          </cell>
          <cell r="D14">
            <v>352058.88</v>
          </cell>
          <cell r="F14">
            <v>149860000.76999998</v>
          </cell>
          <cell r="G14">
            <v>8810681801.4100018</v>
          </cell>
        </row>
        <row r="18">
          <cell r="C18">
            <v>87185813453.779892</v>
          </cell>
          <cell r="D18">
            <v>8678285677.9099998</v>
          </cell>
          <cell r="E18">
            <v>99701776.139999986</v>
          </cell>
          <cell r="F18">
            <v>6404664537.1799879</v>
          </cell>
          <cell r="G18">
            <v>55742595570.439987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showGridLines="0" zoomScaleNormal="100" workbookViewId="0">
      <selection activeCell="J34" sqref="J34"/>
    </sheetView>
  </sheetViews>
  <sheetFormatPr baseColWidth="10" defaultColWidth="11.44140625" defaultRowHeight="14.4"/>
  <cols>
    <col min="1" max="3" width="11.44140625" style="17"/>
    <col min="4" max="4" width="14.88671875" style="17" customWidth="1"/>
    <col min="5" max="5" width="29.88671875" style="17" customWidth="1"/>
    <col min="6" max="6" width="15.33203125" style="63" bestFit="1" customWidth="1"/>
    <col min="7" max="7" width="13.88671875" style="63" customWidth="1"/>
    <col min="8" max="8" width="12.6640625" style="63" customWidth="1"/>
    <col min="9" max="9" width="12.44140625" style="63" customWidth="1"/>
    <col min="10" max="10" width="13.109375" style="17" bestFit="1" customWidth="1"/>
    <col min="11" max="16384" width="11.44140625" style="17"/>
  </cols>
  <sheetData>
    <row r="1" spans="1:17" ht="28.8">
      <c r="A1" s="313" t="s">
        <v>0</v>
      </c>
      <c r="B1" s="314"/>
      <c r="C1" s="314"/>
      <c r="D1" s="314"/>
      <c r="E1" s="314"/>
      <c r="F1" s="314"/>
      <c r="G1" s="314"/>
      <c r="H1" s="314"/>
      <c r="I1" s="314"/>
      <c r="J1" s="314"/>
    </row>
    <row r="2" spans="1:17" ht="21">
      <c r="A2" s="315" t="s">
        <v>1</v>
      </c>
      <c r="B2" s="316"/>
      <c r="C2" s="316"/>
      <c r="D2" s="316"/>
      <c r="E2" s="316"/>
      <c r="F2" s="316"/>
      <c r="G2" s="316"/>
      <c r="H2" s="316"/>
      <c r="I2" s="316"/>
      <c r="J2" s="316"/>
    </row>
    <row r="3" spans="1:17">
      <c r="A3" s="317" t="s">
        <v>10</v>
      </c>
      <c r="B3" s="318"/>
      <c r="C3" s="318"/>
      <c r="D3" s="318"/>
      <c r="E3" s="318"/>
      <c r="F3" s="318"/>
      <c r="G3" s="318"/>
      <c r="H3" s="318"/>
      <c r="I3" s="318"/>
      <c r="J3" s="318"/>
    </row>
    <row r="4" spans="1:17">
      <c r="F4" s="17"/>
      <c r="G4" s="17"/>
      <c r="H4" s="17"/>
      <c r="I4" s="17"/>
    </row>
    <row r="5" spans="1:17" ht="18">
      <c r="A5" s="319" t="s">
        <v>240</v>
      </c>
      <c r="B5" s="319"/>
      <c r="C5" s="319"/>
      <c r="D5" s="319"/>
      <c r="E5" s="319"/>
      <c r="F5" s="319"/>
      <c r="G5" s="319"/>
      <c r="H5" s="319"/>
      <c r="I5" s="319"/>
      <c r="J5" s="319"/>
    </row>
    <row r="6" spans="1:17" ht="15" thickBot="1"/>
    <row r="7" spans="1:17" ht="15.75" customHeight="1">
      <c r="D7" s="321" t="s">
        <v>137</v>
      </c>
      <c r="E7" s="322"/>
      <c r="F7" s="325" t="s">
        <v>244</v>
      </c>
      <c r="G7" s="325" t="s">
        <v>245</v>
      </c>
      <c r="K7" s="96"/>
    </row>
    <row r="8" spans="1:17" ht="15" thickBot="1">
      <c r="D8" s="323"/>
      <c r="E8" s="324"/>
      <c r="F8" s="326"/>
      <c r="G8" s="326"/>
    </row>
    <row r="9" spans="1:17">
      <c r="D9" s="199" t="s">
        <v>136</v>
      </c>
      <c r="E9" s="130" t="s">
        <v>135</v>
      </c>
      <c r="F9" s="259">
        <v>179.2353246952834</v>
      </c>
      <c r="G9" s="260">
        <v>180.1</v>
      </c>
      <c r="K9" s="320"/>
      <c r="L9" s="320"/>
      <c r="M9" s="320"/>
      <c r="N9" s="320"/>
      <c r="O9" s="320"/>
      <c r="P9" s="320"/>
      <c r="Q9" s="320"/>
    </row>
    <row r="10" spans="1:17" ht="15" thickBot="1">
      <c r="D10" s="200"/>
      <c r="E10" s="131" t="s">
        <v>134</v>
      </c>
      <c r="F10" s="261">
        <v>5</v>
      </c>
      <c r="G10" s="262">
        <v>5.0521460609289637</v>
      </c>
      <c r="K10" s="320"/>
      <c r="L10" s="320"/>
      <c r="M10" s="320"/>
      <c r="N10" s="320"/>
      <c r="O10" s="320"/>
      <c r="P10" s="320"/>
      <c r="Q10" s="320"/>
    </row>
    <row r="11" spans="1:17" ht="12.6" customHeight="1" thickBot="1">
      <c r="D11" s="129"/>
      <c r="E11" s="132"/>
      <c r="F11" s="263"/>
      <c r="G11" s="264"/>
    </row>
    <row r="12" spans="1:17">
      <c r="D12" s="199" t="s">
        <v>133</v>
      </c>
      <c r="E12" s="130" t="s">
        <v>132</v>
      </c>
      <c r="F12" s="259">
        <v>4318214.5099855289</v>
      </c>
      <c r="G12" s="260">
        <v>4562235.0999999996</v>
      </c>
    </row>
    <row r="13" spans="1:17">
      <c r="D13" s="201"/>
      <c r="E13" s="133" t="s">
        <v>131</v>
      </c>
      <c r="F13" s="265">
        <v>9.2000000000000082</v>
      </c>
      <c r="G13" s="266">
        <v>7.705385747147786</v>
      </c>
    </row>
    <row r="14" spans="1:17">
      <c r="D14" s="201"/>
      <c r="E14" s="133" t="s">
        <v>130</v>
      </c>
      <c r="F14" s="267">
        <v>82761.8585064371</v>
      </c>
      <c r="G14" s="268">
        <v>88906.1</v>
      </c>
    </row>
    <row r="15" spans="1:17" ht="15" thickBot="1">
      <c r="D15" s="200"/>
      <c r="E15" s="131" t="s">
        <v>129</v>
      </c>
      <c r="F15" s="261">
        <v>4.9999999999999822</v>
      </c>
      <c r="G15" s="269">
        <v>3.9388916011611208</v>
      </c>
    </row>
    <row r="16" spans="1:17" ht="12.6" customHeight="1" thickBot="1">
      <c r="D16" s="129"/>
      <c r="E16" s="132"/>
      <c r="F16" s="263"/>
      <c r="G16" s="264"/>
    </row>
    <row r="17" spans="4:13">
      <c r="D17" s="199" t="s">
        <v>128</v>
      </c>
      <c r="E17" s="130" t="s">
        <v>2</v>
      </c>
      <c r="F17" s="270">
        <v>4</v>
      </c>
      <c r="G17" s="271">
        <v>4</v>
      </c>
    </row>
    <row r="18" spans="4:13">
      <c r="D18" s="201"/>
      <c r="E18" s="133" t="s">
        <v>3</v>
      </c>
      <c r="F18" s="265">
        <v>4</v>
      </c>
      <c r="G18" s="266">
        <v>1.8109999999999999</v>
      </c>
      <c r="J18" s="69"/>
      <c r="K18" s="69"/>
      <c r="L18" s="69"/>
      <c r="M18" s="69"/>
    </row>
    <row r="19" spans="4:13">
      <c r="D19" s="201"/>
      <c r="E19" s="133" t="s">
        <v>4</v>
      </c>
      <c r="F19" s="265">
        <v>4</v>
      </c>
      <c r="G19" s="266">
        <v>3.656278926257329</v>
      </c>
      <c r="J19" s="69"/>
      <c r="K19" s="69"/>
      <c r="L19" s="69"/>
      <c r="M19" s="69"/>
    </row>
    <row r="20" spans="4:13" ht="15" thickBot="1">
      <c r="D20" s="200"/>
      <c r="E20" s="131" t="s">
        <v>5</v>
      </c>
      <c r="F20" s="272">
        <v>4</v>
      </c>
      <c r="G20" s="262">
        <v>2.5256406324911884</v>
      </c>
      <c r="J20" s="69"/>
      <c r="K20" s="69"/>
      <c r="L20" s="69"/>
      <c r="M20" s="69"/>
    </row>
    <row r="21" spans="4:13" ht="12.6" customHeight="1" thickBot="1">
      <c r="D21" s="129"/>
      <c r="E21" s="132"/>
      <c r="F21" s="263"/>
      <c r="G21" s="264"/>
    </row>
    <row r="22" spans="4:13">
      <c r="D22" s="199" t="s">
        <v>127</v>
      </c>
      <c r="E22" s="130" t="s">
        <v>6</v>
      </c>
      <c r="F22" s="270">
        <v>52.176384000000006</v>
      </c>
      <c r="G22" s="271">
        <v>51.326000000000001</v>
      </c>
      <c r="J22" s="69"/>
      <c r="K22" s="69"/>
      <c r="L22" s="69"/>
      <c r="M22" s="69"/>
    </row>
    <row r="23" spans="4:13" ht="15" thickBot="1">
      <c r="D23" s="200"/>
      <c r="E23" s="131" t="s">
        <v>7</v>
      </c>
      <c r="F23" s="272">
        <v>4.0000000000000036</v>
      </c>
      <c r="G23" s="262">
        <v>3.5949209706750862</v>
      </c>
      <c r="J23" s="69"/>
      <c r="K23" s="69"/>
      <c r="L23" s="69"/>
      <c r="M23" s="69"/>
    </row>
    <row r="24" spans="4:13" ht="12.6" customHeight="1" thickBot="1">
      <c r="D24" s="129"/>
      <c r="E24" s="132"/>
      <c r="F24" s="263"/>
      <c r="G24" s="264"/>
    </row>
    <row r="25" spans="4:13">
      <c r="D25" s="199" t="s">
        <v>126</v>
      </c>
      <c r="E25" s="130" t="s">
        <v>125</v>
      </c>
      <c r="F25" s="270">
        <v>62.93</v>
      </c>
      <c r="G25" s="271">
        <v>60.62</v>
      </c>
      <c r="J25" s="95"/>
      <c r="K25" s="69"/>
      <c r="L25" s="69"/>
      <c r="M25" s="69"/>
    </row>
    <row r="26" spans="4:13">
      <c r="D26" s="201"/>
      <c r="E26" s="133" t="s">
        <v>124</v>
      </c>
      <c r="F26" s="265">
        <v>60.548250000000003</v>
      </c>
      <c r="G26" s="266">
        <v>57</v>
      </c>
      <c r="J26" s="104"/>
      <c r="K26" s="69"/>
      <c r="L26" s="69"/>
      <c r="M26" s="69"/>
    </row>
    <row r="27" spans="4:13">
      <c r="D27" s="201"/>
      <c r="E27" s="133" t="s">
        <v>123</v>
      </c>
      <c r="F27" s="265">
        <v>1261.5370666666668</v>
      </c>
      <c r="G27" s="266">
        <v>1393.13</v>
      </c>
      <c r="J27" s="104"/>
      <c r="K27" s="69"/>
      <c r="L27" s="69"/>
      <c r="M27" s="69"/>
    </row>
    <row r="28" spans="4:13">
      <c r="D28" s="201"/>
      <c r="E28" s="133" t="s">
        <v>122</v>
      </c>
      <c r="F28" s="265">
        <v>13727.14975</v>
      </c>
      <c r="G28" s="266">
        <v>13943.3</v>
      </c>
      <c r="J28" s="104"/>
      <c r="K28" s="69"/>
      <c r="L28" s="69"/>
      <c r="M28" s="69"/>
    </row>
    <row r="29" spans="4:13">
      <c r="D29" s="201"/>
      <c r="E29" s="133" t="s">
        <v>9</v>
      </c>
      <c r="F29" s="265">
        <v>2.6</v>
      </c>
      <c r="G29" s="266">
        <v>2.2999999999999998</v>
      </c>
      <c r="J29" s="95"/>
      <c r="K29" s="69"/>
      <c r="L29" s="69"/>
      <c r="M29" s="69"/>
    </row>
    <row r="30" spans="4:13">
      <c r="D30" s="201"/>
      <c r="E30" s="133" t="s">
        <v>121</v>
      </c>
      <c r="F30" s="265">
        <v>2.2000000000000002</v>
      </c>
      <c r="G30" s="266">
        <v>1.8</v>
      </c>
      <c r="I30" s="204"/>
      <c r="J30" s="95"/>
      <c r="K30" s="69"/>
      <c r="L30" s="69"/>
      <c r="M30" s="69"/>
    </row>
    <row r="31" spans="4:13" ht="15" thickBot="1">
      <c r="D31" s="200"/>
      <c r="E31" s="131" t="s">
        <v>120</v>
      </c>
      <c r="F31" s="272">
        <v>2.35</v>
      </c>
      <c r="G31" s="262">
        <v>2.2999999999999998</v>
      </c>
      <c r="H31" s="203"/>
      <c r="I31" s="204"/>
      <c r="J31" s="95"/>
      <c r="K31" s="69"/>
      <c r="L31" s="69"/>
      <c r="M31" s="69"/>
    </row>
    <row r="32" spans="4:13" ht="31.8" customHeight="1">
      <c r="D32" s="400" t="s">
        <v>294</v>
      </c>
      <c r="E32" s="400"/>
      <c r="F32" s="400"/>
      <c r="G32" s="400"/>
      <c r="H32" s="202"/>
      <c r="I32" s="202"/>
      <c r="J32" s="69"/>
      <c r="K32" s="69"/>
      <c r="L32" s="69"/>
      <c r="M32" s="69"/>
    </row>
  </sheetData>
  <mergeCells count="9">
    <mergeCell ref="D32:G32"/>
    <mergeCell ref="D7:E8"/>
    <mergeCell ref="F7:F8"/>
    <mergeCell ref="G7:G8"/>
    <mergeCell ref="A1:J1"/>
    <mergeCell ref="A2:J2"/>
    <mergeCell ref="A3:J3"/>
    <mergeCell ref="A5:J5"/>
    <mergeCell ref="K9:Q10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1:Q23"/>
  <sheetViews>
    <sheetView showGridLines="0" zoomScaleNormal="100" workbookViewId="0">
      <selection activeCell="B23" sqref="B23:H23"/>
    </sheetView>
  </sheetViews>
  <sheetFormatPr baseColWidth="10" defaultColWidth="11.44140625" defaultRowHeight="14.4"/>
  <cols>
    <col min="1" max="1" width="11.44140625" style="17" customWidth="1"/>
    <col min="2" max="2" width="74.33203125" style="17" customWidth="1"/>
    <col min="3" max="4" width="16.5546875" style="17" customWidth="1"/>
    <col min="5" max="5" width="16.33203125" style="17" customWidth="1"/>
    <col min="6" max="6" width="11.5546875" style="17" customWidth="1"/>
    <col min="7" max="7" width="13.109375" style="17" customWidth="1"/>
    <col min="8" max="8" width="15.44140625" style="17" customWidth="1"/>
    <col min="9" max="13" width="11.44140625" style="17"/>
    <col min="14" max="14" width="12.44140625" style="17" bestFit="1" customWidth="1"/>
    <col min="15" max="16384" width="11.44140625" style="17"/>
  </cols>
  <sheetData>
    <row r="1" spans="2:17" ht="28.5" customHeight="1">
      <c r="B1" s="313" t="s">
        <v>0</v>
      </c>
      <c r="C1" s="314"/>
      <c r="D1" s="314"/>
      <c r="E1" s="314"/>
      <c r="F1" s="314"/>
      <c r="G1" s="314"/>
      <c r="H1" s="314"/>
    </row>
    <row r="2" spans="2:17" ht="21">
      <c r="B2" s="315" t="s">
        <v>1</v>
      </c>
      <c r="C2" s="316"/>
      <c r="D2" s="316"/>
      <c r="E2" s="316"/>
      <c r="F2" s="316"/>
      <c r="G2" s="316"/>
      <c r="H2" s="316"/>
    </row>
    <row r="3" spans="2:17" ht="15.75" customHeight="1">
      <c r="B3" s="341" t="s">
        <v>10</v>
      </c>
      <c r="C3" s="342"/>
      <c r="D3" s="342"/>
      <c r="E3" s="342"/>
      <c r="F3" s="342"/>
      <c r="G3" s="342"/>
      <c r="H3" s="342"/>
    </row>
    <row r="4" spans="2:17" ht="15.6">
      <c r="K4" s="97"/>
      <c r="L4" s="98"/>
      <c r="M4" s="98"/>
      <c r="N4" s="98"/>
      <c r="O4" s="98"/>
      <c r="P4" s="98"/>
      <c r="Q4" s="98"/>
    </row>
    <row r="5" spans="2:17" ht="18">
      <c r="B5" s="374" t="s">
        <v>173</v>
      </c>
      <c r="C5" s="374"/>
      <c r="D5" s="374"/>
      <c r="E5" s="374"/>
      <c r="F5" s="374"/>
      <c r="G5" s="374"/>
      <c r="H5" s="374"/>
      <c r="K5" s="359"/>
      <c r="L5" s="359"/>
      <c r="M5" s="359"/>
      <c r="N5" s="359"/>
      <c r="O5" s="359"/>
      <c r="P5" s="359"/>
      <c r="Q5" s="359"/>
    </row>
    <row r="6" spans="2:17" ht="18">
      <c r="B6" s="374" t="s">
        <v>58</v>
      </c>
      <c r="C6" s="374"/>
      <c r="D6" s="374"/>
      <c r="E6" s="374"/>
      <c r="F6" s="374"/>
      <c r="G6" s="374"/>
      <c r="H6" s="374"/>
      <c r="K6" s="359"/>
      <c r="L6" s="359"/>
      <c r="M6" s="359"/>
      <c r="N6" s="359"/>
      <c r="O6" s="359"/>
      <c r="P6" s="359"/>
      <c r="Q6" s="359"/>
    </row>
    <row r="7" spans="2:17" ht="18">
      <c r="B7" s="374" t="s">
        <v>248</v>
      </c>
      <c r="C7" s="374"/>
      <c r="D7" s="374"/>
      <c r="E7" s="374"/>
      <c r="F7" s="374"/>
      <c r="G7" s="374"/>
      <c r="H7" s="374"/>
      <c r="K7" s="359"/>
      <c r="L7" s="359"/>
      <c r="M7" s="359"/>
      <c r="N7" s="359"/>
      <c r="O7" s="359"/>
      <c r="P7" s="359"/>
      <c r="Q7" s="359"/>
    </row>
    <row r="8" spans="2:17" ht="16.5" customHeight="1">
      <c r="B8" s="375" t="s">
        <v>12</v>
      </c>
      <c r="C8" s="375"/>
      <c r="D8" s="375"/>
      <c r="E8" s="375"/>
      <c r="F8" s="375"/>
      <c r="G8" s="375"/>
      <c r="H8" s="375"/>
    </row>
    <row r="9" spans="2:17" ht="60.75" customHeight="1">
      <c r="B9" s="164"/>
      <c r="C9" s="164" t="s">
        <v>13</v>
      </c>
      <c r="D9" s="164" t="s">
        <v>250</v>
      </c>
      <c r="E9" s="164" t="s">
        <v>51</v>
      </c>
      <c r="F9" s="164" t="s">
        <v>142</v>
      </c>
      <c r="G9" s="164" t="s">
        <v>14</v>
      </c>
      <c r="H9" s="164" t="s">
        <v>170</v>
      </c>
    </row>
    <row r="10" spans="2:17">
      <c r="B10" s="157" t="s">
        <v>17</v>
      </c>
      <c r="C10" s="158">
        <f t="shared" ref="C10:H10" si="0">SUM(C11:C17)</f>
        <v>660512031432.04138</v>
      </c>
      <c r="D10" s="158">
        <f t="shared" si="0"/>
        <v>9406211298.2101631</v>
      </c>
      <c r="E10" s="158">
        <f t="shared" si="0"/>
        <v>756783126.75999475</v>
      </c>
      <c r="F10" s="158">
        <f t="shared" si="0"/>
        <v>8671479699.1800079</v>
      </c>
      <c r="G10" s="158">
        <f t="shared" si="0"/>
        <v>145533670229.56</v>
      </c>
      <c r="H10" s="158">
        <f t="shared" si="0"/>
        <v>824880175785.75171</v>
      </c>
    </row>
    <row r="11" spans="2:17">
      <c r="B11" s="159" t="s">
        <v>59</v>
      </c>
      <c r="C11" s="160">
        <v>611746838488.04138</v>
      </c>
      <c r="D11" s="160">
        <v>744968407.41999996</v>
      </c>
      <c r="E11" s="160">
        <v>0</v>
      </c>
      <c r="F11" s="160">
        <v>2929755831.5100017</v>
      </c>
      <c r="G11" s="160">
        <v>0</v>
      </c>
      <c r="H11" s="160">
        <f t="shared" ref="H11:H17" si="1">+C11+D11+E11+F11+G11</f>
        <v>615421562726.97144</v>
      </c>
    </row>
    <row r="12" spans="2:17">
      <c r="B12" s="159" t="s">
        <v>60</v>
      </c>
      <c r="C12" s="160">
        <v>2553209835.3400002</v>
      </c>
      <c r="D12" s="160">
        <v>0</v>
      </c>
      <c r="E12" s="160">
        <v>384581512.64000016</v>
      </c>
      <c r="F12" s="160">
        <v>98594647.039999992</v>
      </c>
      <c r="G12" s="160">
        <v>0</v>
      </c>
      <c r="H12" s="160">
        <f t="shared" si="1"/>
        <v>3036385995.0200005</v>
      </c>
    </row>
    <row r="13" spans="2:17">
      <c r="B13" s="159" t="s">
        <v>61</v>
      </c>
      <c r="C13" s="160">
        <v>25277213449.620007</v>
      </c>
      <c r="D13" s="161">
        <v>7848554423.9499912</v>
      </c>
      <c r="E13" s="160">
        <v>342960603.58000016</v>
      </c>
      <c r="F13" s="160">
        <v>2802349228.6000004</v>
      </c>
      <c r="G13" s="160">
        <v>119549637823.12999</v>
      </c>
      <c r="H13" s="160">
        <f t="shared" si="1"/>
        <v>155820715528.88</v>
      </c>
    </row>
    <row r="14" spans="2:17">
      <c r="B14" s="159" t="s">
        <v>62</v>
      </c>
      <c r="C14" s="160">
        <v>10853429392.01001</v>
      </c>
      <c r="D14" s="160">
        <v>0</v>
      </c>
      <c r="E14" s="160">
        <v>0</v>
      </c>
      <c r="F14" s="160">
        <v>180104413.01999995</v>
      </c>
      <c r="G14" s="160">
        <v>10145406.129999999</v>
      </c>
      <c r="H14" s="160">
        <f t="shared" si="1"/>
        <v>11043679211.160009</v>
      </c>
    </row>
    <row r="15" spans="2:17">
      <c r="B15" s="159" t="s">
        <v>119</v>
      </c>
      <c r="C15" s="160">
        <v>233468774.75</v>
      </c>
      <c r="D15" s="161">
        <v>525622145.11017227</v>
      </c>
      <c r="E15" s="160">
        <v>29241010.539994478</v>
      </c>
      <c r="F15" s="160">
        <v>2595692997.3900089</v>
      </c>
      <c r="G15" s="160">
        <v>9588512568.2400036</v>
      </c>
      <c r="H15" s="160">
        <f t="shared" si="1"/>
        <v>12972537496.030178</v>
      </c>
    </row>
    <row r="16" spans="2:17">
      <c r="B16" s="159" t="s">
        <v>63</v>
      </c>
      <c r="C16" s="160">
        <v>551303413.51999986</v>
      </c>
      <c r="D16" s="160">
        <v>8287230.0499999998</v>
      </c>
      <c r="E16" s="160">
        <v>0</v>
      </c>
      <c r="F16" s="160">
        <v>52143474.82</v>
      </c>
      <c r="G16" s="160">
        <v>0</v>
      </c>
      <c r="H16" s="160">
        <f t="shared" si="1"/>
        <v>611734118.38999987</v>
      </c>
    </row>
    <row r="17" spans="2:13">
      <c r="B17" s="159" t="s">
        <v>64</v>
      </c>
      <c r="C17" s="160">
        <v>9296568078.7599926</v>
      </c>
      <c r="D17" s="160">
        <v>278779091.67999995</v>
      </c>
      <c r="E17" s="160">
        <v>0</v>
      </c>
      <c r="F17" s="160">
        <v>12839106.800000001</v>
      </c>
      <c r="G17" s="160">
        <v>16385374432.059999</v>
      </c>
      <c r="H17" s="160">
        <f t="shared" si="1"/>
        <v>25973560709.299992</v>
      </c>
    </row>
    <row r="18" spans="2:13">
      <c r="B18" s="157" t="s">
        <v>65</v>
      </c>
      <c r="C18" s="158">
        <f t="shared" ref="C18:H18" si="2">SUM(C19:C21)</f>
        <v>1105547958.3399999</v>
      </c>
      <c r="D18" s="158">
        <f t="shared" si="2"/>
        <v>3259413759.0299973</v>
      </c>
      <c r="E18" s="158">
        <f t="shared" si="2"/>
        <v>0</v>
      </c>
      <c r="F18" s="158">
        <f t="shared" si="2"/>
        <v>2086832235.2400031</v>
      </c>
      <c r="G18" s="158">
        <f t="shared" si="2"/>
        <v>12080459016.469997</v>
      </c>
      <c r="H18" s="158">
        <f t="shared" si="2"/>
        <v>18532252969.079998</v>
      </c>
    </row>
    <row r="19" spans="2:13">
      <c r="B19" s="159" t="s">
        <v>66</v>
      </c>
      <c r="C19" s="160">
        <v>19481297.130000003</v>
      </c>
      <c r="D19" s="160">
        <v>0</v>
      </c>
      <c r="E19" s="160">
        <v>0</v>
      </c>
      <c r="F19" s="160">
        <v>32963552</v>
      </c>
      <c r="G19" s="160">
        <v>0</v>
      </c>
      <c r="H19" s="160">
        <f>+C19+D19+E19+F19+G19</f>
        <v>52444849.130000003</v>
      </c>
    </row>
    <row r="20" spans="2:13">
      <c r="B20" s="159" t="s">
        <v>67</v>
      </c>
      <c r="C20" s="160">
        <v>807391443.24999988</v>
      </c>
      <c r="D20" s="160">
        <v>3259413759.0299973</v>
      </c>
      <c r="E20" s="160">
        <v>0</v>
      </c>
      <c r="F20" s="160">
        <v>2053868683.2400031</v>
      </c>
      <c r="G20" s="160">
        <v>12080459016.469997</v>
      </c>
      <c r="H20" s="160">
        <f>+C20+D20+E20+F20+G20</f>
        <v>18201132901.989998</v>
      </c>
      <c r="M20" s="17" t="s">
        <v>202</v>
      </c>
    </row>
    <row r="21" spans="2:13" ht="15.75" customHeight="1">
      <c r="B21" s="159" t="s">
        <v>68</v>
      </c>
      <c r="C21" s="160">
        <v>278675217.95999998</v>
      </c>
      <c r="D21" s="160">
        <v>0</v>
      </c>
      <c r="E21" s="160">
        <v>0</v>
      </c>
      <c r="F21" s="160">
        <v>0</v>
      </c>
      <c r="G21" s="160">
        <v>0</v>
      </c>
      <c r="H21" s="160">
        <f>+C21+D21+E21+F21+G21</f>
        <v>278675217.95999998</v>
      </c>
    </row>
    <row r="22" spans="2:13">
      <c r="B22" s="162" t="s">
        <v>15</v>
      </c>
      <c r="C22" s="163">
        <f t="shared" ref="C22:H22" si="3">+C18+C10</f>
        <v>661617579390.38135</v>
      </c>
      <c r="D22" s="163">
        <f t="shared" si="3"/>
        <v>12665625057.24016</v>
      </c>
      <c r="E22" s="163">
        <f t="shared" si="3"/>
        <v>756783126.75999475</v>
      </c>
      <c r="F22" s="163">
        <f t="shared" si="3"/>
        <v>10758311934.420012</v>
      </c>
      <c r="G22" s="163">
        <f t="shared" si="3"/>
        <v>157614129246.03</v>
      </c>
      <c r="H22" s="163">
        <f t="shared" si="3"/>
        <v>843412428754.83167</v>
      </c>
    </row>
    <row r="23" spans="2:13" ht="25.8" customHeight="1">
      <c r="B23" s="352" t="s">
        <v>45</v>
      </c>
      <c r="C23" s="352"/>
      <c r="D23" s="352"/>
      <c r="E23" s="352"/>
      <c r="F23" s="352"/>
      <c r="G23" s="352"/>
      <c r="H23" s="352"/>
    </row>
  </sheetData>
  <mergeCells count="9">
    <mergeCell ref="B8:H8"/>
    <mergeCell ref="B23:H23"/>
    <mergeCell ref="B1:H1"/>
    <mergeCell ref="B2:H2"/>
    <mergeCell ref="B3:H3"/>
    <mergeCell ref="B5:H5"/>
    <mergeCell ref="K5:Q7"/>
    <mergeCell ref="B6:H6"/>
    <mergeCell ref="B7:H7"/>
  </mergeCells>
  <pageMargins left="0.7" right="0.7" top="0.75" bottom="0.75" header="0.3" footer="0.3"/>
  <pageSetup orientation="portrait" horizontalDpi="4294967295" verticalDpi="4294967295" r:id="rId1"/>
  <ignoredErrors>
    <ignoredError sqref="H18" 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1:R37"/>
  <sheetViews>
    <sheetView showGridLines="0" workbookViewId="0">
      <selection activeCell="B23" sqref="B23:H23"/>
    </sheetView>
  </sheetViews>
  <sheetFormatPr baseColWidth="10" defaultColWidth="11.44140625" defaultRowHeight="14.4"/>
  <cols>
    <col min="1" max="1" width="11.44140625" style="17" customWidth="1"/>
    <col min="2" max="2" width="69.109375" style="17" customWidth="1"/>
    <col min="3" max="3" width="12" style="17" customWidth="1"/>
    <col min="4" max="4" width="16.5546875" style="17" customWidth="1"/>
    <col min="5" max="5" width="15.44140625" style="17" customWidth="1"/>
    <col min="6" max="6" width="12.33203125" style="17" customWidth="1"/>
    <col min="7" max="7" width="11.88671875" style="17" customWidth="1"/>
    <col min="8" max="8" width="12.109375" style="17" customWidth="1"/>
    <col min="9" max="16384" width="11.44140625" style="17"/>
  </cols>
  <sheetData>
    <row r="1" spans="2:18" ht="28.5" customHeight="1">
      <c r="B1" s="313" t="s">
        <v>0</v>
      </c>
      <c r="C1" s="314"/>
      <c r="D1" s="314"/>
      <c r="E1" s="314"/>
      <c r="F1" s="314"/>
      <c r="G1" s="314"/>
      <c r="H1" s="314"/>
    </row>
    <row r="2" spans="2:18" ht="21">
      <c r="B2" s="315" t="s">
        <v>1</v>
      </c>
      <c r="C2" s="316"/>
      <c r="D2" s="316"/>
      <c r="E2" s="316"/>
      <c r="F2" s="316"/>
      <c r="G2" s="316"/>
      <c r="H2" s="316"/>
    </row>
    <row r="3" spans="2:18" ht="15.75" customHeight="1">
      <c r="B3" s="341" t="s">
        <v>10</v>
      </c>
      <c r="C3" s="342"/>
      <c r="D3" s="342"/>
      <c r="E3" s="342"/>
      <c r="F3" s="342"/>
      <c r="G3" s="342"/>
      <c r="H3" s="342"/>
      <c r="K3" s="96"/>
    </row>
    <row r="4" spans="2:18" ht="14.4" customHeight="1">
      <c r="K4" s="343"/>
      <c r="L4" s="343"/>
      <c r="M4" s="343"/>
      <c r="N4" s="343"/>
      <c r="O4" s="343"/>
      <c r="P4" s="343"/>
      <c r="Q4" s="343"/>
      <c r="R4" s="343"/>
    </row>
    <row r="5" spans="2:18" ht="18">
      <c r="B5" s="374" t="s">
        <v>174</v>
      </c>
      <c r="C5" s="374"/>
      <c r="D5" s="374"/>
      <c r="E5" s="374"/>
      <c r="F5" s="374"/>
      <c r="G5" s="374"/>
      <c r="H5" s="374"/>
      <c r="K5" s="343"/>
      <c r="L5" s="343"/>
      <c r="M5" s="343"/>
      <c r="N5" s="343"/>
      <c r="O5" s="343"/>
      <c r="P5" s="343"/>
      <c r="Q5" s="343"/>
      <c r="R5" s="343"/>
    </row>
    <row r="6" spans="2:18" ht="18">
      <c r="B6" s="374" t="s">
        <v>58</v>
      </c>
      <c r="C6" s="374"/>
      <c r="D6" s="374"/>
      <c r="E6" s="374"/>
      <c r="F6" s="374"/>
      <c r="G6" s="374"/>
      <c r="H6" s="374"/>
      <c r="K6" s="343"/>
      <c r="L6" s="343"/>
      <c r="M6" s="343"/>
      <c r="N6" s="343"/>
      <c r="O6" s="343"/>
      <c r="P6" s="343"/>
      <c r="Q6" s="343"/>
      <c r="R6" s="343"/>
    </row>
    <row r="7" spans="2:18" ht="18">
      <c r="B7" s="374" t="s">
        <v>248</v>
      </c>
      <c r="C7" s="374"/>
      <c r="D7" s="374"/>
      <c r="E7" s="374"/>
      <c r="F7" s="374"/>
      <c r="G7" s="374"/>
      <c r="H7" s="374"/>
      <c r="K7" s="343"/>
      <c r="L7" s="343"/>
      <c r="M7" s="343"/>
      <c r="N7" s="343"/>
      <c r="O7" s="343"/>
      <c r="P7" s="343"/>
      <c r="Q7" s="343"/>
      <c r="R7" s="343"/>
    </row>
    <row r="8" spans="2:18" ht="16.5" customHeight="1">
      <c r="B8" s="375" t="s">
        <v>12</v>
      </c>
      <c r="C8" s="375"/>
      <c r="D8" s="375"/>
      <c r="E8" s="375"/>
      <c r="F8" s="375"/>
      <c r="G8" s="375"/>
      <c r="H8" s="375"/>
      <c r="K8" s="343"/>
      <c r="L8" s="343"/>
      <c r="M8" s="343"/>
      <c r="N8" s="343"/>
      <c r="O8" s="343"/>
      <c r="P8" s="343"/>
      <c r="Q8" s="343"/>
      <c r="R8" s="343"/>
    </row>
    <row r="9" spans="2:18" ht="55.2">
      <c r="B9" s="164"/>
      <c r="C9" s="164" t="s">
        <v>13</v>
      </c>
      <c r="D9" s="164" t="s">
        <v>250</v>
      </c>
      <c r="E9" s="164" t="s">
        <v>51</v>
      </c>
      <c r="F9" s="164" t="s">
        <v>142</v>
      </c>
      <c r="G9" s="164" t="s">
        <v>14</v>
      </c>
      <c r="H9" s="164" t="s">
        <v>170</v>
      </c>
    </row>
    <row r="10" spans="2:18">
      <c r="B10" s="157" t="s">
        <v>17</v>
      </c>
      <c r="C10" s="158">
        <f t="shared" ref="C10:H10" si="0">SUM(C11:C17)</f>
        <v>687034634477</v>
      </c>
      <c r="D10" s="158">
        <f t="shared" si="0"/>
        <v>28685575511</v>
      </c>
      <c r="E10" s="158">
        <f t="shared" si="0"/>
        <v>28887823501</v>
      </c>
      <c r="F10" s="158">
        <f t="shared" si="0"/>
        <v>6688420308.5699987</v>
      </c>
      <c r="G10" s="158">
        <f t="shared" si="0"/>
        <v>129392498149.36</v>
      </c>
      <c r="H10" s="158">
        <f t="shared" si="0"/>
        <v>880688951946.92993</v>
      </c>
    </row>
    <row r="11" spans="2:18">
      <c r="B11" s="159" t="s">
        <v>59</v>
      </c>
      <c r="C11" s="160">
        <v>638617531928</v>
      </c>
      <c r="D11" s="160">
        <v>1565145291</v>
      </c>
      <c r="E11" s="160"/>
      <c r="F11" s="160">
        <v>2610195369.21</v>
      </c>
      <c r="G11" s="160">
        <v>0</v>
      </c>
      <c r="H11" s="160">
        <f t="shared" ref="H11:H17" si="1">+C11+D11+E11+F11+G11</f>
        <v>642792872588.20996</v>
      </c>
    </row>
    <row r="12" spans="2:18">
      <c r="B12" s="159" t="s">
        <v>60</v>
      </c>
      <c r="C12" s="160">
        <v>2859010842</v>
      </c>
      <c r="D12" s="160"/>
      <c r="E12" s="160">
        <v>1119518559</v>
      </c>
      <c r="F12" s="160">
        <v>114784592</v>
      </c>
      <c r="G12" s="160">
        <v>0</v>
      </c>
      <c r="H12" s="160">
        <f t="shared" si="1"/>
        <v>4093313993</v>
      </c>
    </row>
    <row r="13" spans="2:18">
      <c r="B13" s="159" t="s">
        <v>61</v>
      </c>
      <c r="C13" s="160">
        <v>27929028113</v>
      </c>
      <c r="D13" s="161">
        <v>20908730997</v>
      </c>
      <c r="E13" s="160">
        <v>27036573612</v>
      </c>
      <c r="F13" s="160">
        <v>3294234705.9999995</v>
      </c>
      <c r="G13" s="160">
        <v>125449108833.36</v>
      </c>
      <c r="H13" s="160">
        <f t="shared" si="1"/>
        <v>204617676261.35999</v>
      </c>
    </row>
    <row r="14" spans="2:18">
      <c r="B14" s="159" t="s">
        <v>62</v>
      </c>
      <c r="C14" s="160">
        <v>8785471279</v>
      </c>
      <c r="D14" s="160">
        <v>1661289971</v>
      </c>
      <c r="E14" s="160">
        <v>653715458</v>
      </c>
      <c r="F14" s="160">
        <v>218501631.96000001</v>
      </c>
      <c r="G14" s="160">
        <v>0</v>
      </c>
      <c r="H14" s="160">
        <f t="shared" si="1"/>
        <v>11318978339.959999</v>
      </c>
    </row>
    <row r="15" spans="2:18">
      <c r="B15" s="159" t="s">
        <v>119</v>
      </c>
      <c r="C15" s="160">
        <v>2142586</v>
      </c>
      <c r="D15" s="161">
        <v>991582175</v>
      </c>
      <c r="E15" s="160">
        <v>0</v>
      </c>
      <c r="F15" s="160">
        <v>382942579.39999992</v>
      </c>
      <c r="G15" s="160">
        <v>0</v>
      </c>
      <c r="H15" s="160">
        <f t="shared" si="1"/>
        <v>1376667340.3999999</v>
      </c>
    </row>
    <row r="16" spans="2:18">
      <c r="B16" s="159" t="s">
        <v>63</v>
      </c>
      <c r="C16" s="160">
        <v>163503294</v>
      </c>
      <c r="D16" s="160">
        <v>3000000</v>
      </c>
      <c r="E16" s="160">
        <v>0</v>
      </c>
      <c r="F16" s="160">
        <v>53515121</v>
      </c>
      <c r="G16" s="160">
        <v>0</v>
      </c>
      <c r="H16" s="160">
        <f t="shared" si="1"/>
        <v>220018415</v>
      </c>
    </row>
    <row r="17" spans="2:8">
      <c r="B17" s="159" t="s">
        <v>64</v>
      </c>
      <c r="C17" s="160">
        <v>8677946435</v>
      </c>
      <c r="D17" s="160">
        <v>3555827077</v>
      </c>
      <c r="E17" s="160">
        <v>78015872</v>
      </c>
      <c r="F17" s="160">
        <v>14246309</v>
      </c>
      <c r="G17" s="160">
        <v>3943389316</v>
      </c>
      <c r="H17" s="160">
        <f t="shared" si="1"/>
        <v>16269425009</v>
      </c>
    </row>
    <row r="18" spans="2:8">
      <c r="B18" s="157" t="s">
        <v>65</v>
      </c>
      <c r="C18" s="158">
        <f t="shared" ref="C18:H18" si="2">SUM(C19:C21)</f>
        <v>2895862908</v>
      </c>
      <c r="D18" s="158">
        <f t="shared" si="2"/>
        <v>0</v>
      </c>
      <c r="E18" s="158">
        <f t="shared" si="2"/>
        <v>30088000</v>
      </c>
      <c r="F18" s="158">
        <f t="shared" si="2"/>
        <v>872456516.92000008</v>
      </c>
      <c r="G18" s="158">
        <f t="shared" si="2"/>
        <v>0</v>
      </c>
      <c r="H18" s="158">
        <f t="shared" si="2"/>
        <v>3798407424.9200001</v>
      </c>
    </row>
    <row r="19" spans="2:8">
      <c r="B19" s="159" t="s">
        <v>66</v>
      </c>
      <c r="C19" s="160">
        <v>8639808</v>
      </c>
      <c r="D19" s="160">
        <v>0</v>
      </c>
      <c r="E19" s="160">
        <v>24788000</v>
      </c>
      <c r="F19" s="160">
        <v>86072766.519999996</v>
      </c>
      <c r="G19" s="160">
        <v>0</v>
      </c>
      <c r="H19" s="160">
        <f>+C19+D19+E19+F19+G19</f>
        <v>119500574.52</v>
      </c>
    </row>
    <row r="20" spans="2:8">
      <c r="B20" s="159" t="s">
        <v>67</v>
      </c>
      <c r="C20" s="160">
        <v>2887223100</v>
      </c>
      <c r="D20" s="160">
        <v>0</v>
      </c>
      <c r="E20" s="160">
        <v>0</v>
      </c>
      <c r="F20" s="160">
        <v>786383750.4000001</v>
      </c>
      <c r="G20" s="160">
        <v>0</v>
      </c>
      <c r="H20" s="160">
        <f>+C20+D20+E20+F20+G20</f>
        <v>3673606850.4000001</v>
      </c>
    </row>
    <row r="21" spans="2:8" ht="15" customHeight="1">
      <c r="B21" s="159" t="s">
        <v>68</v>
      </c>
      <c r="C21" s="160"/>
      <c r="D21" s="160">
        <v>0</v>
      </c>
      <c r="E21" s="160">
        <v>5300000</v>
      </c>
      <c r="F21" s="160">
        <v>0</v>
      </c>
      <c r="G21" s="160">
        <v>0</v>
      </c>
      <c r="H21" s="160">
        <f>+C21+D21+E21+F21+G21</f>
        <v>5300000</v>
      </c>
    </row>
    <row r="22" spans="2:8">
      <c r="B22" s="162" t="s">
        <v>15</v>
      </c>
      <c r="C22" s="163">
        <f t="shared" ref="C22:H22" si="3">+C18+C10</f>
        <v>689930497385</v>
      </c>
      <c r="D22" s="163">
        <f t="shared" si="3"/>
        <v>28685575511</v>
      </c>
      <c r="E22" s="163">
        <f t="shared" si="3"/>
        <v>28917911501</v>
      </c>
      <c r="F22" s="163">
        <f t="shared" si="3"/>
        <v>7560876825.4899988</v>
      </c>
      <c r="G22" s="163">
        <f t="shared" si="3"/>
        <v>129392498149.36</v>
      </c>
      <c r="H22" s="163">
        <f t="shared" si="3"/>
        <v>884487359371.84998</v>
      </c>
    </row>
    <row r="23" spans="2:8" ht="18" customHeight="1">
      <c r="B23" s="352" t="s">
        <v>45</v>
      </c>
      <c r="C23" s="352"/>
      <c r="D23" s="352"/>
      <c r="E23" s="352"/>
      <c r="F23" s="352"/>
      <c r="G23" s="352"/>
      <c r="H23" s="352"/>
    </row>
    <row r="32" spans="2:8">
      <c r="D32" s="62"/>
    </row>
    <row r="37" spans="5:5">
      <c r="E37" s="62">
        <v>1000000</v>
      </c>
    </row>
  </sheetData>
  <mergeCells count="9">
    <mergeCell ref="B23:H23"/>
    <mergeCell ref="B1:H1"/>
    <mergeCell ref="B2:H2"/>
    <mergeCell ref="B3:H3"/>
    <mergeCell ref="K4:R8"/>
    <mergeCell ref="B5:H5"/>
    <mergeCell ref="B6:H6"/>
    <mergeCell ref="B7:H7"/>
    <mergeCell ref="B8:H8"/>
  </mergeCells>
  <pageMargins left="0.7" right="0.7" top="0.75" bottom="0.75" header="0.3" footer="0.3"/>
  <pageSetup orientation="portrait" horizontalDpi="4294967295" verticalDpi="4294967295" r:id="rId1"/>
  <ignoredErrors>
    <ignoredError sqref="H18" 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1:Q30"/>
  <sheetViews>
    <sheetView showGridLines="0" zoomScaleNormal="100" workbookViewId="0">
      <selection activeCell="B27" sqref="B27:H27"/>
    </sheetView>
  </sheetViews>
  <sheetFormatPr baseColWidth="10" defaultColWidth="11.44140625" defaultRowHeight="14.4"/>
  <cols>
    <col min="1" max="1" width="11.44140625" style="17"/>
    <col min="2" max="2" width="61" style="17" customWidth="1"/>
    <col min="3" max="3" width="10.44140625" style="17" customWidth="1"/>
    <col min="4" max="4" width="17.88671875" style="17" customWidth="1"/>
    <col min="5" max="5" width="14.6640625" style="17" customWidth="1"/>
    <col min="6" max="6" width="10.44140625" style="17" customWidth="1"/>
    <col min="7" max="7" width="13" style="17" customWidth="1"/>
    <col min="8" max="8" width="12" style="17" customWidth="1"/>
    <col min="9" max="16384" width="11.44140625" style="17"/>
  </cols>
  <sheetData>
    <row r="1" spans="2:17" ht="28.5" customHeight="1">
      <c r="B1" s="313" t="s">
        <v>0</v>
      </c>
      <c r="C1" s="314"/>
      <c r="D1" s="314"/>
      <c r="E1" s="314"/>
      <c r="F1" s="314"/>
      <c r="G1" s="314"/>
      <c r="H1" s="314"/>
    </row>
    <row r="2" spans="2:17" ht="21">
      <c r="B2" s="315" t="s">
        <v>1</v>
      </c>
      <c r="C2" s="316"/>
      <c r="D2" s="316"/>
      <c r="E2" s="316"/>
      <c r="F2" s="316"/>
      <c r="G2" s="316"/>
      <c r="H2" s="316"/>
    </row>
    <row r="3" spans="2:17" ht="15.75" customHeight="1">
      <c r="B3" s="341" t="s">
        <v>10</v>
      </c>
      <c r="C3" s="342"/>
      <c r="D3" s="342"/>
      <c r="E3" s="342"/>
      <c r="F3" s="342"/>
      <c r="G3" s="342"/>
      <c r="H3" s="342"/>
      <c r="K3" s="97"/>
      <c r="L3" s="98"/>
      <c r="M3" s="98"/>
      <c r="N3" s="98"/>
      <c r="O3" s="98"/>
      <c r="P3" s="98"/>
      <c r="Q3" s="98"/>
    </row>
    <row r="4" spans="2:17" ht="14.4" customHeight="1">
      <c r="K4" s="359"/>
      <c r="L4" s="359"/>
      <c r="M4" s="359"/>
      <c r="N4" s="359"/>
      <c r="O4" s="359"/>
      <c r="P4" s="359"/>
      <c r="Q4" s="359"/>
    </row>
    <row r="5" spans="2:17" ht="18.75" customHeight="1">
      <c r="B5" s="376" t="s">
        <v>175</v>
      </c>
      <c r="C5" s="376"/>
      <c r="D5" s="376"/>
      <c r="E5" s="376"/>
      <c r="F5" s="376"/>
      <c r="G5" s="376"/>
      <c r="H5" s="376"/>
      <c r="K5" s="359"/>
      <c r="L5" s="359"/>
      <c r="M5" s="359"/>
      <c r="N5" s="359"/>
      <c r="O5" s="359"/>
      <c r="P5" s="359"/>
      <c r="Q5" s="359"/>
    </row>
    <row r="6" spans="2:17" ht="18">
      <c r="B6" s="360" t="s">
        <v>69</v>
      </c>
      <c r="C6" s="360"/>
      <c r="D6" s="360"/>
      <c r="E6" s="360"/>
      <c r="F6" s="360"/>
      <c r="G6" s="360"/>
      <c r="H6" s="360"/>
      <c r="K6" s="359"/>
      <c r="L6" s="359"/>
      <c r="M6" s="359"/>
      <c r="N6" s="359"/>
      <c r="O6" s="359"/>
      <c r="P6" s="359"/>
      <c r="Q6" s="359"/>
    </row>
    <row r="7" spans="2:17" ht="18">
      <c r="B7" s="360" t="s">
        <v>248</v>
      </c>
      <c r="C7" s="360"/>
      <c r="D7" s="360"/>
      <c r="E7" s="360"/>
      <c r="F7" s="360"/>
      <c r="G7" s="360"/>
      <c r="H7" s="360"/>
    </row>
    <row r="8" spans="2:17" ht="15.75" customHeight="1">
      <c r="B8" s="362" t="s">
        <v>12</v>
      </c>
      <c r="C8" s="362"/>
      <c r="D8" s="362"/>
      <c r="E8" s="362"/>
      <c r="F8" s="362"/>
      <c r="G8" s="362"/>
      <c r="H8" s="362"/>
    </row>
    <row r="9" spans="2:17" ht="63" customHeight="1">
      <c r="B9" s="164"/>
      <c r="C9" s="164" t="s">
        <v>13</v>
      </c>
      <c r="D9" s="164" t="s">
        <v>250</v>
      </c>
      <c r="E9" s="164" t="s">
        <v>51</v>
      </c>
      <c r="F9" s="164" t="s">
        <v>41</v>
      </c>
      <c r="G9" s="164" t="s">
        <v>14</v>
      </c>
      <c r="H9" s="164" t="s">
        <v>43</v>
      </c>
    </row>
    <row r="10" spans="2:17">
      <c r="B10" s="165" t="s">
        <v>20</v>
      </c>
      <c r="C10" s="280">
        <f t="shared" ref="C10:H10" si="0">SUM(C11:C17)</f>
        <v>538676943828.35937</v>
      </c>
      <c r="D10" s="280">
        <f t="shared" si="0"/>
        <v>60265164086.049911</v>
      </c>
      <c r="E10" s="280">
        <f t="shared" si="0"/>
        <v>12051724737.130001</v>
      </c>
      <c r="F10" s="280">
        <f t="shared" si="0"/>
        <v>15445243092.920181</v>
      </c>
      <c r="G10" s="280">
        <f t="shared" si="0"/>
        <v>144002654295.26004</v>
      </c>
      <c r="H10" s="280">
        <f t="shared" si="0"/>
        <v>770441730039.71936</v>
      </c>
    </row>
    <row r="11" spans="2:17">
      <c r="B11" s="167" t="s">
        <v>70</v>
      </c>
      <c r="C11" s="168">
        <v>0</v>
      </c>
      <c r="D11" s="168">
        <v>0</v>
      </c>
      <c r="E11" s="168">
        <v>0</v>
      </c>
      <c r="F11" s="168">
        <v>33666646.44000002</v>
      </c>
      <c r="G11" s="168">
        <v>129464385047.80002</v>
      </c>
      <c r="H11" s="168">
        <f t="shared" ref="H11:H17" si="1">+C11+D11+E11+F11+G11</f>
        <v>129498051694.24002</v>
      </c>
      <c r="I11" s="79"/>
    </row>
    <row r="12" spans="2:17">
      <c r="B12" s="167" t="s">
        <v>71</v>
      </c>
      <c r="C12" s="168">
        <v>286145958944.27936</v>
      </c>
      <c r="D12" s="168">
        <v>59747833980.989922</v>
      </c>
      <c r="E12" s="168">
        <v>1589873579.3300011</v>
      </c>
      <c r="F12" s="168">
        <v>14086381366.000179</v>
      </c>
      <c r="G12" s="168">
        <v>3923923</v>
      </c>
      <c r="H12" s="168">
        <f t="shared" si="1"/>
        <v>361573971793.59949</v>
      </c>
      <c r="I12" s="79"/>
    </row>
    <row r="13" spans="2:17" s="94" customFormat="1">
      <c r="B13" s="167" t="s">
        <v>72</v>
      </c>
      <c r="C13" s="168">
        <v>40749672611.330002</v>
      </c>
      <c r="D13" s="168">
        <v>0</v>
      </c>
      <c r="E13" s="168">
        <v>18461291.399999999</v>
      </c>
      <c r="F13" s="168">
        <v>99363073.689999983</v>
      </c>
      <c r="G13" s="168">
        <v>63923159.07</v>
      </c>
      <c r="H13" s="168">
        <f t="shared" si="1"/>
        <v>40931420135.490005</v>
      </c>
      <c r="I13" s="79"/>
    </row>
    <row r="14" spans="2:17">
      <c r="B14" s="167" t="s">
        <v>247</v>
      </c>
      <c r="C14" s="168">
        <v>134506942278.78003</v>
      </c>
      <c r="D14" s="168">
        <v>352058.88</v>
      </c>
      <c r="E14" s="168">
        <v>0</v>
      </c>
      <c r="F14" s="168">
        <v>149860000.76999998</v>
      </c>
      <c r="G14" s="168">
        <v>8810681801.4100018</v>
      </c>
      <c r="H14" s="168">
        <f t="shared" si="1"/>
        <v>143467836139.84003</v>
      </c>
      <c r="I14" s="79"/>
    </row>
    <row r="15" spans="2:17">
      <c r="B15" s="167" t="s">
        <v>138</v>
      </c>
      <c r="C15" s="168">
        <v>214000000.00999999</v>
      </c>
      <c r="D15" s="168">
        <v>0</v>
      </c>
      <c r="E15" s="168">
        <v>0</v>
      </c>
      <c r="F15" s="168">
        <v>47000</v>
      </c>
      <c r="G15" s="168">
        <v>0</v>
      </c>
      <c r="H15" s="168">
        <f t="shared" si="1"/>
        <v>214047000.00999999</v>
      </c>
      <c r="I15" s="79"/>
    </row>
    <row r="16" spans="2:17">
      <c r="B16" s="167" t="s">
        <v>73</v>
      </c>
      <c r="C16" s="168">
        <v>76863823727.969986</v>
      </c>
      <c r="D16" s="168">
        <v>482792488.34000015</v>
      </c>
      <c r="E16" s="168">
        <v>10443389866.4</v>
      </c>
      <c r="F16" s="168">
        <v>1064698264.2600002</v>
      </c>
      <c r="G16" s="168">
        <v>5659740363.9800005</v>
      </c>
      <c r="H16" s="168">
        <f t="shared" si="1"/>
        <v>94514444710.949966</v>
      </c>
      <c r="I16" s="79"/>
    </row>
    <row r="17" spans="2:9">
      <c r="B17" s="167" t="s">
        <v>74</v>
      </c>
      <c r="C17" s="168">
        <v>196546265.99000001</v>
      </c>
      <c r="D17" s="168">
        <v>34185557.839999996</v>
      </c>
      <c r="E17" s="168">
        <v>0</v>
      </c>
      <c r="F17" s="168">
        <v>11226741.759999998</v>
      </c>
      <c r="G17" s="168">
        <v>0</v>
      </c>
      <c r="H17" s="168">
        <f t="shared" si="1"/>
        <v>241958565.59</v>
      </c>
      <c r="I17" s="79"/>
    </row>
    <row r="18" spans="2:9">
      <c r="B18" s="165" t="s">
        <v>22</v>
      </c>
      <c r="C18" s="280">
        <f t="shared" ref="C18:H18" si="2">SUM(C19:C25)</f>
        <v>87185813453.779892</v>
      </c>
      <c r="D18" s="280">
        <f t="shared" si="2"/>
        <v>8678285677.9099998</v>
      </c>
      <c r="E18" s="280">
        <f t="shared" si="2"/>
        <v>99701776.139999986</v>
      </c>
      <c r="F18" s="280">
        <f t="shared" si="2"/>
        <v>6404664537.1799879</v>
      </c>
      <c r="G18" s="280">
        <f t="shared" si="2"/>
        <v>55742595570.439987</v>
      </c>
      <c r="H18" s="280">
        <f t="shared" si="2"/>
        <v>158111061015.44986</v>
      </c>
    </row>
    <row r="19" spans="2:9">
      <c r="B19" s="167" t="s">
        <v>75</v>
      </c>
      <c r="C19" s="168">
        <v>23184296734.89999</v>
      </c>
      <c r="D19" s="168">
        <v>6861339358.8299999</v>
      </c>
      <c r="E19" s="168"/>
      <c r="F19" s="168">
        <v>5249153669.6299915</v>
      </c>
      <c r="G19" s="168">
        <v>51128487566.429985</v>
      </c>
      <c r="H19" s="168">
        <f>+C19+D19+E19+F19+G19</f>
        <v>86423277329.789963</v>
      </c>
    </row>
    <row r="20" spans="2:9">
      <c r="B20" s="167" t="s">
        <v>76</v>
      </c>
      <c r="C20" s="168">
        <v>40025533568.4599</v>
      </c>
      <c r="D20" s="168">
        <v>1652455591.8300011</v>
      </c>
      <c r="E20" s="168">
        <v>75801895.849999994</v>
      </c>
      <c r="F20" s="168">
        <v>1072280506.6999972</v>
      </c>
      <c r="G20" s="168">
        <v>4255707913.4500008</v>
      </c>
      <c r="H20" s="168">
        <f t="shared" ref="H20:H25" si="3">+C20+D20+E20+F20+G20</f>
        <v>47081779476.289902</v>
      </c>
    </row>
    <row r="21" spans="2:9">
      <c r="B21" s="167" t="s">
        <v>77</v>
      </c>
      <c r="C21" s="168">
        <v>4673477.32</v>
      </c>
      <c r="D21" s="168">
        <v>7133376.9000000004</v>
      </c>
      <c r="E21" s="168">
        <v>0</v>
      </c>
      <c r="F21" s="168">
        <v>534435</v>
      </c>
      <c r="G21" s="168">
        <v>29900</v>
      </c>
      <c r="H21" s="168">
        <f t="shared" si="3"/>
        <v>12371189.220000001</v>
      </c>
    </row>
    <row r="22" spans="2:9">
      <c r="B22" s="167" t="s">
        <v>78</v>
      </c>
      <c r="C22" s="168">
        <v>2079943678.7899992</v>
      </c>
      <c r="D22" s="168">
        <v>117314531.10000001</v>
      </c>
      <c r="E22" s="168">
        <v>23899880.289999999</v>
      </c>
      <c r="F22" s="168">
        <v>29558746.039999995</v>
      </c>
      <c r="G22" s="168">
        <v>313170828.55999994</v>
      </c>
      <c r="H22" s="168">
        <f t="shared" si="3"/>
        <v>2563887664.7799993</v>
      </c>
    </row>
    <row r="23" spans="2:9">
      <c r="B23" s="167" t="s">
        <v>79</v>
      </c>
      <c r="C23" s="168">
        <v>21891365994.309998</v>
      </c>
      <c r="D23" s="168">
        <v>40042819.25</v>
      </c>
      <c r="E23" s="168">
        <v>0</v>
      </c>
      <c r="F23" s="168">
        <v>47767147.49000001</v>
      </c>
      <c r="G23" s="168">
        <v>45199362</v>
      </c>
      <c r="H23" s="168">
        <f t="shared" si="3"/>
        <v>22024375323.049999</v>
      </c>
    </row>
    <row r="24" spans="2:9">
      <c r="B24" s="170" t="s">
        <v>80</v>
      </c>
      <c r="C24" s="168">
        <v>0</v>
      </c>
      <c r="D24" s="168">
        <v>0</v>
      </c>
      <c r="E24" s="168">
        <v>0</v>
      </c>
      <c r="F24" s="168">
        <v>5370032.3199999984</v>
      </c>
      <c r="G24" s="168">
        <v>0</v>
      </c>
      <c r="H24" s="168">
        <f t="shared" si="3"/>
        <v>5370032.3199999984</v>
      </c>
    </row>
    <row r="25" spans="2:9">
      <c r="B25" s="167" t="s">
        <v>81</v>
      </c>
      <c r="C25" s="168">
        <v>0</v>
      </c>
      <c r="D25" s="168">
        <v>0</v>
      </c>
      <c r="E25" s="168">
        <v>0</v>
      </c>
      <c r="F25" s="168">
        <v>0</v>
      </c>
      <c r="G25" s="168">
        <v>0</v>
      </c>
      <c r="H25" s="168">
        <f t="shared" si="3"/>
        <v>0</v>
      </c>
    </row>
    <row r="26" spans="2:9">
      <c r="B26" s="112" t="s">
        <v>82</v>
      </c>
      <c r="C26" s="281">
        <f>+C18+C10</f>
        <v>625862757282.13928</v>
      </c>
      <c r="D26" s="281">
        <f t="shared" ref="D26:H26" si="4">+D18+D10</f>
        <v>68943449763.959915</v>
      </c>
      <c r="E26" s="281">
        <f t="shared" si="4"/>
        <v>12151426513.27</v>
      </c>
      <c r="F26" s="281">
        <f t="shared" si="4"/>
        <v>21849907630.10017</v>
      </c>
      <c r="G26" s="281">
        <f t="shared" si="4"/>
        <v>199745249865.70001</v>
      </c>
      <c r="H26" s="281">
        <f t="shared" si="4"/>
        <v>928552791055.16919</v>
      </c>
    </row>
    <row r="27" spans="2:9" ht="19.2" customHeight="1">
      <c r="B27" s="352" t="s">
        <v>45</v>
      </c>
      <c r="C27" s="352"/>
      <c r="D27" s="352"/>
      <c r="E27" s="352"/>
      <c r="F27" s="352"/>
      <c r="G27" s="352"/>
      <c r="H27" s="352"/>
    </row>
    <row r="30" spans="2:9">
      <c r="D30" s="79"/>
      <c r="E30" s="79"/>
      <c r="F30" s="79"/>
      <c r="G30" s="79"/>
      <c r="H30" s="79"/>
    </row>
  </sheetData>
  <mergeCells count="9">
    <mergeCell ref="B27:H27"/>
    <mergeCell ref="B1:H1"/>
    <mergeCell ref="B2:H2"/>
    <mergeCell ref="B3:H3"/>
    <mergeCell ref="K4:Q6"/>
    <mergeCell ref="B5:H5"/>
    <mergeCell ref="B6:H6"/>
    <mergeCell ref="B7:H7"/>
    <mergeCell ref="B8:H8"/>
  </mergeCells>
  <pageMargins left="0.7" right="0.7" top="0.75" bottom="0.75" header="0.3" footer="0.3"/>
  <pageSetup orientation="portrait" horizontalDpi="4294967295" verticalDpi="4294967295" r:id="rId1"/>
  <ignoredErrors>
    <ignoredError sqref="H18" formula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1:R27"/>
  <sheetViews>
    <sheetView showGridLines="0" topLeftCell="A4" zoomScaleNormal="100" workbookViewId="0">
      <selection activeCell="B27" sqref="B27:H27"/>
    </sheetView>
  </sheetViews>
  <sheetFormatPr baseColWidth="10" defaultColWidth="11.44140625" defaultRowHeight="14.4"/>
  <cols>
    <col min="1" max="1" width="11.44140625" style="17"/>
    <col min="2" max="2" width="63" style="17" customWidth="1"/>
    <col min="3" max="3" width="12.109375" style="17" customWidth="1"/>
    <col min="4" max="4" width="16.6640625" style="17" customWidth="1"/>
    <col min="5" max="5" width="16.109375" style="17" customWidth="1"/>
    <col min="6" max="6" width="11.6640625" style="17" customWidth="1"/>
    <col min="7" max="7" width="12.88671875" style="17" customWidth="1"/>
    <col min="8" max="8" width="12" style="17" customWidth="1"/>
    <col min="9" max="16384" width="11.44140625" style="17"/>
  </cols>
  <sheetData>
    <row r="1" spans="2:18" ht="28.5" customHeight="1">
      <c r="B1" s="313" t="s">
        <v>0</v>
      </c>
      <c r="C1" s="314"/>
      <c r="D1" s="314"/>
      <c r="E1" s="314"/>
      <c r="F1" s="314"/>
      <c r="G1" s="314"/>
      <c r="H1" s="314"/>
    </row>
    <row r="2" spans="2:18" ht="21">
      <c r="B2" s="315" t="s">
        <v>1</v>
      </c>
      <c r="C2" s="316"/>
      <c r="D2" s="316"/>
      <c r="E2" s="316"/>
      <c r="F2" s="316"/>
      <c r="G2" s="316"/>
      <c r="H2" s="316"/>
    </row>
    <row r="3" spans="2:18" ht="15.75" customHeight="1">
      <c r="B3" s="341" t="s">
        <v>10</v>
      </c>
      <c r="C3" s="342"/>
      <c r="D3" s="342"/>
      <c r="E3" s="342"/>
      <c r="F3" s="342"/>
      <c r="G3" s="342"/>
      <c r="H3" s="342"/>
    </row>
    <row r="4" spans="2:18">
      <c r="K4" s="96"/>
    </row>
    <row r="5" spans="2:18" ht="18.75" customHeight="1">
      <c r="B5" s="376" t="s">
        <v>176</v>
      </c>
      <c r="C5" s="376"/>
      <c r="D5" s="376"/>
      <c r="E5" s="376"/>
      <c r="F5" s="376"/>
      <c r="G5" s="376"/>
      <c r="H5" s="376"/>
      <c r="K5" s="343"/>
      <c r="L5" s="343"/>
      <c r="M5" s="343"/>
      <c r="N5" s="343"/>
      <c r="O5" s="343"/>
      <c r="P5" s="343"/>
      <c r="Q5" s="343"/>
      <c r="R5" s="343"/>
    </row>
    <row r="6" spans="2:18" ht="18">
      <c r="B6" s="360" t="s">
        <v>69</v>
      </c>
      <c r="C6" s="360"/>
      <c r="D6" s="360"/>
      <c r="E6" s="360"/>
      <c r="F6" s="360"/>
      <c r="G6" s="360"/>
      <c r="H6" s="360"/>
      <c r="K6" s="343"/>
      <c r="L6" s="343"/>
      <c r="M6" s="343"/>
      <c r="N6" s="343"/>
      <c r="O6" s="343"/>
      <c r="P6" s="343"/>
      <c r="Q6" s="343"/>
      <c r="R6" s="343"/>
    </row>
    <row r="7" spans="2:18" ht="18">
      <c r="B7" s="360" t="s">
        <v>248</v>
      </c>
      <c r="C7" s="360"/>
      <c r="D7" s="360"/>
      <c r="E7" s="360"/>
      <c r="F7" s="360"/>
      <c r="G7" s="360"/>
      <c r="H7" s="360"/>
      <c r="K7" s="343"/>
      <c r="L7" s="343"/>
      <c r="M7" s="343"/>
      <c r="N7" s="343"/>
      <c r="O7" s="343"/>
      <c r="P7" s="343"/>
      <c r="Q7" s="343"/>
      <c r="R7" s="343"/>
    </row>
    <row r="8" spans="2:18" ht="15.75" customHeight="1">
      <c r="B8" s="362" t="s">
        <v>12</v>
      </c>
      <c r="C8" s="362"/>
      <c r="D8" s="362"/>
      <c r="E8" s="362"/>
      <c r="F8" s="362"/>
      <c r="G8" s="362"/>
      <c r="H8" s="362"/>
      <c r="K8" s="343"/>
      <c r="L8" s="343"/>
      <c r="M8" s="343"/>
      <c r="N8" s="343"/>
      <c r="O8" s="343"/>
      <c r="P8" s="343"/>
      <c r="Q8" s="343"/>
      <c r="R8" s="343"/>
    </row>
    <row r="9" spans="2:18" ht="60" customHeight="1">
      <c r="B9" s="164"/>
      <c r="C9" s="164" t="s">
        <v>13</v>
      </c>
      <c r="D9" s="164" t="s">
        <v>249</v>
      </c>
      <c r="E9" s="164" t="s">
        <v>51</v>
      </c>
      <c r="F9" s="164" t="s">
        <v>41</v>
      </c>
      <c r="G9" s="164" t="s">
        <v>14</v>
      </c>
      <c r="H9" s="164" t="s">
        <v>43</v>
      </c>
      <c r="K9" s="343"/>
      <c r="L9" s="343"/>
      <c r="M9" s="343"/>
      <c r="N9" s="343"/>
      <c r="O9" s="343"/>
      <c r="P9" s="343"/>
      <c r="Q9" s="343"/>
      <c r="R9" s="343"/>
    </row>
    <row r="10" spans="2:18">
      <c r="B10" s="165" t="s">
        <v>20</v>
      </c>
      <c r="C10" s="166">
        <f t="shared" ref="C10:H10" si="0">SUM(C11:C17)</f>
        <v>520341828902</v>
      </c>
      <c r="D10" s="166">
        <f t="shared" si="0"/>
        <v>85905340753</v>
      </c>
      <c r="E10" s="166">
        <f t="shared" si="0"/>
        <v>35234811882</v>
      </c>
      <c r="F10" s="166">
        <f t="shared" si="0"/>
        <v>11512324585.59</v>
      </c>
      <c r="G10" s="166">
        <f t="shared" si="0"/>
        <v>160186077938.35999</v>
      </c>
      <c r="H10" s="166">
        <f t="shared" si="0"/>
        <v>813180384060.94995</v>
      </c>
    </row>
    <row r="11" spans="2:18">
      <c r="B11" s="167" t="s">
        <v>70</v>
      </c>
      <c r="C11" s="168">
        <v>0</v>
      </c>
      <c r="D11" s="168">
        <v>0</v>
      </c>
      <c r="E11" s="168">
        <v>0</v>
      </c>
      <c r="F11" s="168">
        <v>27533948.780000001</v>
      </c>
      <c r="G11" s="168">
        <v>153290670071.35999</v>
      </c>
      <c r="H11" s="169">
        <f t="shared" ref="H11:H17" si="1">+C11+D11+E11+F11+G11</f>
        <v>153318204020.13998</v>
      </c>
    </row>
    <row r="12" spans="2:18">
      <c r="B12" s="167" t="s">
        <v>71</v>
      </c>
      <c r="C12" s="168">
        <v>283389683631</v>
      </c>
      <c r="D12" s="168">
        <v>82732674122</v>
      </c>
      <c r="E12" s="168">
        <v>33149316981</v>
      </c>
      <c r="F12" s="168">
        <v>10564456323.709999</v>
      </c>
      <c r="G12" s="168">
        <v>21330154</v>
      </c>
      <c r="H12" s="169">
        <f t="shared" si="1"/>
        <v>409857461211.71002</v>
      </c>
    </row>
    <row r="13" spans="2:18" ht="17.25" customHeight="1">
      <c r="B13" s="167" t="s">
        <v>72</v>
      </c>
      <c r="C13" s="168">
        <v>36969992188</v>
      </c>
      <c r="D13" s="168">
        <v>1483466959</v>
      </c>
      <c r="E13" s="168">
        <v>1731300827</v>
      </c>
      <c r="F13" s="168">
        <v>81123695</v>
      </c>
      <c r="G13" s="168">
        <v>61467177</v>
      </c>
      <c r="H13" s="169">
        <f t="shared" si="1"/>
        <v>40327350846</v>
      </c>
    </row>
    <row r="14" spans="2:18">
      <c r="B14" s="167" t="s">
        <v>247</v>
      </c>
      <c r="C14" s="168">
        <v>147886952782</v>
      </c>
      <c r="D14" s="168">
        <v>21977743</v>
      </c>
      <c r="E14" s="168">
        <v>0</v>
      </c>
      <c r="F14" s="168">
        <v>121240214</v>
      </c>
      <c r="G14" s="168">
        <v>3035751427</v>
      </c>
      <c r="H14" s="169">
        <f t="shared" si="1"/>
        <v>151065922166</v>
      </c>
    </row>
    <row r="15" spans="2:18">
      <c r="B15" s="167" t="s">
        <v>138</v>
      </c>
      <c r="C15" s="168">
        <v>0</v>
      </c>
      <c r="D15" s="168">
        <v>0</v>
      </c>
      <c r="E15" s="168">
        <v>0</v>
      </c>
      <c r="F15" s="168">
        <v>0</v>
      </c>
      <c r="G15" s="168">
        <v>0</v>
      </c>
      <c r="H15" s="169">
        <f t="shared" si="1"/>
        <v>0</v>
      </c>
    </row>
    <row r="16" spans="2:18">
      <c r="B16" s="167" t="s">
        <v>73</v>
      </c>
      <c r="C16" s="168">
        <v>52057872554</v>
      </c>
      <c r="D16" s="168">
        <v>1398767742</v>
      </c>
      <c r="E16" s="168">
        <v>353794674</v>
      </c>
      <c r="F16" s="168">
        <v>710050868.0999999</v>
      </c>
      <c r="G16" s="168">
        <v>3776859109</v>
      </c>
      <c r="H16" s="169">
        <f t="shared" si="1"/>
        <v>58297344947.099998</v>
      </c>
      <c r="L16" s="17" t="s">
        <v>202</v>
      </c>
    </row>
    <row r="17" spans="2:8">
      <c r="B17" s="167" t="s">
        <v>74</v>
      </c>
      <c r="C17" s="168">
        <v>37327747</v>
      </c>
      <c r="D17" s="168">
        <v>268454187</v>
      </c>
      <c r="E17" s="168">
        <v>399400</v>
      </c>
      <c r="F17" s="168">
        <v>7919536</v>
      </c>
      <c r="G17" s="168">
        <v>0</v>
      </c>
      <c r="H17" s="169">
        <f t="shared" si="1"/>
        <v>314100870</v>
      </c>
    </row>
    <row r="18" spans="2:8">
      <c r="B18" s="165" t="s">
        <v>22</v>
      </c>
      <c r="C18" s="166">
        <f t="shared" ref="C18:H18" si="2">SUM(C19:C25)</f>
        <v>91763947976</v>
      </c>
      <c r="D18" s="166">
        <f t="shared" si="2"/>
        <v>14390252070</v>
      </c>
      <c r="E18" s="166">
        <f t="shared" si="2"/>
        <v>4751063850</v>
      </c>
      <c r="F18" s="166">
        <f t="shared" si="2"/>
        <v>6461483925.6400032</v>
      </c>
      <c r="G18" s="166">
        <f t="shared" si="2"/>
        <v>23693100115</v>
      </c>
      <c r="H18" s="166">
        <f t="shared" si="2"/>
        <v>141059847936.64001</v>
      </c>
    </row>
    <row r="19" spans="2:8">
      <c r="B19" s="167" t="s">
        <v>75</v>
      </c>
      <c r="C19" s="169">
        <v>34676035034</v>
      </c>
      <c r="D19" s="169">
        <v>4788202447</v>
      </c>
      <c r="E19" s="169"/>
      <c r="F19" s="169">
        <v>5163504804.2200031</v>
      </c>
      <c r="G19" s="169">
        <v>17699532596</v>
      </c>
      <c r="H19" s="169">
        <f t="shared" ref="H19:H25" si="3">+C19+D19+E19+F19+G19</f>
        <v>62327274881.220001</v>
      </c>
    </row>
    <row r="20" spans="2:8">
      <c r="B20" s="167" t="s">
        <v>76</v>
      </c>
      <c r="C20" s="169">
        <v>51765802891</v>
      </c>
      <c r="D20" s="169">
        <v>6331452133</v>
      </c>
      <c r="E20" s="169">
        <v>406695886</v>
      </c>
      <c r="F20" s="169">
        <v>1202833708.1900003</v>
      </c>
      <c r="G20" s="169">
        <v>5587728704</v>
      </c>
      <c r="H20" s="169">
        <f t="shared" si="3"/>
        <v>65294513322.190002</v>
      </c>
    </row>
    <row r="21" spans="2:8">
      <c r="B21" s="167" t="s">
        <v>77</v>
      </c>
      <c r="C21" s="169">
        <v>57098790</v>
      </c>
      <c r="D21" s="169">
        <v>110031738</v>
      </c>
      <c r="E21" s="169">
        <v>302500</v>
      </c>
      <c r="F21" s="169">
        <v>1700000</v>
      </c>
      <c r="G21" s="169">
        <v>2500000</v>
      </c>
      <c r="H21" s="169">
        <f t="shared" si="3"/>
        <v>171633028</v>
      </c>
    </row>
    <row r="22" spans="2:8">
      <c r="B22" s="167" t="s">
        <v>78</v>
      </c>
      <c r="C22" s="169">
        <v>1014328614</v>
      </c>
      <c r="D22" s="169">
        <v>561238144</v>
      </c>
      <c r="E22" s="169">
        <v>27442760</v>
      </c>
      <c r="F22" s="169">
        <v>52628309</v>
      </c>
      <c r="G22" s="169">
        <v>400338815</v>
      </c>
      <c r="H22" s="169">
        <f t="shared" si="3"/>
        <v>2055976642</v>
      </c>
    </row>
    <row r="23" spans="2:8">
      <c r="B23" s="167" t="s">
        <v>79</v>
      </c>
      <c r="C23" s="169">
        <v>2804398372</v>
      </c>
      <c r="D23" s="169">
        <v>2583526678</v>
      </c>
      <c r="E23" s="169">
        <v>585000</v>
      </c>
      <c r="F23" s="169">
        <v>38643154.230000004</v>
      </c>
      <c r="G23" s="169">
        <v>3000000</v>
      </c>
      <c r="H23" s="169">
        <f t="shared" si="3"/>
        <v>5430153204.2299995</v>
      </c>
    </row>
    <row r="24" spans="2:8">
      <c r="B24" s="170" t="s">
        <v>80</v>
      </c>
      <c r="C24" s="169">
        <v>0</v>
      </c>
      <c r="D24" s="169">
        <v>15800930</v>
      </c>
      <c r="E24" s="169">
        <v>4316037704</v>
      </c>
      <c r="F24" s="169">
        <v>2173950</v>
      </c>
      <c r="G24" s="169">
        <v>0</v>
      </c>
      <c r="H24" s="169">
        <f t="shared" si="3"/>
        <v>4334012584</v>
      </c>
    </row>
    <row r="25" spans="2:8">
      <c r="B25" s="167" t="s">
        <v>81</v>
      </c>
      <c r="C25" s="169">
        <v>1446284275</v>
      </c>
      <c r="D25" s="169">
        <v>0</v>
      </c>
      <c r="E25" s="169">
        <v>0</v>
      </c>
      <c r="F25" s="169">
        <v>0</v>
      </c>
      <c r="G25" s="169">
        <v>0</v>
      </c>
      <c r="H25" s="169">
        <f t="shared" si="3"/>
        <v>1446284275</v>
      </c>
    </row>
    <row r="26" spans="2:8">
      <c r="B26" s="112" t="s">
        <v>82</v>
      </c>
      <c r="C26" s="171">
        <f t="shared" ref="C26:H26" si="4">+C10+C18</f>
        <v>612105776878</v>
      </c>
      <c r="D26" s="171">
        <f t="shared" si="4"/>
        <v>100295592823</v>
      </c>
      <c r="E26" s="171">
        <f t="shared" si="4"/>
        <v>39985875732</v>
      </c>
      <c r="F26" s="171">
        <f t="shared" si="4"/>
        <v>17973808511.230003</v>
      </c>
      <c r="G26" s="171">
        <f t="shared" si="4"/>
        <v>183879178053.35999</v>
      </c>
      <c r="H26" s="171">
        <f t="shared" si="4"/>
        <v>954240231997.58997</v>
      </c>
    </row>
    <row r="27" spans="2:8" ht="26.4" customHeight="1">
      <c r="B27" s="352" t="s">
        <v>45</v>
      </c>
      <c r="C27" s="352"/>
      <c r="D27" s="352"/>
      <c r="E27" s="352"/>
      <c r="F27" s="352"/>
      <c r="G27" s="352"/>
      <c r="H27" s="352"/>
    </row>
  </sheetData>
  <mergeCells count="9">
    <mergeCell ref="B27:H27"/>
    <mergeCell ref="B1:H1"/>
    <mergeCell ref="B2:H2"/>
    <mergeCell ref="B3:H3"/>
    <mergeCell ref="B5:H5"/>
    <mergeCell ref="K5:R9"/>
    <mergeCell ref="B6:H6"/>
    <mergeCell ref="B7:H7"/>
    <mergeCell ref="B8:H8"/>
  </mergeCells>
  <pageMargins left="0.7" right="0.7" top="0.75" bottom="0.75" header="0.3" footer="0.3"/>
  <pageSetup orientation="portrait" horizontalDpi="4294967295" verticalDpi="4294967295" r:id="rId1"/>
  <ignoredErrors>
    <ignoredError sqref="H18" formula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8"/>
  <sheetViews>
    <sheetView showGridLines="0" topLeftCell="A10" zoomScale="120" zoomScaleNormal="120" zoomScaleSheetLayoutView="100" workbookViewId="0">
      <selection activeCell="B30" sqref="B30:H30"/>
    </sheetView>
  </sheetViews>
  <sheetFormatPr baseColWidth="10" defaultColWidth="11.44140625" defaultRowHeight="14.4"/>
  <cols>
    <col min="1" max="1" width="11.44140625" style="17"/>
    <col min="2" max="2" width="38.6640625" style="17" customWidth="1"/>
    <col min="3" max="3" width="12.5546875" style="17" customWidth="1"/>
    <col min="4" max="4" width="17.109375" style="17" customWidth="1"/>
    <col min="5" max="6" width="11.88671875" style="17" customWidth="1"/>
    <col min="7" max="7" width="13.44140625" style="17" customWidth="1"/>
    <col min="8" max="8" width="10.33203125" style="17" customWidth="1"/>
    <col min="9" max="10" width="11.44140625" style="17"/>
    <col min="11" max="11" width="20.5546875" style="17" bestFit="1" customWidth="1"/>
    <col min="12" max="16384" width="11.44140625" style="17"/>
  </cols>
  <sheetData>
    <row r="1" spans="2:15" ht="28.5" customHeight="1">
      <c r="B1" s="313" t="s">
        <v>0</v>
      </c>
      <c r="C1" s="314"/>
      <c r="D1" s="314"/>
      <c r="E1" s="314"/>
      <c r="F1" s="314"/>
      <c r="G1" s="314"/>
      <c r="H1" s="314"/>
      <c r="I1" s="314"/>
      <c r="J1" s="25"/>
      <c r="K1" s="25"/>
    </row>
    <row r="2" spans="2:15" ht="21">
      <c r="B2" s="315" t="s">
        <v>1</v>
      </c>
      <c r="C2" s="316"/>
      <c r="D2" s="316"/>
      <c r="E2" s="316"/>
      <c r="F2" s="316"/>
      <c r="G2" s="316"/>
      <c r="H2" s="316"/>
      <c r="I2" s="316"/>
      <c r="J2" s="27"/>
      <c r="K2" s="27"/>
      <c r="L2" s="96"/>
    </row>
    <row r="3" spans="2:15" ht="15.75" customHeight="1">
      <c r="B3" s="341" t="s">
        <v>10</v>
      </c>
      <c r="C3" s="342"/>
      <c r="D3" s="342"/>
      <c r="E3" s="342"/>
      <c r="F3" s="342"/>
      <c r="G3" s="342"/>
      <c r="H3" s="342"/>
      <c r="I3" s="342"/>
      <c r="J3" s="29"/>
      <c r="K3" s="29"/>
      <c r="L3" s="343"/>
      <c r="M3" s="343"/>
      <c r="N3" s="343"/>
      <c r="O3" s="343"/>
    </row>
    <row r="4" spans="2:15">
      <c r="L4" s="343"/>
      <c r="M4" s="343"/>
      <c r="N4" s="343"/>
      <c r="O4" s="343"/>
    </row>
    <row r="5" spans="2:15" ht="18">
      <c r="B5" s="360" t="s">
        <v>177</v>
      </c>
      <c r="C5" s="360"/>
      <c r="D5" s="360"/>
      <c r="E5" s="360"/>
      <c r="F5" s="360"/>
      <c r="G5" s="360"/>
      <c r="H5" s="360"/>
      <c r="I5" s="360"/>
      <c r="J5" s="56"/>
      <c r="K5" s="56"/>
      <c r="L5" s="343"/>
      <c r="M5" s="343"/>
      <c r="N5" s="343"/>
      <c r="O5" s="343"/>
    </row>
    <row r="6" spans="2:15" ht="18">
      <c r="B6" s="360" t="s">
        <v>11</v>
      </c>
      <c r="C6" s="360"/>
      <c r="D6" s="360"/>
      <c r="E6" s="360"/>
      <c r="F6" s="360"/>
      <c r="G6" s="360"/>
      <c r="H6" s="360"/>
      <c r="I6" s="360"/>
      <c r="J6" s="56"/>
      <c r="K6" s="56"/>
      <c r="L6" s="343"/>
      <c r="M6" s="343"/>
      <c r="N6" s="343"/>
      <c r="O6" s="343"/>
    </row>
    <row r="7" spans="2:15" ht="18">
      <c r="B7" s="360" t="s">
        <v>248</v>
      </c>
      <c r="C7" s="360"/>
      <c r="D7" s="360"/>
      <c r="E7" s="360"/>
      <c r="F7" s="360"/>
      <c r="G7" s="360"/>
      <c r="H7" s="360"/>
      <c r="I7" s="360"/>
      <c r="J7" s="56"/>
      <c r="K7" s="56"/>
      <c r="L7" s="343"/>
      <c r="M7" s="343"/>
      <c r="N7" s="343"/>
      <c r="O7" s="343"/>
    </row>
    <row r="8" spans="2:15">
      <c r="B8" s="377" t="s">
        <v>12</v>
      </c>
      <c r="C8" s="377"/>
      <c r="D8" s="377"/>
      <c r="E8" s="377"/>
      <c r="F8" s="377"/>
      <c r="G8" s="377"/>
      <c r="H8" s="377"/>
      <c r="I8" s="377"/>
      <c r="J8" s="59"/>
      <c r="K8" s="59"/>
    </row>
    <row r="9" spans="2:15" ht="52.8">
      <c r="B9" s="156"/>
      <c r="C9" s="156" t="s">
        <v>13</v>
      </c>
      <c r="D9" s="156" t="s">
        <v>249</v>
      </c>
      <c r="E9" s="156" t="s">
        <v>51</v>
      </c>
      <c r="F9" s="156" t="s">
        <v>41</v>
      </c>
      <c r="G9" s="156" t="s">
        <v>14</v>
      </c>
      <c r="H9" s="156" t="s">
        <v>15</v>
      </c>
      <c r="I9" s="156" t="s">
        <v>167</v>
      </c>
    </row>
    <row r="10" spans="2:15">
      <c r="B10" s="112" t="s">
        <v>16</v>
      </c>
      <c r="C10" s="241">
        <f t="shared" ref="C10:H10" si="0">+C11+C12</f>
        <v>661617579390.38135</v>
      </c>
      <c r="D10" s="241">
        <f t="shared" si="0"/>
        <v>12665625057.24016</v>
      </c>
      <c r="E10" s="241">
        <f t="shared" si="0"/>
        <v>756783126.75999475</v>
      </c>
      <c r="F10" s="241">
        <f t="shared" si="0"/>
        <v>10758311934.420012</v>
      </c>
      <c r="G10" s="241">
        <f t="shared" si="0"/>
        <v>157614129246.03</v>
      </c>
      <c r="H10" s="241">
        <f t="shared" si="0"/>
        <v>843412428754.83167</v>
      </c>
      <c r="I10" s="113">
        <f>H10/$B$37</f>
        <v>0.18486825213256364</v>
      </c>
      <c r="K10" s="62"/>
    </row>
    <row r="11" spans="2:15">
      <c r="B11" s="114" t="s">
        <v>17</v>
      </c>
      <c r="C11" s="242">
        <f>+'[1]Ejecu. Consolidado Ingresos'!C10</f>
        <v>660512031432.04138</v>
      </c>
      <c r="D11" s="242">
        <f>+'[1]Ejecu. Consolidado Ingresos'!D10</f>
        <v>9406211298.2101631</v>
      </c>
      <c r="E11" s="242">
        <f>+'[1]Ejecu. Consolidado Ingresos'!E10</f>
        <v>756783126.75999475</v>
      </c>
      <c r="F11" s="242">
        <f>+'[1]Ejecu. Consolidado Ingresos'!F10</f>
        <v>8671479699.1800079</v>
      </c>
      <c r="G11" s="242">
        <f>+'[1]Ejecu. Consolidado Ingresos'!G10</f>
        <v>145533670229.56</v>
      </c>
      <c r="H11" s="242">
        <f>SUM(C11:G11)</f>
        <v>824880175785.75171</v>
      </c>
      <c r="I11" s="115">
        <f t="shared" ref="I11:I27" si="1">H11/$B$37</f>
        <v>0.18080615262149724</v>
      </c>
    </row>
    <row r="12" spans="2:15">
      <c r="B12" s="114" t="s">
        <v>18</v>
      </c>
      <c r="C12" s="242">
        <f>+'[1]Ejecu. Consolidado Ingresos'!C18</f>
        <v>1105547958.3399999</v>
      </c>
      <c r="D12" s="242">
        <f>+'[1]Ejecu. Consolidado Ingresos'!D18</f>
        <v>3259413759.0299973</v>
      </c>
      <c r="E12" s="242">
        <f>+'[1]Ejecu. Consolidado Ingresos'!E18</f>
        <v>0</v>
      </c>
      <c r="F12" s="242">
        <f>+'[1]Ejecu. Consolidado Ingresos'!F18</f>
        <v>2086832235.2400031</v>
      </c>
      <c r="G12" s="242">
        <f>+'[1]Ejecu. Consolidado Ingresos'!G18</f>
        <v>12080459016.469997</v>
      </c>
      <c r="H12" s="242">
        <f>SUM(C12:G12)</f>
        <v>18532252969.079998</v>
      </c>
      <c r="I12" s="115">
        <f t="shared" si="1"/>
        <v>4.0620995110664066E-3</v>
      </c>
    </row>
    <row r="13" spans="2:15">
      <c r="B13" s="116"/>
      <c r="C13" s="245"/>
      <c r="D13" s="245"/>
      <c r="E13" s="245"/>
      <c r="F13" s="245"/>
      <c r="G13" s="245"/>
      <c r="H13" s="245"/>
      <c r="I13" s="117"/>
    </row>
    <row r="14" spans="2:15">
      <c r="B14" s="112" t="s">
        <v>19</v>
      </c>
      <c r="C14" s="241">
        <f t="shared" ref="C14:H14" si="2">+C15+C17</f>
        <v>625862757282.13928</v>
      </c>
      <c r="D14" s="241">
        <f t="shared" si="2"/>
        <v>68943449763.959915</v>
      </c>
      <c r="E14" s="241">
        <f t="shared" si="2"/>
        <v>12151426513.27</v>
      </c>
      <c r="F14" s="241">
        <f t="shared" si="2"/>
        <v>21849907630.10017</v>
      </c>
      <c r="G14" s="241">
        <f t="shared" si="2"/>
        <v>199745249865.70001</v>
      </c>
      <c r="H14" s="241">
        <f t="shared" si="2"/>
        <v>928552791055.16943</v>
      </c>
      <c r="I14" s="113">
        <f t="shared" si="1"/>
        <v>0.20353023697861811</v>
      </c>
    </row>
    <row r="15" spans="2:15">
      <c r="B15" s="114" t="s">
        <v>20</v>
      </c>
      <c r="C15" s="242">
        <f>+'[1]Ejec. Consolidado Gastos'!C10</f>
        <v>538676943828.35937</v>
      </c>
      <c r="D15" s="242">
        <f>+'[1]Ejec. Consolidado Gastos'!D10</f>
        <v>60265164086.049911</v>
      </c>
      <c r="E15" s="242">
        <f>+'[1]Ejec. Consolidado Gastos'!E10</f>
        <v>12051724737.130001</v>
      </c>
      <c r="F15" s="242">
        <f>+'[1]Ejec. Consolidado Gastos'!F10</f>
        <v>15445243092.920181</v>
      </c>
      <c r="G15" s="242">
        <f>+'[1]Ejec. Consolidado Gastos'!G10</f>
        <v>144002654295.26004</v>
      </c>
      <c r="H15" s="242">
        <f>SUM(C15:G15)</f>
        <v>770441730039.71948</v>
      </c>
      <c r="I15" s="115">
        <f t="shared" si="1"/>
        <v>0.1688737456865648</v>
      </c>
    </row>
    <row r="16" spans="2:15">
      <c r="B16" s="118" t="s">
        <v>21</v>
      </c>
      <c r="C16" s="240">
        <f>+'[1]Ejec. Consolidado Gastos'!C14</f>
        <v>134506942278.78003</v>
      </c>
      <c r="D16" s="240">
        <f>+'[1]Ejec. Consolidado Gastos'!D14</f>
        <v>352058.88</v>
      </c>
      <c r="E16" s="240">
        <f>+'[1]Ejec. Consolidado Gastos'!E14</f>
        <v>0</v>
      </c>
      <c r="F16" s="240">
        <f>+'[1]Ejec. Consolidado Gastos'!F14</f>
        <v>149860000.76999998</v>
      </c>
      <c r="G16" s="240">
        <f>+'[1]Ejec. Consolidado Gastos'!G14</f>
        <v>8810681801.4100018</v>
      </c>
      <c r="H16" s="240">
        <f>SUM(C16:G16)</f>
        <v>143467836139.84003</v>
      </c>
      <c r="I16" s="120">
        <f t="shared" si="1"/>
        <v>3.1446830992957822E-2</v>
      </c>
    </row>
    <row r="17" spans="2:13">
      <c r="B17" s="114" t="s">
        <v>22</v>
      </c>
      <c r="C17" s="242">
        <f>+'[1]Ejec. Consolidado Gastos'!C18</f>
        <v>87185813453.779892</v>
      </c>
      <c r="D17" s="242">
        <f>+'[1]Ejec. Consolidado Gastos'!D18</f>
        <v>8678285677.9099998</v>
      </c>
      <c r="E17" s="242">
        <f>+'[1]Ejec. Consolidado Gastos'!E18</f>
        <v>99701776.139999986</v>
      </c>
      <c r="F17" s="242">
        <f>+'[1]Ejec. Consolidado Gastos'!F18</f>
        <v>6404664537.1799879</v>
      </c>
      <c r="G17" s="242">
        <f>+'[1]Ejec. Consolidado Gastos'!G18</f>
        <v>55742595570.439987</v>
      </c>
      <c r="H17" s="242">
        <f>SUM(C17:G17)</f>
        <v>158111061015.44989</v>
      </c>
      <c r="I17" s="115">
        <f t="shared" si="1"/>
        <v>3.4656491292053296E-2</v>
      </c>
      <c r="M17" s="119"/>
    </row>
    <row r="18" spans="2:13">
      <c r="B18" s="121"/>
      <c r="C18" s="246"/>
      <c r="D18" s="246"/>
      <c r="E18" s="246"/>
      <c r="F18" s="246"/>
      <c r="G18" s="246"/>
      <c r="H18" s="246"/>
      <c r="I18" s="122"/>
    </row>
    <row r="19" spans="2:13">
      <c r="B19" s="112" t="s">
        <v>23</v>
      </c>
      <c r="C19" s="241"/>
      <c r="D19" s="241"/>
      <c r="E19" s="241"/>
      <c r="F19" s="241"/>
      <c r="G19" s="241"/>
      <c r="H19" s="241"/>
      <c r="I19" s="113"/>
    </row>
    <row r="20" spans="2:13">
      <c r="B20" s="123" t="s">
        <v>24</v>
      </c>
      <c r="C20" s="247">
        <f t="shared" ref="C20:H20" si="3">+C11-C15</f>
        <v>121835087603.68201</v>
      </c>
      <c r="D20" s="247">
        <f t="shared" si="3"/>
        <v>-50858952787.839752</v>
      </c>
      <c r="E20" s="247">
        <f t="shared" si="3"/>
        <v>-11294941610.370007</v>
      </c>
      <c r="F20" s="247">
        <f t="shared" si="3"/>
        <v>-6773763393.7401733</v>
      </c>
      <c r="G20" s="247">
        <f t="shared" si="3"/>
        <v>1531015934.2999573</v>
      </c>
      <c r="H20" s="247">
        <f t="shared" si="3"/>
        <v>54438445746.032227</v>
      </c>
      <c r="I20" s="124">
        <f t="shared" si="1"/>
        <v>1.1932406934932447E-2</v>
      </c>
    </row>
    <row r="21" spans="2:13">
      <c r="B21" s="123" t="s">
        <v>25</v>
      </c>
      <c r="C21" s="247">
        <f t="shared" ref="C21:H21" si="4">+C12-C17</f>
        <v>-86080265495.439896</v>
      </c>
      <c r="D21" s="247">
        <f t="shared" si="4"/>
        <v>-5418871918.880003</v>
      </c>
      <c r="E21" s="247">
        <f t="shared" si="4"/>
        <v>-99701776.139999986</v>
      </c>
      <c r="F21" s="247">
        <f t="shared" si="4"/>
        <v>-4317832301.9399853</v>
      </c>
      <c r="G21" s="247">
        <f t="shared" si="4"/>
        <v>-43662136553.969986</v>
      </c>
      <c r="H21" s="247">
        <f t="shared" si="4"/>
        <v>-139578808046.3699</v>
      </c>
      <c r="I21" s="124">
        <f t="shared" si="1"/>
        <v>-3.0594391780986892E-2</v>
      </c>
    </row>
    <row r="22" spans="2:13">
      <c r="B22" s="123" t="s">
        <v>26</v>
      </c>
      <c r="C22" s="247">
        <f t="shared" ref="C22:H22" si="5">+C10-C14</f>
        <v>35754822108.242065</v>
      </c>
      <c r="D22" s="247">
        <f t="shared" si="5"/>
        <v>-56277824706.719757</v>
      </c>
      <c r="E22" s="247">
        <f t="shared" si="5"/>
        <v>-11394643386.510006</v>
      </c>
      <c r="F22" s="247">
        <f t="shared" si="5"/>
        <v>-11091595695.680159</v>
      </c>
      <c r="G22" s="247">
        <f t="shared" si="5"/>
        <v>-42131120619.670013</v>
      </c>
      <c r="H22" s="247">
        <f t="shared" si="5"/>
        <v>-85140362300.337769</v>
      </c>
      <c r="I22" s="124">
        <f t="shared" si="1"/>
        <v>-1.8661984846054462E-2</v>
      </c>
    </row>
    <row r="23" spans="2:13">
      <c r="B23" s="123" t="s">
        <v>27</v>
      </c>
      <c r="C23" s="247">
        <f t="shared" ref="C23:H23" si="6">+C10-(C14-C16)</f>
        <v>170261764387.02209</v>
      </c>
      <c r="D23" s="247">
        <f t="shared" si="6"/>
        <v>-56277472647.839752</v>
      </c>
      <c r="E23" s="247">
        <f t="shared" si="6"/>
        <v>-11394643386.510006</v>
      </c>
      <c r="F23" s="247">
        <f t="shared" si="6"/>
        <v>-10941735694.910158</v>
      </c>
      <c r="G23" s="247">
        <f t="shared" si="6"/>
        <v>-33320438818.26001</v>
      </c>
      <c r="H23" s="247">
        <f t="shared" si="6"/>
        <v>58327473839.502319</v>
      </c>
      <c r="I23" s="124">
        <f t="shared" si="1"/>
        <v>1.2784846146903372E-2</v>
      </c>
    </row>
    <row r="24" spans="2:13">
      <c r="B24" s="125"/>
      <c r="C24" s="248"/>
      <c r="D24" s="248"/>
      <c r="E24" s="248"/>
      <c r="F24" s="248"/>
      <c r="G24" s="248"/>
      <c r="H24" s="248"/>
      <c r="I24" s="126"/>
    </row>
    <row r="25" spans="2:13">
      <c r="B25" s="112" t="s">
        <v>28</v>
      </c>
      <c r="C25" s="241">
        <f t="shared" ref="C25:H25" si="7">+C26-C27</f>
        <v>102365125884.84</v>
      </c>
      <c r="D25" s="241">
        <f t="shared" si="7"/>
        <v>980806187.98000002</v>
      </c>
      <c r="E25" s="241">
        <f t="shared" si="7"/>
        <v>0</v>
      </c>
      <c r="F25" s="241">
        <f t="shared" si="7"/>
        <v>-3337352451.1299906</v>
      </c>
      <c r="G25" s="241">
        <f t="shared" si="7"/>
        <v>12801909468.949993</v>
      </c>
      <c r="H25" s="241">
        <f t="shared" si="7"/>
        <v>112810489090.64001</v>
      </c>
      <c r="I25" s="113">
        <f t="shared" si="1"/>
        <v>2.4727022307693001E-2</v>
      </c>
    </row>
    <row r="26" spans="2:13">
      <c r="B26" s="114" t="s">
        <v>29</v>
      </c>
      <c r="C26" s="242">
        <v>244040380279.25</v>
      </c>
      <c r="D26" s="242">
        <v>999999996</v>
      </c>
      <c r="E26" s="242">
        <v>0</v>
      </c>
      <c r="F26" s="242">
        <v>622786747.88</v>
      </c>
      <c r="G26" s="242">
        <v>47138798445.43</v>
      </c>
      <c r="H26" s="242">
        <f>+C26+D26+E26+F26+G26</f>
        <v>292801965468.56</v>
      </c>
      <c r="I26" s="115">
        <f t="shared" si="1"/>
        <v>6.4179499532709308E-2</v>
      </c>
    </row>
    <row r="27" spans="2:13">
      <c r="B27" s="114" t="s">
        <v>30</v>
      </c>
      <c r="C27" s="242">
        <v>141675254394.41</v>
      </c>
      <c r="D27" s="242">
        <v>19193808.02</v>
      </c>
      <c r="E27" s="242">
        <v>0</v>
      </c>
      <c r="F27" s="242">
        <v>3960139199.0099907</v>
      </c>
      <c r="G27" s="242">
        <v>34336888976.480007</v>
      </c>
      <c r="H27" s="242">
        <f>+C27+D27+E27+F27+G27</f>
        <v>179991476377.91998</v>
      </c>
      <c r="I27" s="115">
        <f t="shared" si="1"/>
        <v>3.9452477225016304E-2</v>
      </c>
    </row>
    <row r="28" spans="2:13">
      <c r="B28" s="127"/>
      <c r="C28" s="128"/>
      <c r="D28" s="128"/>
      <c r="E28" s="128"/>
      <c r="F28" s="128"/>
      <c r="G28" s="128"/>
      <c r="H28" s="128"/>
      <c r="I28" s="172"/>
    </row>
    <row r="29" spans="2:13">
      <c r="B29" s="112" t="s">
        <v>31</v>
      </c>
      <c r="C29" s="113">
        <f>C22/$B$37</f>
        <v>7.8371283646127901E-3</v>
      </c>
      <c r="D29" s="113">
        <f t="shared" ref="D29:H29" si="8">D22/$B$37</f>
        <v>-1.2335581896408574E-2</v>
      </c>
      <c r="E29" s="113">
        <f t="shared" si="8"/>
        <v>-2.4976010961184369E-3</v>
      </c>
      <c r="F29" s="113">
        <f t="shared" si="8"/>
        <v>-2.4311758277604234E-3</v>
      </c>
      <c r="G29" s="113">
        <f t="shared" si="8"/>
        <v>-9.2347543903798408E-3</v>
      </c>
      <c r="H29" s="113">
        <f t="shared" si="8"/>
        <v>-1.8661984846054462E-2</v>
      </c>
      <c r="I29" s="113"/>
    </row>
    <row r="30" spans="2:13" ht="21.6" customHeight="1">
      <c r="B30" s="352" t="s">
        <v>45</v>
      </c>
      <c r="C30" s="352"/>
      <c r="D30" s="352"/>
      <c r="E30" s="352"/>
      <c r="F30" s="352"/>
      <c r="G30" s="352"/>
      <c r="H30" s="352"/>
      <c r="I30" s="219"/>
      <c r="J30" s="219"/>
      <c r="K30" s="69"/>
    </row>
    <row r="31" spans="2:13">
      <c r="B31" s="219"/>
      <c r="C31" s="219"/>
      <c r="D31" s="219"/>
      <c r="E31" s="219"/>
      <c r="F31" s="219"/>
      <c r="G31" s="219"/>
      <c r="H31" s="219"/>
      <c r="I31" s="219"/>
      <c r="J31" s="219"/>
      <c r="K31" s="69"/>
    </row>
    <row r="32" spans="2:13">
      <c r="B32" s="62"/>
    </row>
    <row r="33" spans="2:4">
      <c r="B33" s="62"/>
    </row>
    <row r="34" spans="2:4">
      <c r="B34" s="62"/>
    </row>
    <row r="35" spans="2:4" ht="18.75" customHeight="1"/>
    <row r="37" spans="2:4">
      <c r="B37" s="402">
        <v>4562235100000</v>
      </c>
      <c r="C37" s="403" t="s">
        <v>252</v>
      </c>
      <c r="D37" s="403"/>
    </row>
    <row r="38" spans="2:4">
      <c r="B38" s="311"/>
      <c r="C38" s="311"/>
      <c r="D38" s="311"/>
    </row>
  </sheetData>
  <mergeCells count="9">
    <mergeCell ref="B30:H30"/>
    <mergeCell ref="B8:I8"/>
    <mergeCell ref="B1:I1"/>
    <mergeCell ref="B2:I2"/>
    <mergeCell ref="B3:I3"/>
    <mergeCell ref="L3:O7"/>
    <mergeCell ref="B5:I5"/>
    <mergeCell ref="B6:I6"/>
    <mergeCell ref="B7:I7"/>
  </mergeCells>
  <pageMargins left="3.937007874015748E-2" right="0" top="0.35433070866141736" bottom="0.35433070866141736" header="0.31496062992125984" footer="0.31496062992125984"/>
  <pageSetup scale="62" orientation="landscape" horizontalDpi="4294967295" verticalDpi="4294967295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4"/>
  <sheetViews>
    <sheetView showGridLines="0" zoomScaleNormal="100" zoomScaleSheetLayoutView="100" workbookViewId="0">
      <selection activeCell="K39" sqref="K39"/>
    </sheetView>
  </sheetViews>
  <sheetFormatPr baseColWidth="10" defaultColWidth="11.44140625" defaultRowHeight="14.4"/>
  <cols>
    <col min="1" max="1" width="19.5546875" style="17" customWidth="1"/>
    <col min="2" max="2" width="38" style="17" customWidth="1"/>
    <col min="3" max="3" width="17.5546875" style="17" customWidth="1"/>
    <col min="4" max="4" width="17.109375" style="17" bestFit="1" customWidth="1"/>
    <col min="5" max="5" width="15.88671875" style="17" customWidth="1"/>
    <col min="6" max="6" width="11.6640625" style="17" customWidth="1"/>
    <col min="7" max="7" width="13.109375" style="17" customWidth="1"/>
    <col min="8" max="8" width="11.5546875" style="17" customWidth="1"/>
    <col min="9" max="9" width="12.109375" style="17" customWidth="1"/>
    <col min="10" max="10" width="11.44140625" style="17"/>
    <col min="11" max="11" width="20.5546875" style="17" bestFit="1" customWidth="1"/>
    <col min="12" max="16384" width="11.44140625" style="17"/>
  </cols>
  <sheetData>
    <row r="1" spans="2:15" ht="28.5" customHeight="1">
      <c r="B1" s="313" t="s">
        <v>0</v>
      </c>
      <c r="C1" s="314"/>
      <c r="D1" s="314"/>
      <c r="E1" s="314"/>
      <c r="F1" s="314"/>
      <c r="G1" s="314"/>
      <c r="H1" s="314"/>
      <c r="I1" s="314"/>
      <c r="J1" s="25"/>
      <c r="K1" s="25"/>
    </row>
    <row r="2" spans="2:15" ht="21">
      <c r="B2" s="315" t="s">
        <v>1</v>
      </c>
      <c r="C2" s="316"/>
      <c r="D2" s="316"/>
      <c r="E2" s="316"/>
      <c r="F2" s="316"/>
      <c r="G2" s="316"/>
      <c r="H2" s="316"/>
      <c r="I2" s="316"/>
      <c r="J2" s="27"/>
      <c r="K2" s="27"/>
    </row>
    <row r="3" spans="2:15" ht="15.75" customHeight="1">
      <c r="B3" s="341" t="s">
        <v>10</v>
      </c>
      <c r="C3" s="342"/>
      <c r="D3" s="342"/>
      <c r="E3" s="342"/>
      <c r="F3" s="342"/>
      <c r="G3" s="342"/>
      <c r="H3" s="342"/>
      <c r="I3" s="342"/>
      <c r="J3" s="29"/>
      <c r="K3" s="29"/>
      <c r="L3" s="96"/>
    </row>
    <row r="4" spans="2:15">
      <c r="L4" s="343"/>
      <c r="M4" s="343"/>
      <c r="N4" s="343"/>
      <c r="O4" s="343"/>
    </row>
    <row r="5" spans="2:15" ht="18" customHeight="1">
      <c r="B5" s="360" t="s">
        <v>178</v>
      </c>
      <c r="C5" s="360"/>
      <c r="D5" s="360"/>
      <c r="E5" s="360"/>
      <c r="F5" s="360"/>
      <c r="G5" s="360"/>
      <c r="H5" s="360"/>
      <c r="I5" s="360"/>
      <c r="J5" s="56"/>
      <c r="K5" s="56"/>
      <c r="L5" s="343"/>
      <c r="M5" s="343"/>
      <c r="N5" s="343"/>
      <c r="O5" s="343"/>
    </row>
    <row r="6" spans="2:15" ht="18">
      <c r="B6" s="360" t="s">
        <v>11</v>
      </c>
      <c r="C6" s="360"/>
      <c r="D6" s="360"/>
      <c r="E6" s="360"/>
      <c r="F6" s="360"/>
      <c r="G6" s="360"/>
      <c r="H6" s="360"/>
      <c r="I6" s="360"/>
      <c r="J6" s="56"/>
      <c r="K6" s="56"/>
      <c r="L6" s="343"/>
      <c r="M6" s="343"/>
      <c r="N6" s="343"/>
      <c r="O6" s="343"/>
    </row>
    <row r="7" spans="2:15" ht="18">
      <c r="B7" s="360" t="s">
        <v>248</v>
      </c>
      <c r="C7" s="360"/>
      <c r="D7" s="360"/>
      <c r="E7" s="360"/>
      <c r="F7" s="360"/>
      <c r="G7" s="360"/>
      <c r="H7" s="360"/>
      <c r="I7" s="360"/>
      <c r="J7" s="56"/>
      <c r="K7" s="56"/>
      <c r="L7" s="343"/>
      <c r="M7" s="343"/>
      <c r="N7" s="343"/>
      <c r="O7" s="343"/>
    </row>
    <row r="8" spans="2:15">
      <c r="B8" s="377" t="s">
        <v>12</v>
      </c>
      <c r="C8" s="377"/>
      <c r="D8" s="377"/>
      <c r="E8" s="377"/>
      <c r="F8" s="377"/>
      <c r="G8" s="377"/>
      <c r="H8" s="377"/>
      <c r="I8" s="377"/>
      <c r="J8" s="59"/>
      <c r="K8" s="59"/>
      <c r="L8" s="343"/>
      <c r="M8" s="343"/>
      <c r="N8" s="343"/>
      <c r="O8" s="343"/>
    </row>
    <row r="9" spans="2:15" ht="52.8">
      <c r="B9" s="156"/>
      <c r="C9" s="156" t="s">
        <v>13</v>
      </c>
      <c r="D9" s="156" t="s">
        <v>250</v>
      </c>
      <c r="E9" s="156" t="s">
        <v>51</v>
      </c>
      <c r="F9" s="156" t="s">
        <v>41</v>
      </c>
      <c r="G9" s="156" t="s">
        <v>14</v>
      </c>
      <c r="H9" s="156" t="s">
        <v>15</v>
      </c>
      <c r="I9" s="156" t="s">
        <v>167</v>
      </c>
    </row>
    <row r="10" spans="2:15">
      <c r="B10" s="112" t="s">
        <v>16</v>
      </c>
      <c r="C10" s="241">
        <f t="shared" ref="C10:H10" si="0">+C11+C12</f>
        <v>689930497385</v>
      </c>
      <c r="D10" s="241">
        <f t="shared" si="0"/>
        <v>28685575511</v>
      </c>
      <c r="E10" s="241">
        <f t="shared" si="0"/>
        <v>28917911501</v>
      </c>
      <c r="F10" s="241">
        <f t="shared" si="0"/>
        <v>7560876825.4900017</v>
      </c>
      <c r="G10" s="241">
        <f t="shared" si="0"/>
        <v>129392498149.36</v>
      </c>
      <c r="H10" s="241">
        <f t="shared" si="0"/>
        <v>884487359371.84998</v>
      </c>
      <c r="I10" s="113">
        <f>H10/$B$40</f>
        <v>0.20482710095261433</v>
      </c>
      <c r="K10" s="62"/>
    </row>
    <row r="11" spans="2:15">
      <c r="B11" s="114" t="s">
        <v>17</v>
      </c>
      <c r="C11" s="242">
        <v>687034634477</v>
      </c>
      <c r="D11" s="242">
        <v>28685575511</v>
      </c>
      <c r="E11" s="242">
        <v>28887823501</v>
      </c>
      <c r="F11" s="242">
        <v>6688420308.5700016</v>
      </c>
      <c r="G11" s="242">
        <v>129392498149.36</v>
      </c>
      <c r="H11" s="242">
        <f>SUM(C11:G11)</f>
        <v>880688951946.92993</v>
      </c>
      <c r="I11" s="115">
        <f t="shared" ref="I11:I27" si="1">H11/$B$40</f>
        <v>0.20394747641887787</v>
      </c>
    </row>
    <row r="12" spans="2:15">
      <c r="B12" s="114" t="s">
        <v>18</v>
      </c>
      <c r="C12" s="242">
        <v>2895862908</v>
      </c>
      <c r="D12" s="242">
        <v>0</v>
      </c>
      <c r="E12" s="242">
        <v>30088000</v>
      </c>
      <c r="F12" s="242">
        <v>872456516.92000055</v>
      </c>
      <c r="G12" s="242">
        <v>0</v>
      </c>
      <c r="H12" s="242">
        <f>SUM(C12:G12)</f>
        <v>3798407424.9200006</v>
      </c>
      <c r="I12" s="115">
        <f t="shared" si="1"/>
        <v>8.7962453373645159E-4</v>
      </c>
    </row>
    <row r="13" spans="2:15">
      <c r="B13" s="116"/>
      <c r="C13" s="245"/>
      <c r="D13" s="245"/>
      <c r="E13" s="245"/>
      <c r="F13" s="245"/>
      <c r="G13" s="245"/>
      <c r="H13" s="245"/>
      <c r="I13" s="117"/>
    </row>
    <row r="14" spans="2:15">
      <c r="B14" s="112" t="s">
        <v>19</v>
      </c>
      <c r="C14" s="241">
        <f t="shared" ref="C14:H14" si="2">+C15+C17</f>
        <v>612105776878</v>
      </c>
      <c r="D14" s="241">
        <f t="shared" si="2"/>
        <v>100295592823</v>
      </c>
      <c r="E14" s="241">
        <f t="shared" si="2"/>
        <v>39985875732</v>
      </c>
      <c r="F14" s="241">
        <f t="shared" si="2"/>
        <v>17973808511.230003</v>
      </c>
      <c r="G14" s="241">
        <f t="shared" si="2"/>
        <v>183879178053.35999</v>
      </c>
      <c r="H14" s="241">
        <f t="shared" si="2"/>
        <v>954240231997.58997</v>
      </c>
      <c r="I14" s="113">
        <f t="shared" si="1"/>
        <v>0.22098027547982738</v>
      </c>
    </row>
    <row r="15" spans="2:15">
      <c r="B15" s="114" t="s">
        <v>20</v>
      </c>
      <c r="C15" s="242">
        <v>520341828902</v>
      </c>
      <c r="D15" s="242">
        <v>85905340753</v>
      </c>
      <c r="E15" s="242">
        <v>35234811882</v>
      </c>
      <c r="F15" s="242">
        <v>11512324585.59</v>
      </c>
      <c r="G15" s="242">
        <v>160186077938.35999</v>
      </c>
      <c r="H15" s="242">
        <f>+C15+D15+E15+F15+G15</f>
        <v>813180384060.94995</v>
      </c>
      <c r="I15" s="115">
        <f t="shared" si="1"/>
        <v>0.18831403168613667</v>
      </c>
    </row>
    <row r="16" spans="2:15">
      <c r="B16" s="118" t="s">
        <v>21</v>
      </c>
      <c r="C16" s="240">
        <v>147886952782</v>
      </c>
      <c r="D16" s="240">
        <v>21977743</v>
      </c>
      <c r="E16" s="240"/>
      <c r="F16" s="240">
        <v>121240214</v>
      </c>
      <c r="G16" s="240">
        <v>3035751427</v>
      </c>
      <c r="H16" s="240">
        <f>+C16+D16+E16+F16+G16</f>
        <v>151065922166</v>
      </c>
      <c r="I16" s="120">
        <f t="shared" si="1"/>
        <v>3.4983422388274607E-2</v>
      </c>
    </row>
    <row r="17" spans="2:9">
      <c r="B17" s="114" t="s">
        <v>22</v>
      </c>
      <c r="C17" s="242">
        <v>91763947976</v>
      </c>
      <c r="D17" s="242">
        <v>14390252070</v>
      </c>
      <c r="E17" s="242">
        <v>4751063850</v>
      </c>
      <c r="F17" s="242">
        <v>6461483925.6400032</v>
      </c>
      <c r="G17" s="242">
        <v>23693100115</v>
      </c>
      <c r="H17" s="242">
        <f>+C17+D17+E17+F17+G17</f>
        <v>141059847936.64001</v>
      </c>
      <c r="I17" s="115">
        <f t="shared" si="1"/>
        <v>3.2666243793690722E-2</v>
      </c>
    </row>
    <row r="18" spans="2:9">
      <c r="B18" s="121"/>
      <c r="C18" s="246"/>
      <c r="D18" s="246"/>
      <c r="E18" s="246"/>
      <c r="F18" s="246"/>
      <c r="G18" s="246"/>
      <c r="H18" s="246"/>
      <c r="I18" s="122"/>
    </row>
    <row r="19" spans="2:9">
      <c r="B19" s="112" t="s">
        <v>23</v>
      </c>
      <c r="C19" s="241"/>
      <c r="D19" s="241"/>
      <c r="E19" s="241"/>
      <c r="F19" s="241"/>
      <c r="G19" s="241"/>
      <c r="H19" s="241"/>
      <c r="I19" s="113"/>
    </row>
    <row r="20" spans="2:9">
      <c r="B20" s="123" t="s">
        <v>24</v>
      </c>
      <c r="C20" s="247">
        <f t="shared" ref="C20:H20" si="3">+C11-C15</f>
        <v>166692805575</v>
      </c>
      <c r="D20" s="247">
        <f t="shared" si="3"/>
        <v>-57219765242</v>
      </c>
      <c r="E20" s="247">
        <f t="shared" si="3"/>
        <v>-6346988381</v>
      </c>
      <c r="F20" s="247">
        <f t="shared" si="3"/>
        <v>-4823904277.0199986</v>
      </c>
      <c r="G20" s="247">
        <f t="shared" si="3"/>
        <v>-30793579788.999985</v>
      </c>
      <c r="H20" s="247">
        <f t="shared" si="3"/>
        <v>67508567885.97998</v>
      </c>
      <c r="I20" s="124">
        <f t="shared" si="1"/>
        <v>1.5633444732741222E-2</v>
      </c>
    </row>
    <row r="21" spans="2:9">
      <c r="B21" s="123" t="s">
        <v>25</v>
      </c>
      <c r="C21" s="247">
        <f t="shared" ref="C21:H21" si="4">+C12-C17</f>
        <v>-88868085068</v>
      </c>
      <c r="D21" s="247">
        <f t="shared" si="4"/>
        <v>-14390252070</v>
      </c>
      <c r="E21" s="247">
        <f t="shared" si="4"/>
        <v>-4720975850</v>
      </c>
      <c r="F21" s="247">
        <f t="shared" si="4"/>
        <v>-5589027408.7200031</v>
      </c>
      <c r="G21" s="247">
        <f t="shared" si="4"/>
        <v>-23693100115</v>
      </c>
      <c r="H21" s="247">
        <f t="shared" si="4"/>
        <v>-137261440511.72002</v>
      </c>
      <c r="I21" s="124">
        <f t="shared" si="1"/>
        <v>-3.1786619259954275E-2</v>
      </c>
    </row>
    <row r="22" spans="2:9">
      <c r="B22" s="123" t="s">
        <v>26</v>
      </c>
      <c r="C22" s="247">
        <f t="shared" ref="C22:H22" si="5">+C10-C14</f>
        <v>77824720507</v>
      </c>
      <c r="D22" s="247">
        <f t="shared" si="5"/>
        <v>-71610017312</v>
      </c>
      <c r="E22" s="247">
        <f t="shared" si="5"/>
        <v>-11067964231</v>
      </c>
      <c r="F22" s="247">
        <f t="shared" si="5"/>
        <v>-10412931685.740002</v>
      </c>
      <c r="G22" s="247">
        <f t="shared" si="5"/>
        <v>-54486679903.999985</v>
      </c>
      <c r="H22" s="247">
        <f t="shared" si="5"/>
        <v>-69752872625.73999</v>
      </c>
      <c r="I22" s="124">
        <f>H22/$B$40</f>
        <v>-1.615317452721304E-2</v>
      </c>
    </row>
    <row r="23" spans="2:9">
      <c r="B23" s="123" t="s">
        <v>27</v>
      </c>
      <c r="C23" s="247">
        <f t="shared" ref="C23:H23" si="6">+C10-(C14-C16)</f>
        <v>225711673289</v>
      </c>
      <c r="D23" s="247">
        <f t="shared" si="6"/>
        <v>-71588039569</v>
      </c>
      <c r="E23" s="247">
        <f t="shared" si="6"/>
        <v>-11067964231</v>
      </c>
      <c r="F23" s="247">
        <f t="shared" si="6"/>
        <v>-10291691471.740002</v>
      </c>
      <c r="G23" s="247">
        <f t="shared" si="6"/>
        <v>-51450928476.999985</v>
      </c>
      <c r="H23" s="247">
        <f t="shared" si="6"/>
        <v>81313049540.26001</v>
      </c>
      <c r="I23" s="124">
        <f t="shared" si="1"/>
        <v>1.8830247861061564E-2</v>
      </c>
    </row>
    <row r="24" spans="2:9">
      <c r="B24" s="125"/>
      <c r="C24" s="248"/>
      <c r="D24" s="248"/>
      <c r="E24" s="248"/>
      <c r="F24" s="248"/>
      <c r="G24" s="248"/>
      <c r="H24" s="248"/>
      <c r="I24" s="126"/>
    </row>
    <row r="25" spans="2:9">
      <c r="B25" s="112" t="s">
        <v>28</v>
      </c>
      <c r="C25" s="241">
        <f t="shared" ref="C25:H25" si="7">+C26-C27</f>
        <v>97702363168</v>
      </c>
      <c r="D25" s="241">
        <f t="shared" si="7"/>
        <v>-3759817113</v>
      </c>
      <c r="E25" s="241">
        <f t="shared" si="7"/>
        <v>-603947550</v>
      </c>
      <c r="F25" s="241">
        <f t="shared" si="7"/>
        <v>-2184478572.46</v>
      </c>
      <c r="G25" s="241">
        <f t="shared" si="7"/>
        <v>-21401247307</v>
      </c>
      <c r="H25" s="241">
        <f t="shared" si="7"/>
        <v>69752872625.540009</v>
      </c>
      <c r="I25" s="113">
        <f t="shared" si="1"/>
        <v>1.615317452716673E-2</v>
      </c>
    </row>
    <row r="26" spans="2:9">
      <c r="B26" s="114" t="s">
        <v>29</v>
      </c>
      <c r="C26" s="242">
        <v>231880048966</v>
      </c>
      <c r="D26" s="242">
        <v>0</v>
      </c>
      <c r="E26" s="242"/>
      <c r="F26" s="242">
        <v>323188983</v>
      </c>
      <c r="G26" s="242">
        <v>302978690</v>
      </c>
      <c r="H26" s="242">
        <f>SUM(C26:G26)</f>
        <v>232506216639</v>
      </c>
      <c r="I26" s="115">
        <f t="shared" si="1"/>
        <v>5.3843137273831068E-2</v>
      </c>
    </row>
    <row r="27" spans="2:9">
      <c r="B27" s="114" t="s">
        <v>30</v>
      </c>
      <c r="C27" s="242">
        <v>134177685798</v>
      </c>
      <c r="D27" s="242">
        <v>3759817113</v>
      </c>
      <c r="E27" s="242">
        <v>603947550</v>
      </c>
      <c r="F27" s="242">
        <v>2507667555.46</v>
      </c>
      <c r="G27" s="242">
        <v>21704225997</v>
      </c>
      <c r="H27" s="242">
        <f>SUM(C27:G27)</f>
        <v>162753344013.45999</v>
      </c>
      <c r="I27" s="115">
        <f t="shared" si="1"/>
        <v>3.7689962746664342E-2</v>
      </c>
    </row>
    <row r="28" spans="2:9">
      <c r="B28" s="127"/>
      <c r="C28" s="128"/>
      <c r="D28" s="128"/>
      <c r="E28" s="128"/>
      <c r="F28" s="128"/>
      <c r="G28" s="128"/>
      <c r="H28" s="128"/>
      <c r="I28" s="172"/>
    </row>
    <row r="29" spans="2:9">
      <c r="B29" s="112" t="s">
        <v>31</v>
      </c>
      <c r="C29" s="113">
        <f>C22/$B$40</f>
        <v>1.8022430411235132E-2</v>
      </c>
      <c r="D29" s="113">
        <f t="shared" ref="D29:H29" si="8">D22/$B$40</f>
        <v>-1.6583246882804804E-2</v>
      </c>
      <c r="E29" s="113">
        <f t="shared" si="8"/>
        <v>-2.5630881016693845E-3</v>
      </c>
      <c r="F29" s="113">
        <f t="shared" si="8"/>
        <v>-2.411397502755114E-3</v>
      </c>
      <c r="G29" s="113">
        <f t="shared" si="8"/>
        <v>-1.2617872451218867E-2</v>
      </c>
      <c r="H29" s="113">
        <f t="shared" si="8"/>
        <v>-1.615317452721304E-2</v>
      </c>
      <c r="I29" s="113"/>
    </row>
    <row r="30" spans="2:9">
      <c r="B30" s="58" t="s">
        <v>83</v>
      </c>
    </row>
    <row r="32" spans="2:9">
      <c r="C32" s="79"/>
      <c r="D32" s="79"/>
      <c r="E32" s="79"/>
      <c r="F32" s="79"/>
      <c r="G32" s="79"/>
      <c r="H32" s="79"/>
    </row>
    <row r="33" spans="2:9">
      <c r="I33" s="79"/>
    </row>
    <row r="38" spans="2:9">
      <c r="D38" s="79"/>
      <c r="E38" s="80"/>
      <c r="F38" s="80"/>
    </row>
    <row r="40" spans="2:9">
      <c r="B40" s="62">
        <v>4318214509985.5288</v>
      </c>
      <c r="C40" s="62" t="s">
        <v>253</v>
      </c>
    </row>
    <row r="41" spans="2:9">
      <c r="E41" s="62"/>
    </row>
    <row r="44" spans="2:9">
      <c r="B44" s="81"/>
    </row>
  </sheetData>
  <mergeCells count="8">
    <mergeCell ref="B1:I1"/>
    <mergeCell ref="B2:I2"/>
    <mergeCell ref="B3:I3"/>
    <mergeCell ref="L4:O8"/>
    <mergeCell ref="B5:I5"/>
    <mergeCell ref="B6:I6"/>
    <mergeCell ref="B7:I7"/>
    <mergeCell ref="B8:I8"/>
  </mergeCells>
  <pageMargins left="3.937007874015748E-2" right="0" top="0.35433070866141736" bottom="0.35433070866141736" header="0.31496062992125984" footer="0.31496062992125984"/>
  <pageSetup scale="57" orientation="landscape" horizontalDpi="4294967295" verticalDpi="4294967295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0"/>
  <sheetViews>
    <sheetView showGridLines="0" zoomScaleNormal="100" workbookViewId="0">
      <selection activeCell="F26" sqref="F26"/>
    </sheetView>
  </sheetViews>
  <sheetFormatPr baseColWidth="10" defaultColWidth="11.44140625" defaultRowHeight="14.4"/>
  <cols>
    <col min="1" max="1" width="22.5546875" style="17" customWidth="1"/>
    <col min="2" max="2" width="40" customWidth="1"/>
    <col min="3" max="3" width="27.44140625" style="17" customWidth="1"/>
    <col min="4" max="4" width="31.88671875" customWidth="1"/>
    <col min="5" max="5" width="49.109375" customWidth="1"/>
    <col min="6" max="6" width="17.88671875" bestFit="1" customWidth="1"/>
    <col min="7" max="7" width="19.6640625" customWidth="1"/>
    <col min="8" max="8" width="14" customWidth="1"/>
    <col min="9" max="9" width="15.109375" bestFit="1" customWidth="1"/>
    <col min="10" max="10" width="13.109375" customWidth="1"/>
    <col min="11" max="11" width="15.109375" bestFit="1" customWidth="1"/>
  </cols>
  <sheetData>
    <row r="1" spans="2:12" s="17" customFormat="1">
      <c r="B1" s="17" t="s">
        <v>144</v>
      </c>
      <c r="C1" s="17" t="s">
        <v>143</v>
      </c>
      <c r="D1" s="83" t="s">
        <v>116</v>
      </c>
      <c r="E1" s="83" t="s">
        <v>117</v>
      </c>
    </row>
    <row r="2" spans="2:12">
      <c r="B2" s="84" t="s">
        <v>13</v>
      </c>
      <c r="C2" s="17" t="s">
        <v>139</v>
      </c>
      <c r="D2" s="82" t="e">
        <f>+#REF!/1000000</f>
        <v>#REF!</v>
      </c>
      <c r="E2" s="82" t="e">
        <f>+#REF!/1000000</f>
        <v>#REF!</v>
      </c>
      <c r="L2" s="82">
        <v>25817.636069</v>
      </c>
    </row>
    <row r="3" spans="2:12">
      <c r="B3" s="84" t="s">
        <v>13</v>
      </c>
      <c r="C3" s="17" t="s">
        <v>145</v>
      </c>
      <c r="D3" s="82" t="e">
        <f>+#REF!/1000000</f>
        <v>#REF!</v>
      </c>
      <c r="E3" s="82" t="e">
        <f>+#REF!/1000000</f>
        <v>#REF!</v>
      </c>
      <c r="L3" s="82">
        <v>0.83950000000000002</v>
      </c>
    </row>
    <row r="4" spans="2:12" s="17" customFormat="1">
      <c r="B4" s="84"/>
      <c r="D4" s="82"/>
      <c r="E4" s="82"/>
      <c r="L4" s="82"/>
    </row>
    <row r="5" spans="2:12" s="17" customFormat="1">
      <c r="D5" s="82"/>
      <c r="E5" s="82"/>
      <c r="L5" s="82"/>
    </row>
    <row r="6" spans="2:12" s="17" customFormat="1">
      <c r="D6" s="82"/>
      <c r="E6" s="82"/>
      <c r="L6" s="82"/>
    </row>
    <row r="7" spans="2:12" s="17" customFormat="1">
      <c r="D7" s="82"/>
      <c r="E7" s="82"/>
      <c r="L7" s="82"/>
    </row>
    <row r="21" spans="2:12" s="17" customFormat="1">
      <c r="D21" s="82"/>
      <c r="E21" s="82"/>
      <c r="L21" s="82"/>
    </row>
    <row r="22" spans="2:12" s="17" customFormat="1">
      <c r="D22" s="82"/>
      <c r="E22" s="82"/>
      <c r="L22" s="82"/>
    </row>
    <row r="23" spans="2:12" s="17" customFormat="1">
      <c r="B23" s="17" t="s">
        <v>144</v>
      </c>
      <c r="C23" s="17" t="s">
        <v>143</v>
      </c>
      <c r="D23" s="83" t="s">
        <v>116</v>
      </c>
      <c r="E23" s="83" t="s">
        <v>117</v>
      </c>
      <c r="L23" s="82"/>
    </row>
    <row r="24" spans="2:12">
      <c r="B24" t="s">
        <v>140</v>
      </c>
      <c r="C24" s="17" t="s">
        <v>139</v>
      </c>
      <c r="D24" s="82" t="e">
        <f>+#REF!/1000000</f>
        <v>#REF!</v>
      </c>
      <c r="E24" s="82" t="e">
        <f>+#REF!/1000000</f>
        <v>#REF!</v>
      </c>
    </row>
    <row r="25" spans="2:12">
      <c r="C25" s="17" t="s">
        <v>145</v>
      </c>
      <c r="D25" s="82" t="e">
        <f>+#REF!/1000000</f>
        <v>#REF!</v>
      </c>
      <c r="E25" s="82" t="e">
        <f>+#REF!/1000000</f>
        <v>#REF!</v>
      </c>
    </row>
    <row r="26" spans="2:12" s="17" customFormat="1">
      <c r="D26" s="82"/>
      <c r="E26" s="82"/>
    </row>
    <row r="27" spans="2:12" s="17" customFormat="1">
      <c r="D27" s="82"/>
      <c r="E27" s="82"/>
    </row>
    <row r="28" spans="2:12" s="17" customFormat="1">
      <c r="D28" s="82"/>
      <c r="E28" s="82"/>
    </row>
    <row r="29" spans="2:12" s="17" customFormat="1">
      <c r="D29" s="82"/>
      <c r="E29" s="82"/>
    </row>
    <row r="30" spans="2:12" s="17" customFormat="1">
      <c r="D30" s="82"/>
      <c r="E30" s="82"/>
    </row>
    <row r="31" spans="2:12" s="17" customFormat="1">
      <c r="D31" s="82"/>
      <c r="E31" s="82"/>
    </row>
    <row r="32" spans="2:12" s="17" customFormat="1">
      <c r="D32" s="82"/>
      <c r="E32" s="82"/>
    </row>
    <row r="33" spans="2:5" s="17" customFormat="1">
      <c r="D33" s="82"/>
      <c r="E33" s="82"/>
    </row>
    <row r="34" spans="2:5" s="17" customFormat="1">
      <c r="D34" s="82"/>
      <c r="E34" s="82"/>
    </row>
    <row r="35" spans="2:5" s="17" customFormat="1">
      <c r="D35" s="82"/>
      <c r="E35" s="82"/>
    </row>
    <row r="36" spans="2:5" s="17" customFormat="1">
      <c r="D36" s="82"/>
      <c r="E36" s="82"/>
    </row>
    <row r="37" spans="2:5" s="17" customFormat="1">
      <c r="D37" s="82"/>
      <c r="E37" s="82"/>
    </row>
    <row r="38" spans="2:5" s="17" customFormat="1">
      <c r="D38" s="82"/>
      <c r="E38" s="82"/>
    </row>
    <row r="39" spans="2:5" s="17" customFormat="1">
      <c r="D39" s="82"/>
      <c r="E39" s="82"/>
    </row>
    <row r="40" spans="2:5" s="17" customFormat="1">
      <c r="D40" s="82"/>
      <c r="E40" s="82"/>
    </row>
    <row r="41" spans="2:5" s="17" customFormat="1">
      <c r="D41" s="82"/>
      <c r="E41" s="82"/>
    </row>
    <row r="42" spans="2:5" s="17" customFormat="1">
      <c r="D42" s="82"/>
      <c r="E42" s="82"/>
    </row>
    <row r="43" spans="2:5" s="17" customFormat="1">
      <c r="B43" s="17" t="s">
        <v>144</v>
      </c>
      <c r="C43" s="17" t="s">
        <v>143</v>
      </c>
      <c r="D43" s="83" t="s">
        <v>116</v>
      </c>
      <c r="E43" s="83" t="s">
        <v>117</v>
      </c>
    </row>
    <row r="44" spans="2:5">
      <c r="B44" t="s">
        <v>141</v>
      </c>
      <c r="C44" s="17" t="s">
        <v>139</v>
      </c>
      <c r="D44" s="82" t="e">
        <f>+#REF!/1000000</f>
        <v>#REF!</v>
      </c>
      <c r="E44" s="82" t="e">
        <f>+#REF!/1000000</f>
        <v>#REF!</v>
      </c>
    </row>
    <row r="45" spans="2:5">
      <c r="C45" s="17" t="s">
        <v>145</v>
      </c>
      <c r="D45" s="82" t="e">
        <f>+#REF!/1000000</f>
        <v>#REF!</v>
      </c>
      <c r="E45" s="82" t="e">
        <f>+#REF!/1000000</f>
        <v>#REF!</v>
      </c>
    </row>
    <row r="46" spans="2:5" s="17" customFormat="1">
      <c r="D46" s="82"/>
      <c r="E46" s="82"/>
    </row>
    <row r="47" spans="2:5" s="17" customFormat="1">
      <c r="D47" s="82"/>
      <c r="E47" s="82"/>
    </row>
    <row r="48" spans="2:5" s="17" customFormat="1">
      <c r="D48" s="82"/>
      <c r="E48" s="82"/>
    </row>
    <row r="49" spans="2:5" s="17" customFormat="1">
      <c r="D49" s="82"/>
      <c r="E49" s="82"/>
    </row>
    <row r="50" spans="2:5" s="17" customFormat="1">
      <c r="D50" s="82"/>
      <c r="E50" s="82"/>
    </row>
    <row r="51" spans="2:5" s="17" customFormat="1">
      <c r="D51" s="82"/>
      <c r="E51" s="82"/>
    </row>
    <row r="52" spans="2:5" s="17" customFormat="1">
      <c r="D52" s="82"/>
      <c r="E52" s="82"/>
    </row>
    <row r="53" spans="2:5" s="17" customFormat="1">
      <c r="D53" s="82"/>
      <c r="E53" s="82"/>
    </row>
    <row r="54" spans="2:5" s="17" customFormat="1">
      <c r="D54" s="82"/>
      <c r="E54" s="82"/>
    </row>
    <row r="55" spans="2:5" s="17" customFormat="1">
      <c r="D55" s="82"/>
      <c r="E55" s="82"/>
    </row>
    <row r="56" spans="2:5" s="17" customFormat="1">
      <c r="D56" s="82"/>
      <c r="E56" s="82"/>
    </row>
    <row r="57" spans="2:5" s="17" customFormat="1">
      <c r="D57" s="82"/>
      <c r="E57" s="82"/>
    </row>
    <row r="58" spans="2:5" s="17" customFormat="1">
      <c r="D58" s="82"/>
      <c r="E58" s="82"/>
    </row>
    <row r="59" spans="2:5" s="17" customFormat="1">
      <c r="D59" s="82"/>
      <c r="E59" s="82"/>
    </row>
    <row r="60" spans="2:5" s="17" customFormat="1">
      <c r="D60" s="82"/>
      <c r="E60" s="82"/>
    </row>
    <row r="61" spans="2:5" s="17" customFormat="1">
      <c r="D61" s="82"/>
      <c r="E61" s="82"/>
    </row>
    <row r="62" spans="2:5" s="17" customFormat="1">
      <c r="B62" s="17" t="s">
        <v>144</v>
      </c>
      <c r="C62" s="17" t="s">
        <v>143</v>
      </c>
      <c r="D62" s="83" t="s">
        <v>116</v>
      </c>
      <c r="E62" s="83" t="s">
        <v>117</v>
      </c>
    </row>
    <row r="63" spans="2:5">
      <c r="B63" t="s">
        <v>142</v>
      </c>
      <c r="C63" s="17" t="s">
        <v>139</v>
      </c>
      <c r="D63" s="82" t="e">
        <f>+#REF!/1000000</f>
        <v>#REF!</v>
      </c>
      <c r="E63" s="82" t="e">
        <f>+#REF!/1000000</f>
        <v>#REF!</v>
      </c>
    </row>
    <row r="64" spans="2:5">
      <c r="C64" s="17" t="s">
        <v>145</v>
      </c>
      <c r="D64" s="82" t="e">
        <f>+#REF!/1000000</f>
        <v>#REF!</v>
      </c>
      <c r="E64" s="82" t="e">
        <f>+#REF!/1000000</f>
        <v>#REF!</v>
      </c>
    </row>
    <row r="65" spans="4:4">
      <c r="D65" s="85"/>
    </row>
    <row r="81" spans="2:4">
      <c r="B81" t="s">
        <v>13</v>
      </c>
    </row>
    <row r="82" spans="2:4">
      <c r="B82" s="17" t="s">
        <v>143</v>
      </c>
      <c r="C82" s="83" t="s">
        <v>116</v>
      </c>
      <c r="D82" s="83" t="s">
        <v>117</v>
      </c>
    </row>
    <row r="83" spans="2:4">
      <c r="B83" s="17" t="s">
        <v>146</v>
      </c>
      <c r="C83" s="48">
        <v>425408941582</v>
      </c>
      <c r="D83" s="48">
        <v>442278058375.42322</v>
      </c>
    </row>
    <row r="84" spans="2:4">
      <c r="B84" s="17" t="s">
        <v>147</v>
      </c>
      <c r="C84" s="48">
        <v>67412953193</v>
      </c>
      <c r="D84" s="48">
        <v>125420999298.33014</v>
      </c>
    </row>
    <row r="103" spans="2:4">
      <c r="B103" s="17" t="s">
        <v>140</v>
      </c>
    </row>
    <row r="104" spans="2:4">
      <c r="B104" s="17" t="s">
        <v>143</v>
      </c>
      <c r="C104" s="83" t="s">
        <v>116</v>
      </c>
      <c r="D104" s="83" t="s">
        <v>117</v>
      </c>
    </row>
    <row r="105" spans="2:4">
      <c r="B105" s="17" t="s">
        <v>146</v>
      </c>
      <c r="C105" s="48">
        <v>68604727393</v>
      </c>
      <c r="D105" s="48">
        <v>42580148543.920052</v>
      </c>
    </row>
    <row r="106" spans="2:4">
      <c r="B106" s="17" t="s">
        <v>147</v>
      </c>
      <c r="C106" s="48">
        <v>9936108934</v>
      </c>
      <c r="D106" s="48">
        <v>2636701066.0099993</v>
      </c>
    </row>
    <row r="125" spans="2:4">
      <c r="B125" t="s">
        <v>148</v>
      </c>
    </row>
    <row r="126" spans="2:4">
      <c r="B126" s="17" t="s">
        <v>143</v>
      </c>
      <c r="C126" s="83" t="s">
        <v>116</v>
      </c>
      <c r="D126" s="83" t="s">
        <v>117</v>
      </c>
    </row>
    <row r="127" spans="2:4">
      <c r="B127" s="17" t="s">
        <v>146</v>
      </c>
      <c r="C127" s="48">
        <v>25629040024</v>
      </c>
      <c r="D127" s="48">
        <v>10592102934.150003</v>
      </c>
    </row>
    <row r="128" spans="2:4">
      <c r="B128" s="17" t="s">
        <v>147</v>
      </c>
      <c r="C128" s="48">
        <v>4733790109</v>
      </c>
      <c r="D128" s="48">
        <v>77566222.160000011</v>
      </c>
    </row>
    <row r="147" spans="2:4">
      <c r="B147" t="s">
        <v>149</v>
      </c>
    </row>
    <row r="148" spans="2:4">
      <c r="B148" t="s">
        <v>143</v>
      </c>
      <c r="C148" s="17" t="s">
        <v>116</v>
      </c>
      <c r="D148" t="s">
        <v>117</v>
      </c>
    </row>
    <row r="149" spans="2:4">
      <c r="B149" t="s">
        <v>146</v>
      </c>
      <c r="C149" s="48">
        <v>11392711507</v>
      </c>
      <c r="D149" s="48">
        <v>8650133843</v>
      </c>
    </row>
    <row r="150" spans="2:4">
      <c r="B150" t="s">
        <v>147</v>
      </c>
      <c r="C150" s="48">
        <v>6300932506</v>
      </c>
      <c r="D150" s="48">
        <v>2429634673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1:J39"/>
  <sheetViews>
    <sheetView showGridLines="0" topLeftCell="A13" zoomScaleNormal="100" workbookViewId="0">
      <selection activeCell="I48" sqref="I48"/>
    </sheetView>
  </sheetViews>
  <sheetFormatPr baseColWidth="10" defaultColWidth="11.44140625" defaultRowHeight="14.4"/>
  <cols>
    <col min="1" max="1" width="11.44140625" style="17"/>
    <col min="2" max="2" width="71.88671875" style="17" customWidth="1"/>
    <col min="3" max="3" width="11.6640625" style="17" customWidth="1"/>
    <col min="4" max="4" width="18.6640625" style="17" customWidth="1"/>
    <col min="5" max="5" width="11" style="17" customWidth="1"/>
    <col min="6" max="6" width="13" style="17" customWidth="1"/>
    <col min="7" max="7" width="12.33203125" style="17" customWidth="1"/>
    <col min="8" max="8" width="12.5546875" style="17" customWidth="1"/>
    <col min="9" max="10" width="18.88671875" style="17" bestFit="1" customWidth="1"/>
    <col min="11" max="16384" width="11.44140625" style="17"/>
  </cols>
  <sheetData>
    <row r="1" spans="2:10" ht="28.5" customHeight="1">
      <c r="B1" s="313" t="s">
        <v>0</v>
      </c>
      <c r="C1" s="314"/>
      <c r="D1" s="314"/>
      <c r="E1" s="314"/>
      <c r="F1" s="314"/>
      <c r="G1" s="314"/>
      <c r="H1" s="314"/>
    </row>
    <row r="2" spans="2:10" ht="21">
      <c r="B2" s="315" t="s">
        <v>1</v>
      </c>
      <c r="C2" s="316"/>
      <c r="D2" s="316"/>
      <c r="E2" s="316"/>
      <c r="F2" s="316"/>
      <c r="G2" s="316"/>
      <c r="H2" s="316"/>
    </row>
    <row r="3" spans="2:10" ht="15.75" customHeight="1">
      <c r="B3" s="341" t="s">
        <v>10</v>
      </c>
      <c r="C3" s="342"/>
      <c r="D3" s="342"/>
      <c r="E3" s="342"/>
      <c r="F3" s="342"/>
      <c r="G3" s="342"/>
      <c r="H3" s="342"/>
    </row>
    <row r="5" spans="2:10" ht="18">
      <c r="B5" s="361" t="s">
        <v>179</v>
      </c>
      <c r="C5" s="361"/>
      <c r="D5" s="361"/>
      <c r="E5" s="361"/>
      <c r="F5" s="361"/>
      <c r="G5" s="361"/>
      <c r="H5" s="361"/>
    </row>
    <row r="6" spans="2:10" ht="18.75" customHeight="1">
      <c r="B6" s="361" t="s">
        <v>111</v>
      </c>
      <c r="C6" s="361"/>
      <c r="D6" s="361"/>
      <c r="E6" s="361"/>
      <c r="F6" s="361"/>
      <c r="G6" s="361"/>
      <c r="H6" s="361"/>
    </row>
    <row r="7" spans="2:10" ht="18">
      <c r="B7" s="361" t="s">
        <v>248</v>
      </c>
      <c r="C7" s="361"/>
      <c r="D7" s="361"/>
      <c r="E7" s="361"/>
      <c r="F7" s="361"/>
      <c r="G7" s="361"/>
      <c r="H7" s="361"/>
    </row>
    <row r="8" spans="2:10" ht="15" customHeight="1">
      <c r="B8" s="378" t="s">
        <v>12</v>
      </c>
      <c r="C8" s="378"/>
      <c r="D8" s="378"/>
      <c r="E8" s="378"/>
      <c r="F8" s="378"/>
      <c r="G8" s="378"/>
      <c r="H8" s="378"/>
      <c r="J8" s="17" t="s">
        <v>202</v>
      </c>
    </row>
    <row r="9" spans="2:10" ht="66">
      <c r="B9" s="156" t="s">
        <v>84</v>
      </c>
      <c r="C9" s="156" t="s">
        <v>13</v>
      </c>
      <c r="D9" s="156" t="s">
        <v>250</v>
      </c>
      <c r="E9" s="156" t="s">
        <v>51</v>
      </c>
      <c r="F9" s="156" t="s">
        <v>41</v>
      </c>
      <c r="G9" s="156" t="s">
        <v>14</v>
      </c>
      <c r="H9" s="156" t="s">
        <v>15</v>
      </c>
      <c r="I9" s="220"/>
      <c r="J9" s="220"/>
    </row>
    <row r="10" spans="2:10">
      <c r="B10" s="114" t="s">
        <v>85</v>
      </c>
      <c r="C10" s="225">
        <f>SUM(C11:C14)</f>
        <v>116132454677.24985</v>
      </c>
      <c r="D10" s="225">
        <f t="shared" ref="D10:G10" si="0">SUM(D11:D14)</f>
        <v>5244504589.6999998</v>
      </c>
      <c r="E10" s="225">
        <f t="shared" si="0"/>
        <v>1208099.04</v>
      </c>
      <c r="F10" s="225">
        <f t="shared" si="0"/>
        <v>8049075144.0599461</v>
      </c>
      <c r="G10" s="225">
        <f t="shared" si="0"/>
        <v>275502178.42000002</v>
      </c>
      <c r="H10" s="225">
        <f>SUM(H11:H14)</f>
        <v>129702744688.46979</v>
      </c>
      <c r="I10" s="221"/>
      <c r="J10" s="221"/>
    </row>
    <row r="11" spans="2:10">
      <c r="B11" s="173" t="s">
        <v>86</v>
      </c>
      <c r="C11" s="160">
        <v>40922775447.279877</v>
      </c>
      <c r="D11" s="160">
        <v>4535258664.8200006</v>
      </c>
      <c r="E11" s="160">
        <v>0</v>
      </c>
      <c r="F11" s="160">
        <v>7455080963.0499468</v>
      </c>
      <c r="G11" s="160">
        <v>269818974</v>
      </c>
      <c r="H11" s="226">
        <f>+C11+D11+E11+F11+G11</f>
        <v>53182934049.149826</v>
      </c>
      <c r="I11" s="222"/>
      <c r="J11" s="222"/>
    </row>
    <row r="12" spans="2:10">
      <c r="B12" s="173" t="s">
        <v>87</v>
      </c>
      <c r="C12" s="160">
        <v>9886492441.7599983</v>
      </c>
      <c r="D12" s="160">
        <v>3667138.96</v>
      </c>
      <c r="E12" s="160">
        <v>1208099.04</v>
      </c>
      <c r="F12" s="160">
        <v>0</v>
      </c>
      <c r="G12" s="160">
        <v>5683204.4199999999</v>
      </c>
      <c r="H12" s="226">
        <f>+C12+D12+E12+F12+G12</f>
        <v>9897050884.1799984</v>
      </c>
      <c r="I12" s="222"/>
      <c r="J12" s="222"/>
    </row>
    <row r="13" spans="2:10">
      <c r="B13" s="173" t="s">
        <v>88</v>
      </c>
      <c r="C13" s="160">
        <v>25634580892.720013</v>
      </c>
      <c r="D13" s="160">
        <v>193991071.14999998</v>
      </c>
      <c r="E13" s="160">
        <v>0</v>
      </c>
      <c r="F13" s="160">
        <v>541900</v>
      </c>
      <c r="G13" s="160">
        <v>0</v>
      </c>
      <c r="H13" s="226">
        <f>+C13+D13+E13+F13+G13</f>
        <v>25829113863.870014</v>
      </c>
      <c r="I13" s="222"/>
      <c r="J13" s="222"/>
    </row>
    <row r="14" spans="2:10">
      <c r="B14" s="173" t="s">
        <v>89</v>
      </c>
      <c r="C14" s="160">
        <v>39688605895.489952</v>
      </c>
      <c r="D14" s="160">
        <v>511587714.76999974</v>
      </c>
      <c r="E14" s="160">
        <v>0</v>
      </c>
      <c r="F14" s="160">
        <v>593452281.00999916</v>
      </c>
      <c r="G14" s="160">
        <v>0</v>
      </c>
      <c r="H14" s="226">
        <f>+C14+D14+E14+F14+G14</f>
        <v>40793645891.269951</v>
      </c>
      <c r="I14" s="222"/>
      <c r="J14" s="222"/>
    </row>
    <row r="15" spans="2:10">
      <c r="B15" s="114" t="s">
        <v>90</v>
      </c>
      <c r="C15" s="225">
        <f>SUM(C16:C24)</f>
        <v>73073251840.270004</v>
      </c>
      <c r="D15" s="225">
        <f t="shared" ref="D15:G15" si="1">SUM(D16:D24)</f>
        <v>20534074744.269993</v>
      </c>
      <c r="E15" s="225">
        <f t="shared" si="1"/>
        <v>0</v>
      </c>
      <c r="F15" s="225">
        <f t="shared" si="1"/>
        <v>4365616758.0200024</v>
      </c>
      <c r="G15" s="225">
        <f t="shared" si="1"/>
        <v>178474018114.92014</v>
      </c>
      <c r="H15" s="225">
        <f>SUM(H16:H24)</f>
        <v>276446961457.48016</v>
      </c>
      <c r="I15" s="221"/>
      <c r="J15" s="221"/>
    </row>
    <row r="16" spans="2:10">
      <c r="B16" s="173" t="s">
        <v>91</v>
      </c>
      <c r="C16" s="160">
        <v>5861867607.8599977</v>
      </c>
      <c r="D16" s="160">
        <v>1923204384.0099993</v>
      </c>
      <c r="E16" s="160">
        <v>0</v>
      </c>
      <c r="F16" s="160">
        <v>907252990.64999795</v>
      </c>
      <c r="G16" s="160">
        <v>0</v>
      </c>
      <c r="H16" s="226">
        <f t="shared" ref="H16:H24" si="2">+C16+D16+E16+F16+G16</f>
        <v>8692324982.5199947</v>
      </c>
      <c r="I16" s="222"/>
      <c r="J16" s="222"/>
    </row>
    <row r="17" spans="2:10">
      <c r="B17" s="173" t="s">
        <v>92</v>
      </c>
      <c r="C17" s="160">
        <v>7459272446.8099899</v>
      </c>
      <c r="D17" s="160">
        <v>3139259172.6899986</v>
      </c>
      <c r="E17" s="160">
        <v>0</v>
      </c>
      <c r="F17" s="160">
        <v>306246</v>
      </c>
      <c r="G17" s="160">
        <v>2880862145.6200004</v>
      </c>
      <c r="H17" s="226">
        <f t="shared" si="2"/>
        <v>13479700011.119989</v>
      </c>
      <c r="I17" s="222"/>
      <c r="J17" s="222"/>
    </row>
    <row r="18" spans="2:10">
      <c r="B18" s="173" t="s">
        <v>93</v>
      </c>
      <c r="C18" s="160">
        <v>4898899116.1999979</v>
      </c>
      <c r="D18" s="160">
        <v>8487017038.0699987</v>
      </c>
      <c r="E18" s="160">
        <v>0</v>
      </c>
      <c r="F18" s="160">
        <v>0</v>
      </c>
      <c r="G18" s="160">
        <v>0</v>
      </c>
      <c r="H18" s="226">
        <f t="shared" si="2"/>
        <v>13385916154.269997</v>
      </c>
      <c r="I18" s="222"/>
      <c r="J18" s="222"/>
    </row>
    <row r="19" spans="2:10">
      <c r="B19" s="173" t="s">
        <v>94</v>
      </c>
      <c r="C19" s="160">
        <v>12655275066.940001</v>
      </c>
      <c r="D19" s="160">
        <v>658265046.17999995</v>
      </c>
      <c r="E19" s="160">
        <v>0</v>
      </c>
      <c r="F19" s="160">
        <v>66728931.720000014</v>
      </c>
      <c r="G19" s="160">
        <v>174184159015.78015</v>
      </c>
      <c r="H19" s="226">
        <f t="shared" si="2"/>
        <v>187564428060.62015</v>
      </c>
      <c r="I19" s="222"/>
      <c r="J19" s="222"/>
    </row>
    <row r="20" spans="2:10">
      <c r="B20" s="173" t="s">
        <v>95</v>
      </c>
      <c r="C20" s="160">
        <v>369103352.38000005</v>
      </c>
      <c r="D20" s="160">
        <v>0</v>
      </c>
      <c r="E20" s="160">
        <v>0</v>
      </c>
      <c r="F20" s="160">
        <v>1472194508.730001</v>
      </c>
      <c r="G20" s="160">
        <v>0</v>
      </c>
      <c r="H20" s="226">
        <f t="shared" si="2"/>
        <v>1841297861.1100011</v>
      </c>
      <c r="I20" s="222"/>
      <c r="J20" s="222"/>
    </row>
    <row r="21" spans="2:10">
      <c r="B21" s="173" t="s">
        <v>96</v>
      </c>
      <c r="C21" s="160">
        <v>34514216782.580017</v>
      </c>
      <c r="D21" s="160">
        <v>5242563361.329998</v>
      </c>
      <c r="E21" s="160">
        <v>0</v>
      </c>
      <c r="F21" s="160">
        <v>1918761663.9200032</v>
      </c>
      <c r="G21" s="160">
        <v>900173742</v>
      </c>
      <c r="H21" s="226">
        <f t="shared" si="2"/>
        <v>42575715549.830025</v>
      </c>
      <c r="I21" s="222"/>
      <c r="J21" s="222"/>
    </row>
    <row r="22" spans="2:10">
      <c r="B22" s="173" t="s">
        <v>97</v>
      </c>
      <c r="C22" s="160">
        <v>601718306.75</v>
      </c>
      <c r="D22" s="160">
        <v>947651276.32000041</v>
      </c>
      <c r="E22" s="160">
        <v>0</v>
      </c>
      <c r="F22" s="160">
        <v>0</v>
      </c>
      <c r="G22" s="160">
        <v>406675120.40999991</v>
      </c>
      <c r="H22" s="226">
        <f t="shared" si="2"/>
        <v>1956044703.4800003</v>
      </c>
      <c r="I22" s="222"/>
      <c r="J22" s="222"/>
    </row>
    <row r="23" spans="2:10">
      <c r="B23" s="173" t="s">
        <v>98</v>
      </c>
      <c r="C23" s="160">
        <v>219548939.04000008</v>
      </c>
      <c r="D23" s="160">
        <v>0</v>
      </c>
      <c r="E23" s="160">
        <v>0</v>
      </c>
      <c r="F23" s="160">
        <v>0</v>
      </c>
      <c r="G23" s="160">
        <v>0</v>
      </c>
      <c r="H23" s="226">
        <f t="shared" si="2"/>
        <v>219548939.04000008</v>
      </c>
      <c r="I23" s="222"/>
      <c r="J23" s="222"/>
    </row>
    <row r="24" spans="2:10">
      <c r="B24" s="173" t="s">
        <v>99</v>
      </c>
      <c r="C24" s="160">
        <v>6493350221.710001</v>
      </c>
      <c r="D24" s="160">
        <v>136114465.67000002</v>
      </c>
      <c r="E24" s="160">
        <v>0</v>
      </c>
      <c r="F24" s="160">
        <v>372417</v>
      </c>
      <c r="G24" s="160">
        <v>102148091.10999998</v>
      </c>
      <c r="H24" s="226">
        <f t="shared" si="2"/>
        <v>6731985195.4900007</v>
      </c>
      <c r="I24" s="222"/>
      <c r="J24" s="222"/>
    </row>
    <row r="25" spans="2:10">
      <c r="B25" s="114" t="s">
        <v>100</v>
      </c>
      <c r="C25" s="225">
        <f>SUM(C26:C27)</f>
        <v>4219124470.3000021</v>
      </c>
      <c r="D25" s="225">
        <f t="shared" ref="D25:G25" si="3">SUM(D26:D27)</f>
        <v>313185612.25</v>
      </c>
      <c r="E25" s="225">
        <f t="shared" si="3"/>
        <v>0</v>
      </c>
      <c r="F25" s="225">
        <f t="shared" si="3"/>
        <v>6104453425.2999744</v>
      </c>
      <c r="G25" s="225">
        <f t="shared" si="3"/>
        <v>5749114807.3499985</v>
      </c>
      <c r="H25" s="225">
        <f>SUM(H26:H27)</f>
        <v>16385878315.199974</v>
      </c>
      <c r="I25" s="221"/>
      <c r="J25" s="221"/>
    </row>
    <row r="26" spans="2:10">
      <c r="B26" s="173" t="s">
        <v>101</v>
      </c>
      <c r="C26" s="160">
        <v>410700777.72999996</v>
      </c>
      <c r="D26" s="160">
        <v>11606800.57</v>
      </c>
      <c r="E26" s="160">
        <v>0</v>
      </c>
      <c r="F26" s="160">
        <v>358948037.54000098</v>
      </c>
      <c r="G26" s="160">
        <v>5749114807.3499985</v>
      </c>
      <c r="H26" s="226">
        <f>+C26+D26+E26+F26+G26</f>
        <v>6530370423.1899996</v>
      </c>
      <c r="I26" s="222"/>
      <c r="J26" s="222"/>
    </row>
    <row r="27" spans="2:10">
      <c r="B27" s="173" t="s">
        <v>102</v>
      </c>
      <c r="C27" s="160">
        <v>3808423692.5700021</v>
      </c>
      <c r="D27" s="160">
        <v>301578811.68000001</v>
      </c>
      <c r="E27" s="160">
        <v>0</v>
      </c>
      <c r="F27" s="160">
        <v>5745505387.7599735</v>
      </c>
      <c r="G27" s="160">
        <v>0</v>
      </c>
      <c r="H27" s="226">
        <f>+C27+D27+E27+F27+G27</f>
        <v>9855507892.0099754</v>
      </c>
      <c r="I27" s="222"/>
      <c r="J27" s="222"/>
    </row>
    <row r="28" spans="2:10">
      <c r="B28" s="114" t="s">
        <v>103</v>
      </c>
      <c r="C28" s="225">
        <f>SUM(C29:C33)</f>
        <v>287548689256.95972</v>
      </c>
      <c r="D28" s="225">
        <f t="shared" ref="D28:G28" si="4">SUM(D29:D33)</f>
        <v>42851684817.739853</v>
      </c>
      <c r="E28" s="225">
        <f t="shared" si="4"/>
        <v>12150218414.229994</v>
      </c>
      <c r="F28" s="225">
        <f t="shared" si="4"/>
        <v>3167124416.7299995</v>
      </c>
      <c r="G28" s="225">
        <f t="shared" si="4"/>
        <v>15246614765.010006</v>
      </c>
      <c r="H28" s="225">
        <f>SUM(H29:H33)</f>
        <v>360964331670.66956</v>
      </c>
      <c r="I28" s="221"/>
      <c r="J28" s="221"/>
    </row>
    <row r="29" spans="2:10">
      <c r="B29" s="173" t="s">
        <v>104</v>
      </c>
      <c r="C29" s="160">
        <v>9343753470.3999996</v>
      </c>
      <c r="D29" s="160">
        <v>85652222.809999987</v>
      </c>
      <c r="E29" s="160">
        <v>0</v>
      </c>
      <c r="F29" s="160">
        <v>634655876.91000044</v>
      </c>
      <c r="G29" s="160">
        <v>13128055150.270006</v>
      </c>
      <c r="H29" s="226">
        <f>+C29+D29+E29+F29+G29</f>
        <v>23192116720.390007</v>
      </c>
      <c r="I29" s="222"/>
      <c r="J29" s="222"/>
    </row>
    <row r="30" spans="2:10">
      <c r="B30" s="173" t="s">
        <v>105</v>
      </c>
      <c r="C30" s="160">
        <v>27639996579.20031</v>
      </c>
      <c r="D30" s="160">
        <v>40790432249.219856</v>
      </c>
      <c r="E30" s="160">
        <v>499574908.0800001</v>
      </c>
      <c r="F30" s="160">
        <v>127189519.37000002</v>
      </c>
      <c r="G30" s="160">
        <v>0</v>
      </c>
      <c r="H30" s="226">
        <f>+C30+D30+E30+F30+G30</f>
        <v>69057193255.870163</v>
      </c>
      <c r="I30" s="222"/>
      <c r="J30" s="222"/>
    </row>
    <row r="31" spans="2:10">
      <c r="B31" s="173" t="s">
        <v>106</v>
      </c>
      <c r="C31" s="160">
        <v>6558886106.0199966</v>
      </c>
      <c r="D31" s="160">
        <v>413224950.10000002</v>
      </c>
      <c r="E31" s="160">
        <v>0</v>
      </c>
      <c r="F31" s="160">
        <v>1122631536.7999978</v>
      </c>
      <c r="G31" s="160">
        <v>294932585.87</v>
      </c>
      <c r="H31" s="226">
        <f>+C31+D31+E31+F31+G31</f>
        <v>8389675178.7899942</v>
      </c>
      <c r="I31" s="222"/>
      <c r="J31" s="222"/>
    </row>
    <row r="32" spans="2:10">
      <c r="B32" s="173" t="s">
        <v>107</v>
      </c>
      <c r="C32" s="160">
        <v>184127667459.95941</v>
      </c>
      <c r="D32" s="160">
        <v>1038615</v>
      </c>
      <c r="E32" s="160">
        <v>0</v>
      </c>
      <c r="F32" s="160">
        <v>246335970.58000067</v>
      </c>
      <c r="G32" s="160">
        <v>55906771.159999996</v>
      </c>
      <c r="H32" s="226">
        <f>+C32+D32+E32+F32+G32</f>
        <v>184430948816.6994</v>
      </c>
      <c r="I32" s="222"/>
      <c r="J32" s="222"/>
    </row>
    <row r="33" spans="2:10">
      <c r="B33" s="173" t="s">
        <v>108</v>
      </c>
      <c r="C33" s="160">
        <v>59878385641.380005</v>
      </c>
      <c r="D33" s="160">
        <v>1561336780.6099997</v>
      </c>
      <c r="E33" s="160">
        <v>11650643506.149994</v>
      </c>
      <c r="F33" s="160">
        <v>1036311513.0700004</v>
      </c>
      <c r="G33" s="160">
        <v>1767720257.71</v>
      </c>
      <c r="H33" s="226">
        <f>+C33+D33+E33+F33+G33</f>
        <v>75894397698.920013</v>
      </c>
      <c r="I33" s="222"/>
      <c r="J33" s="222"/>
    </row>
    <row r="34" spans="2:10">
      <c r="B34" s="114" t="s">
        <v>109</v>
      </c>
      <c r="C34" s="225">
        <f>+C35</f>
        <v>144889237037.35999</v>
      </c>
      <c r="D34" s="225">
        <f t="shared" ref="D34:G34" si="5">+D35</f>
        <v>0</v>
      </c>
      <c r="E34" s="225">
        <f t="shared" si="5"/>
        <v>0</v>
      </c>
      <c r="F34" s="225">
        <f t="shared" si="5"/>
        <v>163637885.99000004</v>
      </c>
      <c r="G34" s="225">
        <f t="shared" si="5"/>
        <v>0</v>
      </c>
      <c r="H34" s="225">
        <f>+H35</f>
        <v>145052874923.34998</v>
      </c>
      <c r="I34" s="221"/>
      <c r="J34" s="221"/>
    </row>
    <row r="35" spans="2:10">
      <c r="B35" s="173" t="s">
        <v>110</v>
      </c>
      <c r="C35" s="160">
        <v>144889237037.35999</v>
      </c>
      <c r="D35" s="160">
        <v>0</v>
      </c>
      <c r="E35" s="160">
        <v>0</v>
      </c>
      <c r="F35" s="160">
        <v>163637885.99000004</v>
      </c>
      <c r="G35" s="160">
        <v>0</v>
      </c>
      <c r="H35" s="226">
        <f>+C35+D35+E35+F35+G35</f>
        <v>145052874923.34998</v>
      </c>
      <c r="I35" s="222"/>
      <c r="J35" s="222"/>
    </row>
    <row r="36" spans="2:10">
      <c r="B36" s="174" t="s">
        <v>15</v>
      </c>
      <c r="C36" s="175">
        <f>+C10+C15+C25+C28+C34</f>
        <v>625862757282.13953</v>
      </c>
      <c r="D36" s="175">
        <f t="shared" ref="D36:H36" si="6">+D10+D15+D25+D28+D34</f>
        <v>68943449763.959839</v>
      </c>
      <c r="E36" s="175">
        <f t="shared" si="6"/>
        <v>12151426513.269995</v>
      </c>
      <c r="F36" s="175">
        <f t="shared" si="6"/>
        <v>21849907630.099922</v>
      </c>
      <c r="G36" s="175">
        <f t="shared" si="6"/>
        <v>199745249865.70016</v>
      </c>
      <c r="H36" s="175">
        <f t="shared" si="6"/>
        <v>928552791055.16943</v>
      </c>
      <c r="I36" s="223"/>
      <c r="J36" s="223"/>
    </row>
    <row r="37" spans="2:10" ht="26.4" customHeight="1">
      <c r="B37" s="399" t="s">
        <v>287</v>
      </c>
      <c r="C37" s="399"/>
      <c r="D37" s="399"/>
      <c r="E37" s="399"/>
      <c r="F37" s="399"/>
      <c r="G37" s="399"/>
      <c r="H37" s="399"/>
      <c r="I37" s="224"/>
      <c r="J37" s="224"/>
    </row>
    <row r="38" spans="2:10">
      <c r="C38" s="64"/>
      <c r="D38" s="64"/>
      <c r="E38" s="64"/>
      <c r="F38" s="64"/>
      <c r="G38" s="64"/>
    </row>
    <row r="39" spans="2:10">
      <c r="H39" s="17" t="s">
        <v>202</v>
      </c>
    </row>
  </sheetData>
  <mergeCells count="8">
    <mergeCell ref="B37:H37"/>
    <mergeCell ref="B7:H7"/>
    <mergeCell ref="B8:H8"/>
    <mergeCell ref="B1:H1"/>
    <mergeCell ref="B2:H2"/>
    <mergeCell ref="B3:H3"/>
    <mergeCell ref="B5:H5"/>
    <mergeCell ref="B6:H6"/>
  </mergeCells>
  <pageMargins left="0.7" right="0.7" top="0.75" bottom="0.75" header="0.3" footer="0.3"/>
  <pageSetup orientation="portrait" horizontalDpi="4294967295" verticalDpi="4294967295" r:id="rId1"/>
  <ignoredErrors>
    <ignoredError sqref="H15:H34" formula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1:R38"/>
  <sheetViews>
    <sheetView showGridLines="0" topLeftCell="A16" zoomScaleNormal="100" workbookViewId="0">
      <selection activeCell="B37" sqref="B37:H37"/>
    </sheetView>
  </sheetViews>
  <sheetFormatPr baseColWidth="10" defaultColWidth="11.44140625" defaultRowHeight="14.4"/>
  <cols>
    <col min="1" max="1" width="11.44140625" style="17"/>
    <col min="2" max="2" width="66.6640625" style="17" customWidth="1"/>
    <col min="3" max="3" width="11.88671875" style="17" customWidth="1"/>
    <col min="4" max="4" width="16.88671875" style="17" customWidth="1"/>
    <col min="5" max="5" width="12.109375" style="17" customWidth="1"/>
    <col min="6" max="6" width="11.5546875" style="17" customWidth="1"/>
    <col min="7" max="7" width="10.5546875" style="17" customWidth="1"/>
    <col min="8" max="8" width="12.109375" style="17" customWidth="1"/>
    <col min="9" max="16384" width="11.44140625" style="17"/>
  </cols>
  <sheetData>
    <row r="1" spans="2:18" ht="28.5" customHeight="1">
      <c r="B1" s="313" t="s">
        <v>0</v>
      </c>
      <c r="C1" s="314"/>
      <c r="D1" s="314"/>
      <c r="E1" s="314"/>
      <c r="F1" s="314"/>
      <c r="G1" s="314"/>
      <c r="H1" s="314"/>
      <c r="I1" s="25"/>
      <c r="J1" s="26"/>
    </row>
    <row r="2" spans="2:18" ht="21">
      <c r="B2" s="315" t="s">
        <v>1</v>
      </c>
      <c r="C2" s="316"/>
      <c r="D2" s="316"/>
      <c r="E2" s="316"/>
      <c r="F2" s="316"/>
      <c r="G2" s="316"/>
      <c r="H2" s="316"/>
      <c r="I2" s="27"/>
      <c r="J2" s="28"/>
    </row>
    <row r="3" spans="2:18" ht="15.75" customHeight="1">
      <c r="B3" s="341" t="s">
        <v>10</v>
      </c>
      <c r="C3" s="342"/>
      <c r="D3" s="342"/>
      <c r="E3" s="342"/>
      <c r="F3" s="342"/>
      <c r="G3" s="342"/>
      <c r="H3" s="342"/>
      <c r="I3" s="29"/>
      <c r="J3" s="30"/>
      <c r="K3" s="96"/>
    </row>
    <row r="4" spans="2:18">
      <c r="K4" s="320"/>
      <c r="L4" s="320"/>
      <c r="M4" s="320"/>
      <c r="N4" s="320"/>
      <c r="O4" s="320"/>
      <c r="P4" s="320"/>
      <c r="Q4" s="320"/>
      <c r="R4" s="320"/>
    </row>
    <row r="5" spans="2:18" ht="18">
      <c r="B5" s="361" t="s">
        <v>180</v>
      </c>
      <c r="C5" s="361"/>
      <c r="D5" s="361"/>
      <c r="E5" s="361"/>
      <c r="F5" s="361"/>
      <c r="G5" s="361"/>
      <c r="H5" s="361"/>
      <c r="I5" s="57"/>
      <c r="J5" s="57"/>
      <c r="K5" s="320"/>
      <c r="L5" s="320"/>
      <c r="M5" s="320"/>
      <c r="N5" s="320"/>
      <c r="O5" s="320"/>
      <c r="P5" s="320"/>
      <c r="Q5" s="320"/>
      <c r="R5" s="320"/>
    </row>
    <row r="6" spans="2:18" ht="18">
      <c r="B6" s="361" t="s">
        <v>111</v>
      </c>
      <c r="C6" s="361"/>
      <c r="D6" s="361"/>
      <c r="E6" s="361"/>
      <c r="F6" s="361"/>
      <c r="G6" s="361"/>
      <c r="H6" s="361"/>
      <c r="I6" s="57"/>
      <c r="J6" s="57"/>
    </row>
    <row r="7" spans="2:18" ht="18">
      <c r="B7" s="361" t="s">
        <v>248</v>
      </c>
      <c r="C7" s="361"/>
      <c r="D7" s="361"/>
      <c r="E7" s="361"/>
      <c r="F7" s="361"/>
      <c r="G7" s="361"/>
      <c r="H7" s="361"/>
      <c r="I7" s="57"/>
      <c r="J7" s="57"/>
    </row>
    <row r="8" spans="2:18">
      <c r="B8" s="378" t="s">
        <v>12</v>
      </c>
      <c r="C8" s="378"/>
      <c r="D8" s="378"/>
      <c r="E8" s="378"/>
      <c r="F8" s="378"/>
      <c r="G8" s="378"/>
      <c r="H8" s="378"/>
      <c r="I8" s="60"/>
      <c r="J8" s="60"/>
    </row>
    <row r="9" spans="2:18" ht="66">
      <c r="B9" s="156" t="s">
        <v>84</v>
      </c>
      <c r="C9" s="156" t="s">
        <v>13</v>
      </c>
      <c r="D9" s="156" t="s">
        <v>256</v>
      </c>
      <c r="E9" s="156" t="s">
        <v>51</v>
      </c>
      <c r="F9" s="156" t="s">
        <v>41</v>
      </c>
      <c r="G9" s="156" t="s">
        <v>14</v>
      </c>
      <c r="H9" s="156" t="s">
        <v>15</v>
      </c>
    </row>
    <row r="10" spans="2:18">
      <c r="B10" s="114" t="s">
        <v>85</v>
      </c>
      <c r="C10" s="225">
        <f>SUM(C11:C14)</f>
        <v>121729310854</v>
      </c>
      <c r="D10" s="225">
        <f>SUM(D11:D14)</f>
        <v>17111220567</v>
      </c>
      <c r="E10" s="225">
        <f>SUM(E11:E14)</f>
        <v>1300000</v>
      </c>
      <c r="F10" s="225">
        <f>SUM(F11:F14)</f>
        <v>6537502867.9700012</v>
      </c>
      <c r="G10" s="225">
        <f>SUM(G11:G14)</f>
        <v>21728828</v>
      </c>
      <c r="H10" s="176">
        <f>+C10+D10+E10+F10+G10</f>
        <v>145401063116.97</v>
      </c>
    </row>
    <row r="11" spans="2:18">
      <c r="B11" s="173" t="s">
        <v>86</v>
      </c>
      <c r="C11" s="160">
        <v>47193670194</v>
      </c>
      <c r="D11" s="160">
        <v>16330524135</v>
      </c>
      <c r="E11" s="160">
        <v>0</v>
      </c>
      <c r="F11" s="160">
        <v>5998861223.670001</v>
      </c>
      <c r="G11" s="160">
        <v>12000000</v>
      </c>
      <c r="H11" s="177">
        <f>+C11+D11+E11+F11+G11</f>
        <v>69535055552.669998</v>
      </c>
    </row>
    <row r="12" spans="2:18">
      <c r="B12" s="173" t="s">
        <v>87</v>
      </c>
      <c r="C12" s="160">
        <v>9160066936</v>
      </c>
      <c r="D12" s="160">
        <v>5750000</v>
      </c>
      <c r="E12" s="160">
        <v>1300000</v>
      </c>
      <c r="F12" s="160">
        <v>0</v>
      </c>
      <c r="G12" s="160">
        <v>9728828</v>
      </c>
      <c r="H12" s="177">
        <f>+C12+D12+E12+F12+G12</f>
        <v>9176845764</v>
      </c>
    </row>
    <row r="13" spans="2:18">
      <c r="B13" s="173" t="s">
        <v>88</v>
      </c>
      <c r="C13" s="160">
        <v>28014838834</v>
      </c>
      <c r="D13" s="160">
        <v>231487253</v>
      </c>
      <c r="E13" s="160">
        <v>0</v>
      </c>
      <c r="F13" s="160">
        <v>810400</v>
      </c>
      <c r="G13" s="160">
        <v>0</v>
      </c>
      <c r="H13" s="177">
        <f>+C13+D13+E13+F13+G13</f>
        <v>28247136487</v>
      </c>
    </row>
    <row r="14" spans="2:18">
      <c r="B14" s="173" t="s">
        <v>89</v>
      </c>
      <c r="C14" s="160">
        <v>37360734890</v>
      </c>
      <c r="D14" s="160">
        <v>543459179</v>
      </c>
      <c r="E14" s="160">
        <v>0</v>
      </c>
      <c r="F14" s="160">
        <v>537831244.29999995</v>
      </c>
      <c r="G14" s="160">
        <v>0</v>
      </c>
      <c r="H14" s="177">
        <f>+C14+D14+E14+F14+G14</f>
        <v>38442025313.300003</v>
      </c>
    </row>
    <row r="15" spans="2:18">
      <c r="B15" s="114" t="s">
        <v>90</v>
      </c>
      <c r="C15" s="225">
        <f t="shared" ref="C15:H15" si="0">SUM(C16:C24)</f>
        <v>64130241812</v>
      </c>
      <c r="D15" s="225">
        <f t="shared" si="0"/>
        <v>21234710432</v>
      </c>
      <c r="E15" s="225">
        <f t="shared" si="0"/>
        <v>0</v>
      </c>
      <c r="F15" s="225">
        <f t="shared" si="0"/>
        <v>3763484603.04</v>
      </c>
      <c r="G15" s="225">
        <f t="shared" si="0"/>
        <v>157759575210.35999</v>
      </c>
      <c r="H15" s="176">
        <f t="shared" si="0"/>
        <v>246888012057.39996</v>
      </c>
    </row>
    <row r="16" spans="2:18">
      <c r="B16" s="173" t="s">
        <v>91</v>
      </c>
      <c r="C16" s="160">
        <v>6086405960</v>
      </c>
      <c r="D16" s="160">
        <v>2150790361</v>
      </c>
      <c r="E16" s="160">
        <v>0</v>
      </c>
      <c r="F16" s="160">
        <v>736492956.68000007</v>
      </c>
      <c r="G16" s="160">
        <v>0</v>
      </c>
      <c r="H16" s="177">
        <f t="shared" ref="H16:H24" si="1">+C16+D16+E16+F16+G16</f>
        <v>8973689277.6800003</v>
      </c>
    </row>
    <row r="17" spans="2:9">
      <c r="B17" s="173" t="s">
        <v>92</v>
      </c>
      <c r="C17" s="160">
        <v>7134920438</v>
      </c>
      <c r="D17" s="160">
        <v>3237562715</v>
      </c>
      <c r="E17" s="160">
        <v>0</v>
      </c>
      <c r="F17" s="160">
        <v>71996</v>
      </c>
      <c r="G17" s="160">
        <v>3150263888</v>
      </c>
      <c r="H17" s="177">
        <f t="shared" si="1"/>
        <v>13522819037</v>
      </c>
    </row>
    <row r="18" spans="2:9">
      <c r="B18" s="173" t="s">
        <v>93</v>
      </c>
      <c r="C18" s="160">
        <v>0</v>
      </c>
      <c r="D18" s="160">
        <v>6018879031</v>
      </c>
      <c r="E18" s="160">
        <v>0</v>
      </c>
      <c r="F18" s="160">
        <v>0</v>
      </c>
      <c r="G18" s="160">
        <v>0</v>
      </c>
      <c r="H18" s="177">
        <f t="shared" si="1"/>
        <v>6018879031</v>
      </c>
    </row>
    <row r="19" spans="2:9">
      <c r="B19" s="173" t="s">
        <v>94</v>
      </c>
      <c r="C19" s="160">
        <v>540178003</v>
      </c>
      <c r="D19" s="160">
        <v>1338908337</v>
      </c>
      <c r="E19" s="160">
        <v>0</v>
      </c>
      <c r="F19" s="160">
        <v>0</v>
      </c>
      <c r="G19" s="160">
        <v>152948857623.35999</v>
      </c>
      <c r="H19" s="177">
        <f t="shared" si="1"/>
        <v>154827943963.35999</v>
      </c>
    </row>
    <row r="20" spans="2:9">
      <c r="B20" s="173" t="s">
        <v>203</v>
      </c>
      <c r="C20" s="160">
        <v>503446771</v>
      </c>
      <c r="D20" s="160">
        <v>0</v>
      </c>
      <c r="E20" s="160">
        <v>0</v>
      </c>
      <c r="F20" s="160">
        <v>1212755083.8299999</v>
      </c>
      <c r="G20" s="160">
        <v>0</v>
      </c>
      <c r="H20" s="177">
        <f t="shared" si="1"/>
        <v>1716201854.8299999</v>
      </c>
    </row>
    <row r="21" spans="2:9">
      <c r="B21" s="173" t="s">
        <v>96</v>
      </c>
      <c r="C21" s="160">
        <v>39149713365</v>
      </c>
      <c r="D21" s="160">
        <v>6620269539</v>
      </c>
      <c r="E21" s="160">
        <v>0</v>
      </c>
      <c r="F21" s="160">
        <v>1813700766.53</v>
      </c>
      <c r="G21" s="160">
        <v>1137149280</v>
      </c>
      <c r="H21" s="177">
        <f t="shared" si="1"/>
        <v>48720832950.529999</v>
      </c>
    </row>
    <row r="22" spans="2:9">
      <c r="B22" s="173" t="s">
        <v>97</v>
      </c>
      <c r="C22" s="160">
        <v>1141143424</v>
      </c>
      <c r="D22" s="160">
        <v>1726514348</v>
      </c>
      <c r="E22" s="160">
        <v>0</v>
      </c>
      <c r="F22" s="160">
        <v>0</v>
      </c>
      <c r="G22" s="160">
        <v>366670886</v>
      </c>
      <c r="H22" s="177">
        <f t="shared" si="1"/>
        <v>3234328658</v>
      </c>
    </row>
    <row r="23" spans="2:9">
      <c r="B23" s="173" t="s">
        <v>98</v>
      </c>
      <c r="C23" s="160">
        <v>149703020</v>
      </c>
      <c r="D23" s="160">
        <v>0</v>
      </c>
      <c r="E23" s="160">
        <v>0</v>
      </c>
      <c r="F23" s="160">
        <v>0</v>
      </c>
      <c r="G23" s="160">
        <v>0</v>
      </c>
      <c r="H23" s="177">
        <f t="shared" si="1"/>
        <v>149703020</v>
      </c>
    </row>
    <row r="24" spans="2:9">
      <c r="B24" s="173" t="s">
        <v>99</v>
      </c>
      <c r="C24" s="160">
        <v>9424730831</v>
      </c>
      <c r="D24" s="160">
        <v>141786101</v>
      </c>
      <c r="E24" s="160">
        <v>0</v>
      </c>
      <c r="F24" s="160">
        <v>463800</v>
      </c>
      <c r="G24" s="160">
        <v>156633533</v>
      </c>
      <c r="H24" s="177">
        <f t="shared" si="1"/>
        <v>9723614265</v>
      </c>
    </row>
    <row r="25" spans="2:9">
      <c r="B25" s="114" t="s">
        <v>100</v>
      </c>
      <c r="C25" s="225">
        <f t="shared" ref="C25:H25" si="2">SUM(C26:C27)</f>
        <v>5740489712</v>
      </c>
      <c r="D25" s="225">
        <f t="shared" si="2"/>
        <v>858305879</v>
      </c>
      <c r="E25" s="225">
        <f t="shared" si="2"/>
        <v>0</v>
      </c>
      <c r="F25" s="225">
        <f t="shared" si="2"/>
        <v>4676996157.5499992</v>
      </c>
      <c r="G25" s="225">
        <f t="shared" si="2"/>
        <v>8729237931</v>
      </c>
      <c r="H25" s="176">
        <f t="shared" si="2"/>
        <v>20005029679.549999</v>
      </c>
      <c r="I25" s="17" t="s">
        <v>202</v>
      </c>
    </row>
    <row r="26" spans="2:9">
      <c r="B26" s="173" t="s">
        <v>254</v>
      </c>
      <c r="C26" s="160">
        <v>477894338</v>
      </c>
      <c r="D26" s="160">
        <v>11865000</v>
      </c>
      <c r="E26" s="160">
        <v>0</v>
      </c>
      <c r="F26" s="160">
        <v>424553968.49000001</v>
      </c>
      <c r="G26" s="160">
        <v>8729237931</v>
      </c>
      <c r="H26" s="177">
        <f>+C26+D26+E26+F26+G26</f>
        <v>9643551237.4899998</v>
      </c>
    </row>
    <row r="27" spans="2:9">
      <c r="B27" s="173" t="s">
        <v>255</v>
      </c>
      <c r="C27" s="160">
        <v>5262595374</v>
      </c>
      <c r="D27" s="160">
        <v>846440879</v>
      </c>
      <c r="E27" s="160">
        <v>0</v>
      </c>
      <c r="F27" s="160">
        <v>4252442189.0599995</v>
      </c>
      <c r="G27" s="160">
        <v>0</v>
      </c>
      <c r="H27" s="177">
        <f>+C27+D27+E27+F27+G27</f>
        <v>10361478442.059999</v>
      </c>
    </row>
    <row r="28" spans="2:9">
      <c r="B28" s="114" t="s">
        <v>103</v>
      </c>
      <c r="C28" s="225">
        <f t="shared" ref="C28:H28" si="3">SUM(C29:C33)</f>
        <v>272664281718</v>
      </c>
      <c r="D28" s="225">
        <f t="shared" si="3"/>
        <v>61070498202</v>
      </c>
      <c r="E28" s="225">
        <f t="shared" si="3"/>
        <v>39984575732</v>
      </c>
      <c r="F28" s="225">
        <f t="shared" si="3"/>
        <v>2864852752.6700001</v>
      </c>
      <c r="G28" s="225">
        <f t="shared" si="3"/>
        <v>17368636084</v>
      </c>
      <c r="H28" s="176">
        <f t="shared" si="3"/>
        <v>393952844488.66998</v>
      </c>
    </row>
    <row r="29" spans="2:9">
      <c r="B29" s="173" t="s">
        <v>104</v>
      </c>
      <c r="C29" s="160">
        <v>1228667209</v>
      </c>
      <c r="D29" s="160">
        <v>4207757043</v>
      </c>
      <c r="E29" s="160">
        <v>0</v>
      </c>
      <c r="F29" s="160">
        <v>620450986.01999998</v>
      </c>
      <c r="G29" s="160">
        <v>15025055159</v>
      </c>
      <c r="H29" s="177">
        <f>+C29+D29+E29+F29+G29</f>
        <v>21081930397.02</v>
      </c>
    </row>
    <row r="30" spans="2:9">
      <c r="B30" s="173" t="s">
        <v>105</v>
      </c>
      <c r="C30" s="160">
        <v>28529184944</v>
      </c>
      <c r="D30" s="160">
        <v>41013391550</v>
      </c>
      <c r="E30" s="160">
        <v>471939976</v>
      </c>
      <c r="F30" s="160">
        <v>142156649.00999999</v>
      </c>
      <c r="G30" s="160">
        <v>0</v>
      </c>
      <c r="H30" s="177">
        <f>+C30+D30+E30+F30+G30</f>
        <v>70156673119.009995</v>
      </c>
    </row>
    <row r="31" spans="2:9">
      <c r="B31" s="173" t="s">
        <v>106</v>
      </c>
      <c r="C31" s="160">
        <v>5414346949</v>
      </c>
      <c r="D31" s="160">
        <v>494251795</v>
      </c>
      <c r="E31" s="160">
        <v>0</v>
      </c>
      <c r="F31" s="160">
        <v>1155175495.53</v>
      </c>
      <c r="G31" s="160">
        <v>342175422</v>
      </c>
      <c r="H31" s="177">
        <f>+C31+D31+E31+F31+G31</f>
        <v>7405949661.5299997</v>
      </c>
    </row>
    <row r="32" spans="2:9">
      <c r="B32" s="173" t="s">
        <v>107</v>
      </c>
      <c r="C32" s="160">
        <v>176596612016</v>
      </c>
      <c r="D32" s="160">
        <v>14007900114</v>
      </c>
      <c r="E32" s="160">
        <v>0</v>
      </c>
      <c r="F32" s="160">
        <v>238126801.49999991</v>
      </c>
      <c r="G32" s="160">
        <v>89051932</v>
      </c>
      <c r="H32" s="177">
        <f>+C32+D32+E32+F32+G32</f>
        <v>190931690863.5</v>
      </c>
      <c r="I32" s="17" t="s">
        <v>202</v>
      </c>
    </row>
    <row r="33" spans="2:8">
      <c r="B33" s="173" t="s">
        <v>204</v>
      </c>
      <c r="C33" s="160">
        <v>60895470600</v>
      </c>
      <c r="D33" s="160">
        <v>1347197700</v>
      </c>
      <c r="E33" s="160">
        <v>39512635756</v>
      </c>
      <c r="F33" s="160">
        <v>708942820.6099999</v>
      </c>
      <c r="G33" s="160">
        <v>1912353571</v>
      </c>
      <c r="H33" s="177">
        <f>+C33+D33+E33+F33+G33</f>
        <v>104376600447.61</v>
      </c>
    </row>
    <row r="34" spans="2:8">
      <c r="B34" s="114" t="s">
        <v>109</v>
      </c>
      <c r="C34" s="225">
        <f t="shared" ref="C34:H34" si="4">+C35</f>
        <v>147841452782</v>
      </c>
      <c r="D34" s="225">
        <f t="shared" si="4"/>
        <v>20857743</v>
      </c>
      <c r="E34" s="225">
        <f t="shared" si="4"/>
        <v>0</v>
      </c>
      <c r="F34" s="225">
        <f t="shared" si="4"/>
        <v>130972130</v>
      </c>
      <c r="G34" s="225">
        <f t="shared" si="4"/>
        <v>0</v>
      </c>
      <c r="H34" s="176">
        <f t="shared" si="4"/>
        <v>147993282655</v>
      </c>
    </row>
    <row r="35" spans="2:8">
      <c r="B35" s="173" t="s">
        <v>110</v>
      </c>
      <c r="C35" s="160">
        <v>147841452782</v>
      </c>
      <c r="D35" s="160">
        <v>20857743</v>
      </c>
      <c r="E35" s="160">
        <v>0</v>
      </c>
      <c r="F35" s="160">
        <v>130972130</v>
      </c>
      <c r="G35" s="160">
        <v>0</v>
      </c>
      <c r="H35" s="177">
        <f>+C35+D35+E35+F35+G35</f>
        <v>147993282655</v>
      </c>
    </row>
    <row r="36" spans="2:8">
      <c r="B36" s="174" t="s">
        <v>15</v>
      </c>
      <c r="C36" s="175">
        <f>+C10+C15+C25+C28+C34</f>
        <v>612105776878</v>
      </c>
      <c r="D36" s="175">
        <f>+D10+D15+D25+D28+D34</f>
        <v>100295592823</v>
      </c>
      <c r="E36" s="175">
        <f>+E10+E15+E25+E28+E34</f>
        <v>39985875732</v>
      </c>
      <c r="F36" s="175">
        <f>+F10+F15+F25+F28+F34</f>
        <v>17973808511.230003</v>
      </c>
      <c r="G36" s="175">
        <f>+G10+G15+G25+G28+G34</f>
        <v>183879178053.35999</v>
      </c>
      <c r="H36" s="175">
        <f>+C36+D36+E36+F36+G36</f>
        <v>954240231997.58997</v>
      </c>
    </row>
    <row r="37" spans="2:8" ht="33" customHeight="1">
      <c r="B37" s="399" t="s">
        <v>287</v>
      </c>
      <c r="C37" s="399"/>
      <c r="D37" s="399"/>
      <c r="E37" s="399"/>
      <c r="F37" s="399"/>
      <c r="G37" s="399"/>
      <c r="H37" s="399"/>
    </row>
    <row r="38" spans="2:8">
      <c r="B38" s="227"/>
      <c r="C38" s="227"/>
      <c r="D38" s="227"/>
      <c r="E38" s="227"/>
      <c r="F38" s="227"/>
      <c r="G38" s="227"/>
      <c r="H38" s="227"/>
    </row>
  </sheetData>
  <mergeCells count="9">
    <mergeCell ref="B37:H37"/>
    <mergeCell ref="B1:H1"/>
    <mergeCell ref="B2:H2"/>
    <mergeCell ref="B3:H3"/>
    <mergeCell ref="K4:R5"/>
    <mergeCell ref="B5:H5"/>
    <mergeCell ref="B6:H6"/>
    <mergeCell ref="B7:H7"/>
    <mergeCell ref="B8:H8"/>
  </mergeCells>
  <pageMargins left="0.7" right="0.7" top="0.75" bottom="0.75" header="0.3" footer="0.3"/>
  <pageSetup orientation="portrait" horizontalDpi="4294967295" verticalDpi="4294967295" r:id="rId1"/>
  <ignoredErrors>
    <ignoredError sqref="H15:H34" formula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1:Q31"/>
  <sheetViews>
    <sheetView showGridLines="0" zoomScaleNormal="100" workbookViewId="0">
      <selection activeCell="B18" sqref="B18:H18"/>
    </sheetView>
  </sheetViews>
  <sheetFormatPr baseColWidth="10" defaultColWidth="11.44140625" defaultRowHeight="14.4"/>
  <cols>
    <col min="1" max="1" width="11.44140625" style="17" customWidth="1"/>
    <col min="2" max="2" width="77.33203125" style="17" customWidth="1"/>
    <col min="3" max="4" width="16.5546875" style="17" customWidth="1"/>
    <col min="5" max="5" width="16.33203125" style="17" customWidth="1"/>
    <col min="6" max="6" width="11.5546875" style="17" customWidth="1"/>
    <col min="7" max="7" width="13.109375" style="17" customWidth="1"/>
    <col min="8" max="8" width="15.44140625" style="17" customWidth="1"/>
    <col min="9" max="9" width="17.6640625" style="17" bestFit="1" customWidth="1"/>
    <col min="10" max="13" width="11.44140625" style="17"/>
    <col min="14" max="14" width="12.44140625" style="17" bestFit="1" customWidth="1"/>
    <col min="15" max="16384" width="11.44140625" style="17"/>
  </cols>
  <sheetData>
    <row r="1" spans="2:17" ht="28.5" customHeight="1">
      <c r="B1" s="313" t="s">
        <v>0</v>
      </c>
      <c r="C1" s="314"/>
      <c r="D1" s="314"/>
      <c r="E1" s="314"/>
      <c r="F1" s="314"/>
      <c r="G1" s="314"/>
      <c r="H1" s="314"/>
    </row>
    <row r="2" spans="2:17" ht="21">
      <c r="B2" s="315" t="s">
        <v>1</v>
      </c>
      <c r="C2" s="316"/>
      <c r="D2" s="316"/>
      <c r="E2" s="316"/>
      <c r="F2" s="316"/>
      <c r="G2" s="316"/>
      <c r="H2" s="316"/>
    </row>
    <row r="3" spans="2:17" ht="15.75" customHeight="1">
      <c r="B3" s="341" t="s">
        <v>10</v>
      </c>
      <c r="C3" s="342"/>
      <c r="D3" s="342"/>
      <c r="E3" s="342"/>
      <c r="F3" s="342"/>
      <c r="G3" s="342"/>
      <c r="H3" s="342"/>
    </row>
    <row r="4" spans="2:17" ht="15.6">
      <c r="K4" s="97"/>
      <c r="L4" s="98"/>
      <c r="M4" s="98"/>
      <c r="N4" s="98"/>
      <c r="O4" s="98"/>
      <c r="P4" s="98"/>
      <c r="Q4" s="98"/>
    </row>
    <row r="5" spans="2:17" ht="18">
      <c r="B5" s="374" t="s">
        <v>173</v>
      </c>
      <c r="C5" s="374"/>
      <c r="D5" s="374"/>
      <c r="E5" s="374"/>
      <c r="F5" s="374"/>
      <c r="G5" s="374"/>
      <c r="H5" s="374"/>
      <c r="K5" s="359"/>
      <c r="L5" s="359"/>
      <c r="M5" s="359"/>
      <c r="N5" s="359"/>
      <c r="O5" s="359"/>
      <c r="P5" s="359"/>
      <c r="Q5" s="359"/>
    </row>
    <row r="6" spans="2:17" ht="18">
      <c r="B6" s="374" t="s">
        <v>58</v>
      </c>
      <c r="C6" s="374"/>
      <c r="D6" s="374"/>
      <c r="E6" s="374"/>
      <c r="F6" s="374"/>
      <c r="G6" s="374"/>
      <c r="H6" s="374"/>
      <c r="K6" s="359"/>
      <c r="L6" s="359"/>
      <c r="M6" s="359"/>
      <c r="N6" s="359"/>
      <c r="O6" s="359"/>
      <c r="P6" s="359"/>
      <c r="Q6" s="359"/>
    </row>
    <row r="7" spans="2:17" ht="18">
      <c r="B7" s="374" t="s">
        <v>248</v>
      </c>
      <c r="C7" s="374"/>
      <c r="D7" s="374"/>
      <c r="E7" s="374"/>
      <c r="F7" s="374"/>
      <c r="G7" s="374"/>
      <c r="H7" s="374"/>
      <c r="K7" s="359"/>
      <c r="L7" s="359"/>
      <c r="M7" s="359"/>
      <c r="N7" s="359"/>
      <c r="O7" s="359"/>
      <c r="P7" s="359"/>
      <c r="Q7" s="359"/>
    </row>
    <row r="8" spans="2:17" ht="16.5" customHeight="1">
      <c r="B8" s="375" t="s">
        <v>12</v>
      </c>
      <c r="C8" s="375"/>
      <c r="D8" s="375"/>
      <c r="E8" s="375"/>
      <c r="F8" s="375"/>
      <c r="G8" s="375"/>
      <c r="H8" s="375"/>
    </row>
    <row r="9" spans="2:17" ht="60.75" customHeight="1">
      <c r="B9" s="164"/>
      <c r="C9" s="164" t="s">
        <v>13</v>
      </c>
      <c r="D9" s="164" t="s">
        <v>250</v>
      </c>
      <c r="E9" s="164" t="s">
        <v>51</v>
      </c>
      <c r="F9" s="164" t="s">
        <v>142</v>
      </c>
      <c r="G9" s="164" t="s">
        <v>14</v>
      </c>
      <c r="H9" s="164" t="s">
        <v>170</v>
      </c>
    </row>
    <row r="10" spans="2:17">
      <c r="B10" s="157" t="s">
        <v>59</v>
      </c>
      <c r="C10" s="158">
        <v>611746838488.04102</v>
      </c>
      <c r="D10" s="158">
        <v>744968407.41999996</v>
      </c>
      <c r="E10" s="158">
        <v>0</v>
      </c>
      <c r="F10" s="158">
        <v>2929755831.5100017</v>
      </c>
      <c r="G10" s="158">
        <v>0</v>
      </c>
      <c r="H10" s="158">
        <f t="shared" ref="H10:H16" si="0">+C10+D10+E10+F10+G10</f>
        <v>615421562726.97107</v>
      </c>
    </row>
    <row r="11" spans="2:17">
      <c r="B11" s="159" t="s">
        <v>288</v>
      </c>
      <c r="C11" s="160">
        <v>194280900000</v>
      </c>
      <c r="D11" s="395">
        <v>0</v>
      </c>
      <c r="E11" s="395">
        <v>0</v>
      </c>
      <c r="F11" s="160">
        <v>11100000</v>
      </c>
      <c r="G11" s="160"/>
      <c r="H11" s="160">
        <v>194292000000</v>
      </c>
    </row>
    <row r="12" spans="2:17">
      <c r="B12" s="159" t="s">
        <v>289</v>
      </c>
      <c r="C12" s="160">
        <v>29564300000</v>
      </c>
      <c r="D12" s="395">
        <v>0</v>
      </c>
      <c r="E12" s="395">
        <v>0</v>
      </c>
      <c r="F12" s="160">
        <v>11500000</v>
      </c>
      <c r="G12" s="160"/>
      <c r="H12" s="160">
        <v>29575800000</v>
      </c>
    </row>
    <row r="13" spans="2:17">
      <c r="B13" s="159" t="s">
        <v>290</v>
      </c>
      <c r="C13" s="160">
        <v>346896600000</v>
      </c>
      <c r="D13" s="160">
        <v>745000000</v>
      </c>
      <c r="E13" s="395">
        <v>0</v>
      </c>
      <c r="F13" s="160">
        <v>1523700000</v>
      </c>
      <c r="G13" s="160"/>
      <c r="H13" s="160">
        <v>349165200000</v>
      </c>
    </row>
    <row r="14" spans="2:17">
      <c r="B14" s="394" t="s">
        <v>291</v>
      </c>
      <c r="C14" s="160">
        <v>40169000000</v>
      </c>
      <c r="D14" s="396">
        <v>0</v>
      </c>
      <c r="E14" s="395">
        <v>0</v>
      </c>
      <c r="F14" s="160">
        <v>0</v>
      </c>
      <c r="G14" s="160"/>
      <c r="H14" s="160">
        <v>40169000000</v>
      </c>
    </row>
    <row r="15" spans="2:17">
      <c r="B15" s="159" t="s">
        <v>292</v>
      </c>
      <c r="C15" s="160">
        <v>834500000</v>
      </c>
      <c r="D15" s="396">
        <v>0</v>
      </c>
      <c r="E15" s="395">
        <v>0</v>
      </c>
      <c r="F15" s="160">
        <v>29800000</v>
      </c>
      <c r="G15" s="160"/>
      <c r="H15" s="160">
        <v>864300000</v>
      </c>
    </row>
    <row r="16" spans="2:17">
      <c r="B16" s="159" t="s">
        <v>293</v>
      </c>
      <c r="C16" s="160">
        <v>1590000</v>
      </c>
      <c r="D16" s="396">
        <v>0</v>
      </c>
      <c r="E16" s="395">
        <v>0</v>
      </c>
      <c r="F16" s="160">
        <v>1353700000</v>
      </c>
      <c r="G16" s="160"/>
      <c r="H16" s="160">
        <v>1355290000</v>
      </c>
    </row>
    <row r="17" spans="2:9">
      <c r="B17" s="162" t="s">
        <v>15</v>
      </c>
      <c r="C17" s="163">
        <v>611746838488.04102</v>
      </c>
      <c r="D17" s="163">
        <v>744968407.41999996</v>
      </c>
      <c r="E17" s="163">
        <v>0</v>
      </c>
      <c r="F17" s="163">
        <v>2929755831.5100017</v>
      </c>
      <c r="G17" s="163">
        <v>0</v>
      </c>
      <c r="H17" s="163">
        <v>615421562726.97107</v>
      </c>
    </row>
    <row r="18" spans="2:9" ht="22.2" customHeight="1">
      <c r="B18" s="399" t="s">
        <v>287</v>
      </c>
      <c r="C18" s="399"/>
      <c r="D18" s="399"/>
      <c r="E18" s="399"/>
      <c r="F18" s="399"/>
      <c r="G18" s="399"/>
      <c r="H18" s="399"/>
    </row>
    <row r="22" spans="2:9">
      <c r="C22" s="62"/>
    </row>
    <row r="24" spans="2:9">
      <c r="I24" s="62"/>
    </row>
    <row r="26" spans="2:9">
      <c r="H26" s="398"/>
      <c r="I26" s="397"/>
    </row>
    <row r="29" spans="2:9">
      <c r="H29" s="62"/>
    </row>
    <row r="31" spans="2:9">
      <c r="H31" s="99"/>
    </row>
  </sheetData>
  <mergeCells count="9">
    <mergeCell ref="B8:H8"/>
    <mergeCell ref="B18:H18"/>
    <mergeCell ref="B1:H1"/>
    <mergeCell ref="B2:H2"/>
    <mergeCell ref="B3:H3"/>
    <mergeCell ref="B5:H5"/>
    <mergeCell ref="K5:Q7"/>
    <mergeCell ref="B6:H6"/>
    <mergeCell ref="B7:H7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9"/>
  <sheetViews>
    <sheetView showGridLines="0" zoomScaleNormal="100" workbookViewId="0">
      <selection activeCell="E23" sqref="E23"/>
    </sheetView>
  </sheetViews>
  <sheetFormatPr baseColWidth="10" defaultColWidth="11.44140625" defaultRowHeight="14.4"/>
  <cols>
    <col min="1" max="1" width="11.44140625" style="17"/>
    <col min="2" max="2" width="12.5546875" style="63" customWidth="1"/>
    <col min="3" max="3" width="27.44140625" style="63" customWidth="1"/>
    <col min="4" max="4" width="12.88671875" style="63" customWidth="1"/>
    <col min="5" max="5" width="12.44140625" style="63" customWidth="1"/>
    <col min="6" max="6" width="13.109375" style="17" bestFit="1" customWidth="1"/>
    <col min="7" max="16384" width="11.44140625" style="17"/>
  </cols>
  <sheetData>
    <row r="1" spans="2:13" ht="15" thickBot="1"/>
    <row r="2" spans="2:13" ht="15.75" customHeight="1">
      <c r="B2" s="330" t="s">
        <v>137</v>
      </c>
      <c r="C2" s="331"/>
      <c r="D2" s="334" t="s">
        <v>199</v>
      </c>
      <c r="E2" s="334" t="s">
        <v>200</v>
      </c>
      <c r="G2" s="96" t="s">
        <v>188</v>
      </c>
    </row>
    <row r="3" spans="2:13" ht="15" thickBot="1">
      <c r="B3" s="332"/>
      <c r="C3" s="333"/>
      <c r="D3" s="335"/>
      <c r="E3" s="335"/>
      <c r="G3" s="17" t="s">
        <v>190</v>
      </c>
    </row>
    <row r="4" spans="2:13">
      <c r="B4" s="336" t="s">
        <v>136</v>
      </c>
      <c r="C4" s="78" t="s">
        <v>135</v>
      </c>
      <c r="D4" s="77">
        <v>169.25637313224067</v>
      </c>
      <c r="E4" s="76">
        <v>170.70030923360324</v>
      </c>
      <c r="G4" s="320" t="s">
        <v>191</v>
      </c>
      <c r="H4" s="320"/>
      <c r="I4" s="320"/>
      <c r="J4" s="320"/>
      <c r="K4" s="320"/>
      <c r="L4" s="320"/>
      <c r="M4" s="320"/>
    </row>
    <row r="5" spans="2:13">
      <c r="B5" s="337"/>
      <c r="C5" s="68" t="s">
        <v>134</v>
      </c>
      <c r="D5" s="67">
        <v>5</v>
      </c>
      <c r="E5" s="74">
        <v>6</v>
      </c>
      <c r="G5" s="320"/>
      <c r="H5" s="320"/>
      <c r="I5" s="320"/>
      <c r="J5" s="320"/>
      <c r="K5" s="320"/>
      <c r="L5" s="320"/>
      <c r="M5" s="320"/>
    </row>
    <row r="6" spans="2:13" ht="6.75" customHeight="1">
      <c r="B6" s="73"/>
      <c r="C6" s="72"/>
      <c r="D6" s="71"/>
      <c r="E6" s="70"/>
    </row>
    <row r="7" spans="2:13">
      <c r="B7" s="337" t="s">
        <v>133</v>
      </c>
      <c r="C7" s="68" t="s">
        <v>132</v>
      </c>
      <c r="D7" s="67">
        <v>3867477.3514354648</v>
      </c>
      <c r="E7" s="66">
        <v>3954408.8919281401</v>
      </c>
    </row>
    <row r="8" spans="2:13">
      <c r="B8" s="337"/>
      <c r="C8" s="68" t="s">
        <v>131</v>
      </c>
      <c r="D8" s="75">
        <v>8.6749999999999883</v>
      </c>
      <c r="E8" s="74">
        <v>9.4450000000000145</v>
      </c>
    </row>
    <row r="9" spans="2:13">
      <c r="B9" s="337"/>
      <c r="C9" s="68" t="s">
        <v>130</v>
      </c>
      <c r="D9" s="67">
        <v>77088.064314554329</v>
      </c>
      <c r="E9" s="66">
        <v>78820.817625178199</v>
      </c>
    </row>
    <row r="10" spans="2:13">
      <c r="B10" s="337"/>
      <c r="C10" s="68" t="s">
        <v>129</v>
      </c>
      <c r="D10" s="67">
        <v>4.4951923076923084</v>
      </c>
      <c r="E10" s="66">
        <v>3.6596647058379839</v>
      </c>
    </row>
    <row r="11" spans="2:13" ht="6.75" customHeight="1">
      <c r="B11" s="73"/>
      <c r="C11" s="72"/>
      <c r="D11" s="71"/>
      <c r="E11" s="70"/>
    </row>
    <row r="12" spans="2:13">
      <c r="B12" s="337" t="s">
        <v>128</v>
      </c>
      <c r="C12" s="68" t="s">
        <v>2</v>
      </c>
      <c r="D12" s="75">
        <v>4</v>
      </c>
      <c r="E12" s="74">
        <v>4</v>
      </c>
    </row>
    <row r="13" spans="2:13">
      <c r="B13" s="337"/>
      <c r="C13" s="68" t="s">
        <v>3</v>
      </c>
      <c r="D13" s="75">
        <v>4</v>
      </c>
      <c r="E13" s="74">
        <v>4</v>
      </c>
      <c r="F13" s="69"/>
      <c r="G13" s="69"/>
      <c r="H13" s="69"/>
      <c r="I13" s="69"/>
    </row>
    <row r="14" spans="2:13">
      <c r="B14" s="337"/>
      <c r="C14" s="68" t="s">
        <v>4</v>
      </c>
      <c r="D14" s="75">
        <v>4</v>
      </c>
      <c r="E14" s="74">
        <v>3.75</v>
      </c>
      <c r="F14" s="69"/>
      <c r="G14" s="69"/>
      <c r="H14" s="69"/>
      <c r="I14" s="69"/>
    </row>
    <row r="15" spans="2:13">
      <c r="B15" s="337"/>
      <c r="C15" s="68" t="s">
        <v>5</v>
      </c>
      <c r="D15" s="75">
        <v>3.5</v>
      </c>
      <c r="E15" s="74">
        <v>3.25</v>
      </c>
      <c r="F15" s="69"/>
      <c r="G15" s="69"/>
      <c r="H15" s="69"/>
      <c r="I15" s="69"/>
    </row>
    <row r="16" spans="2:13" ht="6.75" customHeight="1">
      <c r="B16" s="73"/>
      <c r="C16" s="72"/>
      <c r="D16" s="71"/>
      <c r="E16" s="70"/>
      <c r="F16" s="69"/>
      <c r="G16" s="69"/>
      <c r="H16" s="69"/>
      <c r="I16" s="69"/>
    </row>
    <row r="17" spans="2:9">
      <c r="B17" s="337" t="s">
        <v>127</v>
      </c>
      <c r="C17" s="68" t="s">
        <v>6</v>
      </c>
      <c r="D17" s="75">
        <v>50.169600000000003</v>
      </c>
      <c r="E17" s="74">
        <v>50.169600000000003</v>
      </c>
      <c r="F17" s="69"/>
      <c r="G17" s="69"/>
      <c r="H17" s="69"/>
      <c r="I17" s="69"/>
    </row>
    <row r="18" spans="2:9">
      <c r="B18" s="337"/>
      <c r="C18" s="68" t="s">
        <v>7</v>
      </c>
      <c r="D18" s="75">
        <v>4.0000000000000036</v>
      </c>
      <c r="E18" s="74">
        <v>5.4714402842306775</v>
      </c>
      <c r="F18" s="69"/>
      <c r="G18" s="69"/>
      <c r="H18" s="69"/>
      <c r="I18" s="69"/>
    </row>
    <row r="19" spans="2:9">
      <c r="B19" s="337"/>
      <c r="C19" s="68" t="s">
        <v>8</v>
      </c>
      <c r="D19" s="75">
        <v>51.053600000000003</v>
      </c>
      <c r="E19" s="74">
        <v>51.053600000000003</v>
      </c>
      <c r="F19" s="69"/>
      <c r="G19" s="69"/>
      <c r="H19" s="69"/>
      <c r="I19" s="69"/>
    </row>
    <row r="20" spans="2:9">
      <c r="B20" s="337"/>
      <c r="C20" s="68" t="s">
        <v>7</v>
      </c>
      <c r="D20" s="75">
        <v>4.0000000000000036</v>
      </c>
      <c r="E20" s="74">
        <v>5.8077191702607056</v>
      </c>
      <c r="F20" s="69"/>
      <c r="G20" s="69"/>
      <c r="H20" s="69"/>
      <c r="I20" s="69"/>
    </row>
    <row r="21" spans="2:9" ht="6" customHeight="1">
      <c r="B21" s="73"/>
      <c r="C21" s="72"/>
      <c r="D21" s="71"/>
      <c r="E21" s="70"/>
      <c r="F21" s="69"/>
      <c r="G21" s="69"/>
      <c r="H21" s="69"/>
      <c r="I21" s="69"/>
    </row>
    <row r="22" spans="2:9">
      <c r="B22" s="328" t="s">
        <v>126</v>
      </c>
      <c r="C22" s="68" t="s">
        <v>125</v>
      </c>
      <c r="D22" s="75">
        <v>48.627499999999998</v>
      </c>
      <c r="E22" s="74">
        <v>65.464916666666667</v>
      </c>
      <c r="F22" s="95"/>
      <c r="G22" s="69"/>
      <c r="H22" s="69"/>
      <c r="I22" s="69"/>
    </row>
    <row r="23" spans="2:9">
      <c r="B23" s="328"/>
      <c r="C23" s="68" t="s">
        <v>124</v>
      </c>
      <c r="D23" s="75">
        <v>49.153540772619806</v>
      </c>
      <c r="E23" s="74">
        <v>63.905250000000002</v>
      </c>
      <c r="F23" s="104"/>
      <c r="G23" s="69"/>
      <c r="H23" s="69"/>
      <c r="I23" s="69"/>
    </row>
    <row r="24" spans="2:9">
      <c r="B24" s="328"/>
      <c r="C24" s="68" t="s">
        <v>123</v>
      </c>
      <c r="D24" s="75">
        <v>1275</v>
      </c>
      <c r="E24" s="74">
        <v>1279.4822666666666</v>
      </c>
      <c r="F24" s="104"/>
      <c r="G24" s="69"/>
      <c r="H24" s="69"/>
      <c r="I24" s="69"/>
    </row>
    <row r="25" spans="2:9">
      <c r="B25" s="328"/>
      <c r="C25" s="68" t="s">
        <v>122</v>
      </c>
      <c r="D25" s="75">
        <v>11033.556074157201</v>
      </c>
      <c r="E25" s="74">
        <v>13633.154999999999</v>
      </c>
      <c r="F25" s="104"/>
      <c r="G25" s="69"/>
      <c r="H25" s="69"/>
      <c r="I25" s="69"/>
    </row>
    <row r="26" spans="2:9">
      <c r="B26" s="328"/>
      <c r="C26" s="68" t="s">
        <v>9</v>
      </c>
      <c r="D26" s="75">
        <v>2.4</v>
      </c>
      <c r="E26" s="74">
        <v>2.9</v>
      </c>
      <c r="F26" s="95"/>
      <c r="G26" s="69"/>
      <c r="H26" s="69"/>
      <c r="I26" s="69"/>
    </row>
    <row r="27" spans="2:9">
      <c r="B27" s="328"/>
      <c r="C27" s="68" t="s">
        <v>121</v>
      </c>
      <c r="D27" s="75">
        <v>2</v>
      </c>
      <c r="E27" s="74">
        <v>2.5</v>
      </c>
      <c r="F27" s="95"/>
      <c r="G27" s="69"/>
      <c r="H27" s="69"/>
      <c r="I27" s="69"/>
    </row>
    <row r="28" spans="2:9" ht="15" thickBot="1">
      <c r="B28" s="329"/>
      <c r="C28" s="65" t="s">
        <v>120</v>
      </c>
      <c r="D28" s="105">
        <v>2.2999999999999998</v>
      </c>
      <c r="E28" s="106">
        <v>2.7</v>
      </c>
      <c r="F28" s="95"/>
      <c r="G28" s="69"/>
      <c r="H28" s="69"/>
      <c r="I28" s="69"/>
    </row>
    <row r="29" spans="2:9" ht="24.75" customHeight="1">
      <c r="B29" s="327" t="s">
        <v>201</v>
      </c>
      <c r="C29" s="327"/>
      <c r="D29" s="327"/>
      <c r="E29" s="327"/>
      <c r="F29" s="69"/>
      <c r="G29" s="69"/>
      <c r="H29" s="69"/>
      <c r="I29" s="69"/>
    </row>
  </sheetData>
  <mergeCells count="10">
    <mergeCell ref="G4:M5"/>
    <mergeCell ref="B29:E29"/>
    <mergeCell ref="B22:B28"/>
    <mergeCell ref="B2:C3"/>
    <mergeCell ref="D2:D3"/>
    <mergeCell ref="E2:E3"/>
    <mergeCell ref="B4:B5"/>
    <mergeCell ref="B7:B10"/>
    <mergeCell ref="B12:B15"/>
    <mergeCell ref="B17:B20"/>
  </mergeCells>
  <pageMargins left="0.7" right="0.7" top="0.75" bottom="0.75" header="0.3" footer="0.3"/>
  <pageSetup orientation="portrait" horizontalDpi="4294967295" verticalDpi="4294967295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showGridLines="0" zoomScaleNormal="100" workbookViewId="0">
      <selection activeCell="C18" sqref="C18:I18"/>
    </sheetView>
  </sheetViews>
  <sheetFormatPr baseColWidth="10" defaultColWidth="11.44140625" defaultRowHeight="14.4"/>
  <cols>
    <col min="1" max="2" width="11.44140625" style="17"/>
    <col min="3" max="3" width="51.5546875" customWidth="1"/>
    <col min="4" max="4" width="15.33203125" customWidth="1"/>
    <col min="5" max="5" width="15.33203125" style="17" customWidth="1"/>
    <col min="6" max="6" width="12" bestFit="1" customWidth="1"/>
    <col min="7" max="7" width="12" style="17" customWidth="1"/>
    <col min="8" max="8" width="13.33203125" customWidth="1"/>
    <col min="9" max="9" width="11.44140625" style="17"/>
  </cols>
  <sheetData>
    <row r="1" spans="1:15" s="17" customFormat="1" ht="28.5" customHeight="1">
      <c r="A1" s="313" t="s">
        <v>0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25"/>
      <c r="M1" s="25"/>
      <c r="N1" s="25"/>
      <c r="O1" s="25"/>
    </row>
    <row r="2" spans="1:15" s="17" customFormat="1" ht="21">
      <c r="A2" s="315" t="s">
        <v>1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27"/>
      <c r="M2" s="27"/>
      <c r="N2" s="27"/>
      <c r="O2" s="27"/>
    </row>
    <row r="3" spans="1:15" s="17" customFormat="1" ht="15.75" customHeight="1">
      <c r="A3" s="341" t="s">
        <v>10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29"/>
      <c r="M3" s="29"/>
      <c r="N3" s="29"/>
      <c r="O3" s="29"/>
    </row>
    <row r="4" spans="1:15" s="17" customFormat="1"/>
    <row r="5" spans="1:15" s="17" customFormat="1" ht="18">
      <c r="A5" s="360" t="s">
        <v>178</v>
      </c>
      <c r="B5" s="360"/>
      <c r="C5" s="360"/>
      <c r="D5" s="360"/>
      <c r="E5" s="360"/>
      <c r="F5" s="360"/>
      <c r="G5" s="360"/>
      <c r="H5" s="360"/>
      <c r="I5" s="360"/>
      <c r="J5" s="360"/>
      <c r="K5" s="360"/>
      <c r="L5" s="56"/>
      <c r="M5" s="56"/>
      <c r="N5" s="56"/>
      <c r="O5" s="56"/>
    </row>
    <row r="6" spans="1:15" s="17" customFormat="1" ht="18">
      <c r="A6" s="360" t="s">
        <v>241</v>
      </c>
      <c r="B6" s="360"/>
      <c r="C6" s="360"/>
      <c r="D6" s="360"/>
      <c r="E6" s="360"/>
      <c r="F6" s="360"/>
      <c r="G6" s="360"/>
      <c r="H6" s="360"/>
      <c r="I6" s="360"/>
      <c r="J6" s="360"/>
      <c r="K6" s="360"/>
      <c r="L6" s="56"/>
      <c r="M6" s="56"/>
      <c r="N6" s="56"/>
      <c r="O6" s="56"/>
    </row>
    <row r="7" spans="1:15" s="17" customFormat="1" ht="18">
      <c r="A7" s="360">
        <v>2019</v>
      </c>
      <c r="B7" s="360"/>
      <c r="C7" s="360"/>
      <c r="D7" s="360"/>
      <c r="E7" s="360"/>
      <c r="F7" s="360"/>
      <c r="G7" s="360"/>
      <c r="H7" s="360"/>
      <c r="I7" s="360"/>
      <c r="J7" s="360"/>
      <c r="K7" s="360"/>
      <c r="L7" s="56"/>
      <c r="M7" s="56"/>
      <c r="N7" s="56"/>
      <c r="O7" s="56"/>
    </row>
    <row r="8" spans="1:15" s="17" customFormat="1">
      <c r="A8" s="377" t="s">
        <v>12</v>
      </c>
      <c r="B8" s="377"/>
      <c r="C8" s="377"/>
      <c r="D8" s="377"/>
      <c r="E8" s="377"/>
      <c r="F8" s="377"/>
      <c r="G8" s="377"/>
      <c r="H8" s="377"/>
      <c r="I8" s="377"/>
      <c r="J8" s="377"/>
      <c r="K8" s="377"/>
      <c r="L8" s="59"/>
      <c r="M8" s="59"/>
      <c r="N8" s="59"/>
      <c r="O8" s="59"/>
    </row>
    <row r="9" spans="1:15">
      <c r="C9" s="17"/>
      <c r="D9" s="17"/>
      <c r="F9" s="17"/>
      <c r="H9" s="17"/>
      <c r="I9" s="86"/>
    </row>
    <row r="10" spans="1:15" ht="14.4" customHeight="1">
      <c r="C10" s="182"/>
      <c r="D10" s="379" t="s">
        <v>151</v>
      </c>
      <c r="E10" s="379"/>
      <c r="F10" s="380" t="s">
        <v>152</v>
      </c>
      <c r="G10" s="380"/>
      <c r="H10" s="379" t="s">
        <v>153</v>
      </c>
      <c r="I10" s="379"/>
    </row>
    <row r="11" spans="1:15">
      <c r="C11" s="182"/>
      <c r="D11" s="183" t="s">
        <v>150</v>
      </c>
      <c r="E11" s="183" t="s">
        <v>117</v>
      </c>
      <c r="F11" s="183" t="s">
        <v>150</v>
      </c>
      <c r="G11" s="183" t="s">
        <v>117</v>
      </c>
      <c r="H11" s="183" t="s">
        <v>150</v>
      </c>
      <c r="I11" s="183" t="s">
        <v>117</v>
      </c>
    </row>
    <row r="12" spans="1:15">
      <c r="C12" s="178" t="s">
        <v>13</v>
      </c>
      <c r="D12" s="179">
        <v>283389683631</v>
      </c>
      <c r="E12" s="179">
        <v>286145958944.27936</v>
      </c>
      <c r="F12" s="179">
        <v>87513265329</v>
      </c>
      <c r="G12" s="179">
        <v>65294447459.469894</v>
      </c>
      <c r="H12" s="179">
        <f>D12+F12</f>
        <v>370902948960</v>
      </c>
      <c r="I12" s="179">
        <f>+E12+G12</f>
        <v>351440406403.74927</v>
      </c>
    </row>
    <row r="13" spans="1:15">
      <c r="C13" s="178" t="s">
        <v>250</v>
      </c>
      <c r="D13" s="179">
        <v>82732674122</v>
      </c>
      <c r="E13" s="179">
        <v>59747833980.989922</v>
      </c>
      <c r="F13" s="179">
        <v>11790924462</v>
      </c>
      <c r="G13" s="179">
        <v>8638242858.6599998</v>
      </c>
      <c r="H13" s="179">
        <f>D13+F13</f>
        <v>94523598584</v>
      </c>
      <c r="I13" s="179">
        <f>+E13+G13</f>
        <v>68386076839.649918</v>
      </c>
    </row>
    <row r="14" spans="1:15">
      <c r="C14" s="178" t="s">
        <v>51</v>
      </c>
      <c r="D14" s="179">
        <v>33149316981</v>
      </c>
      <c r="E14" s="179">
        <v>1589873579.3300011</v>
      </c>
      <c r="F14" s="179">
        <v>434441146</v>
      </c>
      <c r="G14" s="179">
        <v>99701776.139999986</v>
      </c>
      <c r="H14" s="179">
        <f>D14+F14</f>
        <v>33583758127</v>
      </c>
      <c r="I14" s="179">
        <f>+E14+G14</f>
        <v>1689575355.4700012</v>
      </c>
    </row>
    <row r="15" spans="1:15">
      <c r="C15" s="178" t="s">
        <v>41</v>
      </c>
      <c r="D15" s="179">
        <v>10591990272.49</v>
      </c>
      <c r="E15" s="179">
        <v>14120048012.44018</v>
      </c>
      <c r="F15" s="179">
        <v>6420666821.4100037</v>
      </c>
      <c r="G15" s="179">
        <v>6351527357.3699884</v>
      </c>
      <c r="H15" s="179">
        <f>D15+F15</f>
        <v>17012657093.900003</v>
      </c>
      <c r="I15" s="179">
        <f>+E15+G15</f>
        <v>20471575369.810169</v>
      </c>
    </row>
    <row r="16" spans="1:15" s="17" customFormat="1">
      <c r="C16" s="178" t="s">
        <v>164</v>
      </c>
      <c r="D16" s="179">
        <v>153312000225.35999</v>
      </c>
      <c r="E16" s="179">
        <v>129468308970.80002</v>
      </c>
      <c r="F16" s="179">
        <v>23690100115</v>
      </c>
      <c r="G16" s="179">
        <v>55697396208.439987</v>
      </c>
      <c r="H16" s="179">
        <f>D16+F16</f>
        <v>177002100340.35999</v>
      </c>
      <c r="I16" s="179">
        <f>+E16+G16</f>
        <v>185165705179.23999</v>
      </c>
    </row>
    <row r="17" spans="3:9">
      <c r="C17" s="180" t="s">
        <v>165</v>
      </c>
      <c r="D17" s="181">
        <f t="shared" ref="D17:I17" si="0">SUM(D12:D16)</f>
        <v>563175665231.84998</v>
      </c>
      <c r="E17" s="181">
        <f t="shared" si="0"/>
        <v>491072023487.83948</v>
      </c>
      <c r="F17" s="181">
        <f t="shared" si="0"/>
        <v>129849397873.41</v>
      </c>
      <c r="G17" s="181">
        <f t="shared" si="0"/>
        <v>136081315660.07988</v>
      </c>
      <c r="H17" s="181">
        <f t="shared" si="0"/>
        <v>693025063105.26001</v>
      </c>
      <c r="I17" s="181">
        <f t="shared" si="0"/>
        <v>627153339147.91931</v>
      </c>
    </row>
    <row r="18" spans="3:9" ht="28.8" customHeight="1">
      <c r="C18" s="399" t="s">
        <v>287</v>
      </c>
      <c r="D18" s="399"/>
      <c r="E18" s="399"/>
      <c r="F18" s="399"/>
      <c r="G18" s="399"/>
      <c r="H18" s="399"/>
      <c r="I18" s="399"/>
    </row>
    <row r="20" spans="3:9">
      <c r="D20" s="87"/>
      <c r="E20" s="87"/>
      <c r="F20" s="87"/>
      <c r="G20" s="87"/>
      <c r="H20" s="80"/>
      <c r="I20" s="80"/>
    </row>
    <row r="21" spans="3:9">
      <c r="D21" s="87"/>
      <c r="E21" s="87"/>
      <c r="F21" s="87"/>
      <c r="G21" s="87"/>
      <c r="H21" s="80"/>
      <c r="I21" s="80"/>
    </row>
    <row r="22" spans="3:9">
      <c r="C22" s="17"/>
      <c r="D22" s="87"/>
      <c r="E22" s="87"/>
      <c r="F22" s="87"/>
      <c r="G22" s="87"/>
    </row>
    <row r="23" spans="3:9">
      <c r="D23" s="87"/>
      <c r="E23" s="87"/>
      <c r="F23" s="87"/>
      <c r="G23" s="87"/>
    </row>
    <row r="39" spans="3:9">
      <c r="C39" s="17"/>
    </row>
    <row r="42" spans="3:9">
      <c r="D42" s="87"/>
      <c r="E42" s="87"/>
      <c r="F42" s="87"/>
      <c r="G42" s="87"/>
      <c r="H42" s="80"/>
      <c r="I42" s="80"/>
    </row>
    <row r="43" spans="3:9">
      <c r="D43" s="87"/>
      <c r="E43" s="87"/>
      <c r="F43" s="87"/>
      <c r="G43" s="87"/>
      <c r="H43" s="80"/>
      <c r="I43" s="80"/>
    </row>
    <row r="44" spans="3:9">
      <c r="C44" s="17"/>
      <c r="D44" s="87"/>
      <c r="E44" s="87"/>
      <c r="F44" s="87"/>
      <c r="G44" s="87"/>
    </row>
    <row r="62" spans="3:9">
      <c r="C62" s="17"/>
    </row>
    <row r="64" spans="3:9">
      <c r="D64" s="87"/>
      <c r="E64" s="87"/>
      <c r="F64" s="87"/>
      <c r="G64" s="87"/>
      <c r="H64" s="80"/>
      <c r="I64" s="80"/>
    </row>
    <row r="65" spans="3:9">
      <c r="D65" s="87"/>
      <c r="E65" s="87"/>
      <c r="F65" s="87"/>
      <c r="G65" s="87"/>
      <c r="H65" s="80"/>
      <c r="I65" s="80"/>
    </row>
    <row r="66" spans="3:9">
      <c r="C66" s="17"/>
      <c r="D66" s="87"/>
      <c r="E66" s="87"/>
      <c r="F66" s="87"/>
      <c r="G66" s="87"/>
    </row>
  </sheetData>
  <mergeCells count="11">
    <mergeCell ref="C18:I18"/>
    <mergeCell ref="D10:E10"/>
    <mergeCell ref="F10:G10"/>
    <mergeCell ref="H10:I10"/>
    <mergeCell ref="A1:K1"/>
    <mergeCell ref="A2:K2"/>
    <mergeCell ref="A3:K3"/>
    <mergeCell ref="A5:K5"/>
    <mergeCell ref="A6:K6"/>
    <mergeCell ref="A7:K7"/>
    <mergeCell ref="A8:K8"/>
  </mergeCells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zoomScaleNormal="100" workbookViewId="0">
      <selection activeCell="B18" sqref="B18:N18"/>
    </sheetView>
  </sheetViews>
  <sheetFormatPr baseColWidth="10" defaultColWidth="11.44140625" defaultRowHeight="14.4"/>
  <cols>
    <col min="1" max="1" width="13.109375" style="17" customWidth="1"/>
    <col min="2" max="2" width="43.44140625" style="17" bestFit="1" customWidth="1"/>
    <col min="3" max="3" width="15.88671875" style="17" customWidth="1"/>
    <col min="4" max="4" width="13.5546875" style="17" customWidth="1"/>
    <col min="5" max="5" width="16" style="17" customWidth="1"/>
    <col min="6" max="6" width="13.44140625" style="17" customWidth="1"/>
    <col min="7" max="7" width="14.5546875" style="17" customWidth="1"/>
    <col min="8" max="8" width="13.6640625" style="17" customWidth="1"/>
    <col min="9" max="9" width="13.88671875" style="17" customWidth="1"/>
    <col min="10" max="10" width="13.44140625" style="17" bestFit="1" customWidth="1"/>
    <col min="11" max="11" width="15.88671875" style="17" customWidth="1"/>
    <col min="12" max="12" width="14.88671875" style="17" bestFit="1" customWidth="1"/>
    <col min="13" max="13" width="14.88671875" style="17" customWidth="1"/>
    <col min="14" max="14" width="14.5546875" style="17" customWidth="1"/>
    <col min="15" max="16384" width="11.44140625" style="17"/>
  </cols>
  <sheetData>
    <row r="1" spans="1:16" ht="28.5" customHeight="1">
      <c r="A1" s="313" t="s">
        <v>0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</row>
    <row r="2" spans="1:16" ht="21">
      <c r="A2" s="315" t="s">
        <v>1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</row>
    <row r="3" spans="1:16" ht="15.75" customHeight="1">
      <c r="A3" s="341" t="s">
        <v>10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</row>
    <row r="5" spans="1:16" ht="18">
      <c r="A5" s="361" t="s">
        <v>179</v>
      </c>
      <c r="B5" s="361"/>
      <c r="C5" s="361"/>
      <c r="D5" s="361"/>
      <c r="E5" s="361"/>
      <c r="F5" s="361"/>
      <c r="G5" s="361"/>
      <c r="H5" s="361"/>
      <c r="I5" s="361"/>
      <c r="J5" s="361"/>
      <c r="K5" s="361"/>
      <c r="L5" s="361"/>
      <c r="M5" s="361"/>
      <c r="N5" s="361"/>
      <c r="O5" s="361"/>
      <c r="P5" s="361"/>
    </row>
    <row r="6" spans="1:16" ht="18">
      <c r="A6" s="361" t="s">
        <v>242</v>
      </c>
      <c r="B6" s="361"/>
      <c r="C6" s="361"/>
      <c r="D6" s="361"/>
      <c r="E6" s="361"/>
      <c r="F6" s="361"/>
      <c r="G6" s="361"/>
      <c r="H6" s="361"/>
      <c r="I6" s="361"/>
      <c r="J6" s="361"/>
      <c r="K6" s="361"/>
      <c r="L6" s="361"/>
      <c r="M6" s="361"/>
      <c r="N6" s="361"/>
      <c r="O6" s="361"/>
      <c r="P6" s="361"/>
    </row>
    <row r="7" spans="1:16" ht="18">
      <c r="A7" s="361" t="s">
        <v>248</v>
      </c>
      <c r="B7" s="361"/>
      <c r="C7" s="361"/>
      <c r="D7" s="361"/>
      <c r="E7" s="361"/>
      <c r="F7" s="361"/>
      <c r="G7" s="361"/>
      <c r="H7" s="361"/>
      <c r="I7" s="361"/>
      <c r="J7" s="361"/>
      <c r="K7" s="361"/>
      <c r="L7" s="361"/>
      <c r="M7" s="361"/>
      <c r="N7" s="361"/>
      <c r="O7" s="361"/>
      <c r="P7" s="361"/>
    </row>
    <row r="8" spans="1:16">
      <c r="A8" s="378" t="s">
        <v>12</v>
      </c>
      <c r="B8" s="378"/>
      <c r="C8" s="378"/>
      <c r="D8" s="378"/>
      <c r="E8" s="378"/>
      <c r="F8" s="378"/>
      <c r="G8" s="378"/>
      <c r="H8" s="378"/>
      <c r="I8" s="378"/>
      <c r="J8" s="378"/>
      <c r="K8" s="378"/>
      <c r="L8" s="378"/>
      <c r="M8" s="378"/>
      <c r="N8" s="378"/>
      <c r="O8" s="378"/>
      <c r="P8" s="378"/>
    </row>
    <row r="9" spans="1:16">
      <c r="B9" s="219"/>
      <c r="C9" s="219"/>
      <c r="D9" s="219"/>
      <c r="E9" s="219"/>
      <c r="F9" s="219"/>
      <c r="G9" s="219"/>
      <c r="H9" s="219"/>
      <c r="I9" s="219"/>
      <c r="J9" s="219"/>
      <c r="K9" s="219"/>
      <c r="L9" s="219"/>
      <c r="M9" s="219"/>
      <c r="N9" s="219"/>
    </row>
    <row r="10" spans="1:16" ht="48.75" customHeight="1">
      <c r="B10" s="283"/>
      <c r="C10" s="383" t="s">
        <v>13</v>
      </c>
      <c r="D10" s="382"/>
      <c r="E10" s="381" t="s">
        <v>251</v>
      </c>
      <c r="F10" s="382"/>
      <c r="G10" s="381" t="s">
        <v>51</v>
      </c>
      <c r="H10" s="382"/>
      <c r="I10" s="381" t="s">
        <v>41</v>
      </c>
      <c r="J10" s="382"/>
      <c r="K10" s="381" t="s">
        <v>14</v>
      </c>
      <c r="L10" s="382"/>
      <c r="M10" s="383" t="s">
        <v>166</v>
      </c>
      <c r="N10" s="382"/>
      <c r="P10" s="69"/>
    </row>
    <row r="11" spans="1:16" ht="21.75" customHeight="1">
      <c r="B11" s="283"/>
      <c r="C11" s="285" t="s">
        <v>150</v>
      </c>
      <c r="D11" s="282" t="s">
        <v>159</v>
      </c>
      <c r="E11" s="285" t="s">
        <v>150</v>
      </c>
      <c r="F11" s="282" t="s">
        <v>159</v>
      </c>
      <c r="G11" s="285" t="s">
        <v>150</v>
      </c>
      <c r="H11" s="282" t="s">
        <v>159</v>
      </c>
      <c r="I11" s="285" t="s">
        <v>150</v>
      </c>
      <c r="J11" s="282" t="s">
        <v>159</v>
      </c>
      <c r="K11" s="285" t="s">
        <v>150</v>
      </c>
      <c r="L11" s="282" t="s">
        <v>159</v>
      </c>
      <c r="M11" s="184" t="s">
        <v>150</v>
      </c>
      <c r="N11" s="285" t="s">
        <v>159</v>
      </c>
    </row>
    <row r="12" spans="1:16" ht="21" customHeight="1">
      <c r="A12" s="108"/>
      <c r="B12" s="299" t="s">
        <v>157</v>
      </c>
      <c r="C12" s="301">
        <v>155336.06473700001</v>
      </c>
      <c r="D12" s="301">
        <v>169549.20742028998</v>
      </c>
      <c r="E12" s="302">
        <v>50190.424991</v>
      </c>
      <c r="F12" s="302">
        <v>40265.015051690032</v>
      </c>
      <c r="G12" s="302">
        <v>2832.0715719999998</v>
      </c>
      <c r="H12" s="303">
        <v>909.24293636000016</v>
      </c>
      <c r="I12" s="302">
        <v>6205.8038591599998</v>
      </c>
      <c r="J12" s="302">
        <v>8387.9552147099203</v>
      </c>
      <c r="K12" s="303">
        <v>15229.152344</v>
      </c>
      <c r="L12" s="303">
        <v>18328.456234650006</v>
      </c>
      <c r="M12" s="302">
        <f t="shared" ref="M12:N16" si="0">C12+E12+G12+I12+K12</f>
        <v>229793.51750315999</v>
      </c>
      <c r="N12" s="302">
        <f t="shared" si="0"/>
        <v>237439.87685769997</v>
      </c>
    </row>
    <row r="13" spans="1:16" ht="23.25" customHeight="1">
      <c r="A13" s="108"/>
      <c r="B13" s="299" t="s">
        <v>158</v>
      </c>
      <c r="C13" s="304">
        <v>9552.8186540000006</v>
      </c>
      <c r="D13" s="304">
        <v>11338.147751200024</v>
      </c>
      <c r="E13" s="305">
        <v>4803.1288299999997</v>
      </c>
      <c r="F13" s="305">
        <v>3963.5558004700001</v>
      </c>
      <c r="G13" s="305">
        <v>546.35776199999998</v>
      </c>
      <c r="H13" s="306">
        <v>109.62089383000001</v>
      </c>
      <c r="I13" s="305">
        <v>124.87762804</v>
      </c>
      <c r="J13" s="305">
        <v>166.11393404999995</v>
      </c>
      <c r="K13" s="306">
        <v>2740.1487910000001</v>
      </c>
      <c r="L13" s="306">
        <v>3057.4067290899993</v>
      </c>
      <c r="M13" s="305">
        <f t="shared" si="0"/>
        <v>17767.331665040001</v>
      </c>
      <c r="N13" s="305">
        <f t="shared" si="0"/>
        <v>18634.845108640024</v>
      </c>
    </row>
    <row r="14" spans="1:16" ht="22.5" customHeight="1">
      <c r="A14" s="108"/>
      <c r="B14" s="299" t="s">
        <v>162</v>
      </c>
      <c r="C14" s="304">
        <v>1560.4106059999999</v>
      </c>
      <c r="D14" s="304">
        <v>1589.7370785500002</v>
      </c>
      <c r="E14" s="305">
        <v>98.261646999999996</v>
      </c>
      <c r="F14" s="305">
        <v>34.808070809999997</v>
      </c>
      <c r="G14" s="305">
        <v>38.968898000000003</v>
      </c>
      <c r="H14" s="306">
        <v>21.7484</v>
      </c>
      <c r="I14" s="305">
        <v>172.27883672999999</v>
      </c>
      <c r="J14" s="305">
        <v>216.0626737800001</v>
      </c>
      <c r="K14" s="306">
        <v>209.160898</v>
      </c>
      <c r="L14" s="306">
        <v>220.65080587999998</v>
      </c>
      <c r="M14" s="305">
        <f t="shared" si="0"/>
        <v>2079.0808857299999</v>
      </c>
      <c r="N14" s="305">
        <f t="shared" si="0"/>
        <v>2083.0070290200001</v>
      </c>
    </row>
    <row r="15" spans="1:16" ht="22.5" customHeight="1">
      <c r="A15" s="108"/>
      <c r="B15" s="299" t="s">
        <v>160</v>
      </c>
      <c r="C15" s="304">
        <v>690.777649</v>
      </c>
      <c r="D15" s="304">
        <v>425.86739120999999</v>
      </c>
      <c r="E15" s="305">
        <v>1108.7512810000001</v>
      </c>
      <c r="F15" s="305">
        <v>413.10477081999994</v>
      </c>
      <c r="G15" s="305">
        <v>327.64716499999997</v>
      </c>
      <c r="H15" s="306">
        <v>0.62273966000000003</v>
      </c>
      <c r="I15" s="305">
        <v>6.1382599999999998</v>
      </c>
      <c r="J15" s="305">
        <v>4.3131921500000008</v>
      </c>
      <c r="K15" s="306">
        <v>404.13317499999999</v>
      </c>
      <c r="L15" s="306">
        <v>836.03993318000005</v>
      </c>
      <c r="M15" s="305">
        <f t="shared" si="0"/>
        <v>2537.4475299999999</v>
      </c>
      <c r="N15" s="305">
        <f t="shared" si="0"/>
        <v>1679.9480270199999</v>
      </c>
    </row>
    <row r="16" spans="1:16" ht="21" customHeight="1">
      <c r="A16" s="108"/>
      <c r="B16" s="299" t="s">
        <v>161</v>
      </c>
      <c r="C16" s="304">
        <v>20666.407329000001</v>
      </c>
      <c r="D16" s="304">
        <v>21853.838447420003</v>
      </c>
      <c r="E16" s="305">
        <v>6661.2767919999997</v>
      </c>
      <c r="F16" s="305">
        <v>5427.1611457699964</v>
      </c>
      <c r="G16" s="305">
        <v>345.75387000000001</v>
      </c>
      <c r="H16" s="306">
        <v>124.35278763999997</v>
      </c>
      <c r="I16" s="305">
        <v>641.62337316999981</v>
      </c>
      <c r="J16" s="305">
        <v>718.22882567000363</v>
      </c>
      <c r="K16" s="306">
        <v>1459.3573879999999</v>
      </c>
      <c r="L16" s="306">
        <v>1938.2690931100001</v>
      </c>
      <c r="M16" s="305">
        <f t="shared" si="0"/>
        <v>29774.418752170004</v>
      </c>
      <c r="N16" s="305">
        <f t="shared" si="0"/>
        <v>30061.850299610003</v>
      </c>
    </row>
    <row r="17" spans="2:14">
      <c r="B17" s="300" t="s">
        <v>15</v>
      </c>
      <c r="C17" s="307">
        <f t="shared" ref="C17:N17" si="1">SUM(C12:C16)</f>
        <v>187806.47897500001</v>
      </c>
      <c r="D17" s="308">
        <f t="shared" si="1"/>
        <v>204756.79808867001</v>
      </c>
      <c r="E17" s="308">
        <f t="shared" si="1"/>
        <v>62861.843540999995</v>
      </c>
      <c r="F17" s="309">
        <f t="shared" si="1"/>
        <v>50103.644839560031</v>
      </c>
      <c r="G17" s="309">
        <f t="shared" si="1"/>
        <v>4090.7992669999999</v>
      </c>
      <c r="H17" s="308">
        <f t="shared" si="1"/>
        <v>1165.5877574900001</v>
      </c>
      <c r="I17" s="309">
        <f t="shared" si="1"/>
        <v>7150.7219570999987</v>
      </c>
      <c r="J17" s="309">
        <f t="shared" si="1"/>
        <v>9492.6738403599229</v>
      </c>
      <c r="K17" s="309">
        <f t="shared" si="1"/>
        <v>20041.952595999999</v>
      </c>
      <c r="L17" s="309">
        <f t="shared" si="1"/>
        <v>24380.822795910004</v>
      </c>
      <c r="M17" s="309">
        <f t="shared" si="1"/>
        <v>281951.79633609997</v>
      </c>
      <c r="N17" s="310">
        <f t="shared" si="1"/>
        <v>289899.52732199</v>
      </c>
    </row>
    <row r="18" spans="2:14" ht="29.4" customHeight="1">
      <c r="B18" s="399" t="s">
        <v>287</v>
      </c>
      <c r="C18" s="399"/>
      <c r="D18" s="399"/>
      <c r="E18" s="399"/>
      <c r="F18" s="399"/>
      <c r="G18" s="399"/>
      <c r="H18" s="399"/>
      <c r="I18" s="399"/>
      <c r="J18" s="399"/>
      <c r="K18" s="399"/>
      <c r="L18" s="399"/>
      <c r="M18" s="399"/>
      <c r="N18" s="399"/>
    </row>
    <row r="19" spans="2:14">
      <c r="D19" s="79"/>
      <c r="E19" s="90"/>
      <c r="F19" s="79"/>
      <c r="G19" s="90"/>
      <c r="H19" s="79"/>
      <c r="I19" s="90"/>
      <c r="J19" s="79"/>
      <c r="K19" s="90"/>
      <c r="L19" s="79"/>
    </row>
    <row r="21" spans="2:14">
      <c r="L21" s="69"/>
      <c r="N21" s="80"/>
    </row>
    <row r="22" spans="2:14">
      <c r="I22" s="311"/>
    </row>
    <row r="24" spans="2:14">
      <c r="J24" s="286"/>
      <c r="K24" s="284"/>
    </row>
    <row r="26" spans="2:14">
      <c r="E26" s="62"/>
    </row>
    <row r="27" spans="2:14">
      <c r="G27" s="107"/>
    </row>
    <row r="29" spans="2:14">
      <c r="I29" s="79"/>
      <c r="M29" s="80"/>
    </row>
    <row r="30" spans="2:14" ht="59.25" customHeight="1"/>
  </sheetData>
  <mergeCells count="14">
    <mergeCell ref="B18:N18"/>
    <mergeCell ref="A1:P1"/>
    <mergeCell ref="A2:P2"/>
    <mergeCell ref="A3:P3"/>
    <mergeCell ref="A5:P5"/>
    <mergeCell ref="A6:P6"/>
    <mergeCell ref="A7:P7"/>
    <mergeCell ref="A8:P8"/>
    <mergeCell ref="I10:J10"/>
    <mergeCell ref="K10:L10"/>
    <mergeCell ref="M10:N10"/>
    <mergeCell ref="C10:D10"/>
    <mergeCell ref="E10:F10"/>
    <mergeCell ref="G10:H10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showGridLines="0" workbookViewId="0">
      <selection activeCell="L27" sqref="L27"/>
    </sheetView>
  </sheetViews>
  <sheetFormatPr baseColWidth="10" defaultColWidth="11.44140625" defaultRowHeight="14.4"/>
  <cols>
    <col min="1" max="1" width="13.109375" style="17" customWidth="1"/>
    <col min="2" max="2" width="38" style="17" customWidth="1"/>
    <col min="3" max="3" width="10.88671875" style="17" customWidth="1"/>
    <col min="4" max="4" width="10.5546875" style="17" customWidth="1"/>
    <col min="5" max="5" width="9.6640625" style="17" customWidth="1"/>
    <col min="6" max="6" width="13" style="17" customWidth="1"/>
    <col min="7" max="7" width="9" style="17" customWidth="1"/>
    <col min="8" max="8" width="10.88671875" style="17" customWidth="1"/>
    <col min="9" max="9" width="9.109375" style="17" customWidth="1"/>
    <col min="10" max="10" width="9.44140625" style="17" customWidth="1"/>
    <col min="11" max="11" width="11.33203125" style="17" customWidth="1"/>
    <col min="12" max="12" width="10.88671875" style="17" customWidth="1"/>
    <col min="13" max="14" width="11.44140625" style="17" customWidth="1"/>
    <col min="15" max="16" width="11.44140625" style="17"/>
    <col min="17" max="17" width="15.109375" style="17" bestFit="1" customWidth="1"/>
    <col min="18" max="16384" width="11.44140625" style="17"/>
  </cols>
  <sheetData>
    <row r="1" spans="1:17" ht="28.5" customHeight="1">
      <c r="A1" s="313" t="s">
        <v>0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</row>
    <row r="2" spans="1:17" ht="21">
      <c r="A2" s="315" t="s">
        <v>1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</row>
    <row r="3" spans="1:17" ht="15.75" customHeight="1">
      <c r="A3" s="341" t="s">
        <v>10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</row>
    <row r="5" spans="1:17" ht="18">
      <c r="A5" s="361" t="s">
        <v>283</v>
      </c>
      <c r="B5" s="361"/>
      <c r="C5" s="361"/>
      <c r="D5" s="361"/>
      <c r="E5" s="361"/>
      <c r="F5" s="361"/>
      <c r="G5" s="361"/>
      <c r="H5" s="361"/>
      <c r="I5" s="361"/>
      <c r="J5" s="361"/>
      <c r="K5" s="361"/>
      <c r="L5" s="361"/>
      <c r="M5" s="361"/>
      <c r="N5" s="361"/>
      <c r="O5" s="361"/>
    </row>
    <row r="6" spans="1:17" ht="18">
      <c r="A6" s="361" t="s">
        <v>284</v>
      </c>
      <c r="B6" s="361"/>
      <c r="C6" s="361"/>
      <c r="D6" s="361"/>
      <c r="E6" s="361"/>
      <c r="F6" s="361"/>
      <c r="G6" s="361"/>
      <c r="H6" s="361"/>
      <c r="I6" s="361"/>
      <c r="J6" s="361"/>
      <c r="K6" s="361"/>
      <c r="L6" s="361"/>
      <c r="M6" s="361"/>
      <c r="N6" s="361"/>
      <c r="O6" s="361"/>
    </row>
    <row r="7" spans="1:17" ht="18">
      <c r="A7" s="361" t="s">
        <v>248</v>
      </c>
      <c r="B7" s="361"/>
      <c r="C7" s="361"/>
      <c r="D7" s="361"/>
      <c r="E7" s="361"/>
      <c r="F7" s="361"/>
      <c r="G7" s="361"/>
      <c r="H7" s="361"/>
      <c r="I7" s="361"/>
      <c r="J7" s="361"/>
      <c r="K7" s="361"/>
      <c r="L7" s="361"/>
      <c r="M7" s="361"/>
      <c r="N7" s="361"/>
      <c r="O7" s="361"/>
    </row>
    <row r="8" spans="1:17">
      <c r="A8" s="378" t="s">
        <v>12</v>
      </c>
      <c r="B8" s="378"/>
      <c r="C8" s="378"/>
      <c r="D8" s="378"/>
      <c r="E8" s="378"/>
      <c r="F8" s="378"/>
      <c r="G8" s="378"/>
      <c r="H8" s="378"/>
      <c r="I8" s="378"/>
      <c r="J8" s="378"/>
      <c r="K8" s="378"/>
      <c r="L8" s="378"/>
      <c r="M8" s="378"/>
      <c r="N8" s="378"/>
      <c r="O8" s="378"/>
    </row>
    <row r="9" spans="1:17" ht="21" customHeight="1"/>
    <row r="10" spans="1:17" ht="43.5" customHeight="1">
      <c r="B10" s="283"/>
      <c r="C10" s="383" t="s">
        <v>13</v>
      </c>
      <c r="D10" s="382"/>
      <c r="E10" s="381" t="s">
        <v>140</v>
      </c>
      <c r="F10" s="382"/>
      <c r="G10" s="381" t="s">
        <v>285</v>
      </c>
      <c r="H10" s="382"/>
      <c r="I10" s="381" t="s">
        <v>286</v>
      </c>
      <c r="J10" s="382"/>
      <c r="K10" s="381" t="s">
        <v>14</v>
      </c>
      <c r="L10" s="382"/>
      <c r="M10" s="383" t="s">
        <v>166</v>
      </c>
      <c r="N10" s="382"/>
    </row>
    <row r="11" spans="1:17" ht="21.75" customHeight="1">
      <c r="B11" s="283"/>
      <c r="C11" s="285">
        <v>2018</v>
      </c>
      <c r="D11" s="282">
        <v>2019</v>
      </c>
      <c r="E11" s="285">
        <v>2018</v>
      </c>
      <c r="F11" s="282">
        <v>2019</v>
      </c>
      <c r="G11" s="285">
        <v>2018</v>
      </c>
      <c r="H11" s="282">
        <v>2019</v>
      </c>
      <c r="I11" s="285">
        <v>2018</v>
      </c>
      <c r="J11" s="282">
        <v>2019</v>
      </c>
      <c r="K11" s="285">
        <v>2018</v>
      </c>
      <c r="L11" s="282">
        <v>2019</v>
      </c>
      <c r="M11" s="184">
        <v>2018</v>
      </c>
      <c r="N11" s="285">
        <v>2019</v>
      </c>
    </row>
    <row r="12" spans="1:17" ht="21" customHeight="1">
      <c r="B12" s="299" t="s">
        <v>157</v>
      </c>
      <c r="C12" s="301">
        <v>143125.6</v>
      </c>
      <c r="D12" s="301">
        <v>155336.06473700001</v>
      </c>
      <c r="E12" s="302">
        <v>47817.8</v>
      </c>
      <c r="F12" s="302">
        <v>50190.424991</v>
      </c>
      <c r="G12" s="302">
        <v>2521</v>
      </c>
      <c r="H12" s="303">
        <v>2832.0715719999998</v>
      </c>
      <c r="I12" s="302">
        <v>7224.3</v>
      </c>
      <c r="J12" s="302">
        <v>6205.8038591599998</v>
      </c>
      <c r="K12" s="303">
        <v>16355.9</v>
      </c>
      <c r="L12" s="303">
        <v>15229.152344</v>
      </c>
      <c r="M12" s="302">
        <v>217044.7</v>
      </c>
      <c r="N12" s="302">
        <f>D12+F12+H12+J12+L12</f>
        <v>229793.51750315999</v>
      </c>
      <c r="O12" s="79"/>
    </row>
    <row r="13" spans="1:17" ht="23.25" customHeight="1">
      <c r="B13" s="299" t="s">
        <v>158</v>
      </c>
      <c r="C13" s="304">
        <v>8775.2000000000007</v>
      </c>
      <c r="D13" s="304">
        <v>9552.8186540000006</v>
      </c>
      <c r="E13" s="305">
        <v>4035.7</v>
      </c>
      <c r="F13" s="305">
        <v>4803.1288299999997</v>
      </c>
      <c r="G13" s="305">
        <v>452.9</v>
      </c>
      <c r="H13" s="306">
        <v>546.35776199999998</v>
      </c>
      <c r="I13" s="305">
        <v>154.19999999999999</v>
      </c>
      <c r="J13" s="305">
        <v>124.87762804</v>
      </c>
      <c r="K13" s="306">
        <v>2249.9</v>
      </c>
      <c r="L13" s="306">
        <v>2740.1487910000001</v>
      </c>
      <c r="M13" s="305">
        <v>15667.8</v>
      </c>
      <c r="N13" s="305">
        <f>D13+F13+H13+J13+L13</f>
        <v>17767.331665040001</v>
      </c>
      <c r="O13" s="79"/>
    </row>
    <row r="14" spans="1:17" ht="22.5" customHeight="1">
      <c r="B14" s="299" t="s">
        <v>162</v>
      </c>
      <c r="C14" s="304">
        <v>1319.7</v>
      </c>
      <c r="D14" s="304">
        <v>1560.4106059999999</v>
      </c>
      <c r="E14" s="305">
        <v>92.5</v>
      </c>
      <c r="F14" s="305">
        <v>98.261646999999996</v>
      </c>
      <c r="G14" s="305">
        <v>61.5</v>
      </c>
      <c r="H14" s="306">
        <v>38.968898000000003</v>
      </c>
      <c r="I14" s="305">
        <v>200.1</v>
      </c>
      <c r="J14" s="305">
        <v>172.27883672999999</v>
      </c>
      <c r="K14" s="306">
        <v>179.9</v>
      </c>
      <c r="L14" s="306">
        <v>209.160898</v>
      </c>
      <c r="M14" s="305">
        <f>C14+E14+G14+I14+K14</f>
        <v>1853.7</v>
      </c>
      <c r="N14" s="305">
        <f>D14+F14+H14+J14+L14</f>
        <v>2079.0808857299999</v>
      </c>
      <c r="O14" s="79"/>
      <c r="Q14" s="393"/>
    </row>
    <row r="15" spans="1:17" ht="22.5" customHeight="1">
      <c r="B15" s="299" t="s">
        <v>160</v>
      </c>
      <c r="C15" s="304">
        <v>732.7</v>
      </c>
      <c r="D15" s="304">
        <v>690.777649</v>
      </c>
      <c r="E15" s="305">
        <v>1422.4</v>
      </c>
      <c r="F15" s="305">
        <v>1108.7512810000001</v>
      </c>
      <c r="G15" s="305">
        <v>230.1</v>
      </c>
      <c r="H15" s="306">
        <v>327.64716499999997</v>
      </c>
      <c r="I15" s="305">
        <v>3.1</v>
      </c>
      <c r="J15" s="305">
        <v>6.1382599999999998</v>
      </c>
      <c r="K15" s="306">
        <v>280.2</v>
      </c>
      <c r="L15" s="306">
        <v>404.13317499999999</v>
      </c>
      <c r="M15" s="305">
        <v>2668.6</v>
      </c>
      <c r="N15" s="305">
        <f>D15+F15+H15+J15+L15</f>
        <v>2537.4475299999999</v>
      </c>
      <c r="O15" s="79"/>
    </row>
    <row r="16" spans="1:17" ht="22.5" customHeight="1">
      <c r="B16" s="299" t="s">
        <v>161</v>
      </c>
      <c r="C16" s="304">
        <v>18049.3</v>
      </c>
      <c r="D16" s="304">
        <v>20666.407329000001</v>
      </c>
      <c r="E16" s="305">
        <v>5395.2</v>
      </c>
      <c r="F16" s="305">
        <v>6661.2767919999997</v>
      </c>
      <c r="G16" s="305">
        <v>331.9</v>
      </c>
      <c r="H16" s="306">
        <v>345.75387000000001</v>
      </c>
      <c r="I16" s="305">
        <v>746</v>
      </c>
      <c r="J16" s="305">
        <v>641.62337316999981</v>
      </c>
      <c r="K16" s="306">
        <v>1447.4</v>
      </c>
      <c r="L16" s="306">
        <v>1459.3573879999999</v>
      </c>
      <c r="M16" s="305">
        <v>25969.7</v>
      </c>
      <c r="N16" s="305">
        <f>D16+F16+H16+J16+L16</f>
        <v>29774.418752170004</v>
      </c>
      <c r="O16" s="79"/>
    </row>
    <row r="17" spans="2:15" ht="21.75" customHeight="1">
      <c r="B17" s="300" t="s">
        <v>15</v>
      </c>
      <c r="C17" s="307">
        <v>172002.6</v>
      </c>
      <c r="D17" s="308">
        <f>SUM(D12:D16)</f>
        <v>187806.47897500001</v>
      </c>
      <c r="E17" s="308">
        <v>58763.6</v>
      </c>
      <c r="F17" s="309">
        <f>SUM(F12:F16)</f>
        <v>62861.843540999995</v>
      </c>
      <c r="G17" s="309">
        <f>SUM(G12:G16)</f>
        <v>3597.4</v>
      </c>
      <c r="H17" s="308">
        <f>SUM(H12:H16)</f>
        <v>4090.7992669999999</v>
      </c>
      <c r="I17" s="309">
        <v>8327.7000000000007</v>
      </c>
      <c r="J17" s="309">
        <f>SUM(J12:J16)</f>
        <v>7150.7219570999987</v>
      </c>
      <c r="K17" s="309">
        <f>SUM(K12:K16)</f>
        <v>20513.300000000003</v>
      </c>
      <c r="L17" s="309">
        <f>SUM(L12:L16)</f>
        <v>20041.952595999999</v>
      </c>
      <c r="M17" s="309">
        <v>263204.59999999998</v>
      </c>
      <c r="N17" s="310">
        <f>SUM(N12:N16)</f>
        <v>281951.79633609997</v>
      </c>
      <c r="O17" s="79"/>
    </row>
    <row r="18" spans="2:15" ht="31.5" customHeight="1">
      <c r="B18" s="399" t="s">
        <v>287</v>
      </c>
      <c r="C18" s="399"/>
      <c r="D18" s="399"/>
      <c r="E18" s="399"/>
      <c r="F18" s="399"/>
      <c r="G18" s="399"/>
      <c r="H18" s="399"/>
      <c r="I18" s="399"/>
      <c r="J18" s="399"/>
      <c r="K18" s="399"/>
      <c r="L18" s="399"/>
      <c r="M18" s="399"/>
      <c r="N18" s="399"/>
    </row>
  </sheetData>
  <mergeCells count="14">
    <mergeCell ref="B18:N18"/>
    <mergeCell ref="A8:O8"/>
    <mergeCell ref="C10:D10"/>
    <mergeCell ref="E10:F10"/>
    <mergeCell ref="G10:H10"/>
    <mergeCell ref="I10:J10"/>
    <mergeCell ref="K10:L10"/>
    <mergeCell ref="M10:N10"/>
    <mergeCell ref="A1:O1"/>
    <mergeCell ref="A2:P2"/>
    <mergeCell ref="A3:O3"/>
    <mergeCell ref="A5:O5"/>
    <mergeCell ref="A6:O6"/>
    <mergeCell ref="A7:O7"/>
  </mergeCells>
  <pageMargins left="0.7" right="0.7" top="0.75" bottom="0.75" header="0.3" footer="0.3"/>
  <pageSetup orientation="portrait" horizontalDpi="4294967295" verticalDpi="4294967295" r:id="rId1"/>
  <ignoredErrors>
    <ignoredError sqref="D17:N17" formulaRange="1"/>
  </ignoredError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showGridLines="0" zoomScaleNormal="100" workbookViewId="0">
      <selection activeCell="C25" sqref="C25"/>
    </sheetView>
  </sheetViews>
  <sheetFormatPr baseColWidth="10" defaultColWidth="11.44140625" defaultRowHeight="14.4"/>
  <cols>
    <col min="1" max="1" width="12.33203125" style="17" customWidth="1"/>
    <col min="2" max="2" width="53.6640625" style="17" customWidth="1"/>
    <col min="3" max="3" width="16.33203125" style="17" customWidth="1"/>
    <col min="4" max="4" width="14.44140625" style="17" customWidth="1"/>
    <col min="5" max="5" width="16.6640625" style="17" customWidth="1"/>
    <col min="6" max="6" width="16.109375" style="17" customWidth="1"/>
    <col min="7" max="7" width="15.44140625" style="17" customWidth="1"/>
    <col min="8" max="8" width="16.6640625" style="17" customWidth="1"/>
    <col min="9" max="9" width="13.109375" style="17" bestFit="1" customWidth="1"/>
    <col min="10" max="16384" width="11.44140625" style="17"/>
  </cols>
  <sheetData>
    <row r="1" spans="1:9" ht="28.5" customHeight="1">
      <c r="A1" s="313" t="s">
        <v>0</v>
      </c>
      <c r="B1" s="314"/>
      <c r="C1" s="314"/>
      <c r="D1" s="314"/>
      <c r="E1" s="314"/>
      <c r="F1" s="314"/>
      <c r="G1" s="314"/>
      <c r="H1" s="314"/>
      <c r="I1" s="314"/>
    </row>
    <row r="2" spans="1:9" ht="21">
      <c r="A2" s="315" t="s">
        <v>1</v>
      </c>
      <c r="B2" s="316"/>
      <c r="C2" s="316"/>
      <c r="D2" s="316"/>
      <c r="E2" s="316"/>
      <c r="F2" s="316"/>
      <c r="G2" s="316"/>
      <c r="H2" s="316"/>
      <c r="I2" s="316"/>
    </row>
    <row r="3" spans="1:9" ht="15.75" customHeight="1">
      <c r="A3" s="341" t="s">
        <v>10</v>
      </c>
      <c r="B3" s="342"/>
      <c r="C3" s="342"/>
      <c r="D3" s="342"/>
      <c r="E3" s="342"/>
      <c r="F3" s="342"/>
      <c r="G3" s="342"/>
      <c r="H3" s="342"/>
      <c r="I3" s="342"/>
    </row>
    <row r="5" spans="1:9" ht="18">
      <c r="A5" s="360" t="s">
        <v>178</v>
      </c>
      <c r="B5" s="360"/>
      <c r="C5" s="360"/>
      <c r="D5" s="360"/>
      <c r="E5" s="360"/>
      <c r="F5" s="360"/>
      <c r="G5" s="360"/>
      <c r="H5" s="360"/>
      <c r="I5" s="360"/>
    </row>
    <row r="6" spans="1:9" ht="18">
      <c r="A6" s="360" t="s">
        <v>243</v>
      </c>
      <c r="B6" s="360"/>
      <c r="C6" s="360"/>
      <c r="D6" s="360"/>
      <c r="E6" s="360"/>
      <c r="F6" s="360"/>
      <c r="G6" s="360"/>
      <c r="H6" s="360"/>
      <c r="I6" s="360"/>
    </row>
    <row r="7" spans="1:9" ht="18">
      <c r="A7" s="360" t="s">
        <v>248</v>
      </c>
      <c r="B7" s="360"/>
      <c r="C7" s="360"/>
      <c r="D7" s="360"/>
      <c r="E7" s="360"/>
      <c r="F7" s="360"/>
      <c r="G7" s="360"/>
      <c r="H7" s="360"/>
      <c r="I7" s="360"/>
    </row>
    <row r="8" spans="1:9">
      <c r="A8" s="377" t="s">
        <v>12</v>
      </c>
      <c r="B8" s="377"/>
      <c r="C8" s="377"/>
      <c r="D8" s="377"/>
      <c r="E8" s="377"/>
      <c r="F8" s="377"/>
      <c r="G8" s="377"/>
      <c r="H8" s="377"/>
      <c r="I8" s="377"/>
    </row>
    <row r="9" spans="1:9">
      <c r="H9" s="86"/>
    </row>
    <row r="10" spans="1:9" ht="24" customHeight="1">
      <c r="B10" s="384" t="s">
        <v>280</v>
      </c>
      <c r="C10" s="385" t="s">
        <v>155</v>
      </c>
      <c r="D10" s="386"/>
      <c r="E10" s="387" t="s">
        <v>163</v>
      </c>
      <c r="F10" s="386"/>
      <c r="G10" s="388" t="s">
        <v>156</v>
      </c>
      <c r="H10" s="389"/>
    </row>
    <row r="11" spans="1:9" ht="24" customHeight="1">
      <c r="B11" s="384"/>
      <c r="C11" s="290" t="s">
        <v>116</v>
      </c>
      <c r="D11" s="289" t="s">
        <v>159</v>
      </c>
      <c r="E11" s="290" t="s">
        <v>116</v>
      </c>
      <c r="F11" s="289" t="s">
        <v>159</v>
      </c>
      <c r="G11" s="290" t="s">
        <v>116</v>
      </c>
      <c r="H11" s="185" t="s">
        <v>159</v>
      </c>
    </row>
    <row r="12" spans="1:9" ht="15.6">
      <c r="B12" s="288" t="s">
        <v>13</v>
      </c>
      <c r="C12" s="292">
        <v>155336064737</v>
      </c>
      <c r="D12" s="292">
        <v>169549207420.28992</v>
      </c>
      <c r="E12" s="293">
        <v>540162</v>
      </c>
      <c r="F12" s="293">
        <v>581109</v>
      </c>
      <c r="G12" s="293">
        <v>23964.425600869119</v>
      </c>
      <c r="H12" s="293">
        <f>(+(D12/F12)/13)</f>
        <v>22443.718346536858</v>
      </c>
    </row>
    <row r="13" spans="1:9" ht="18" customHeight="1">
      <c r="B13" s="287" t="s">
        <v>250</v>
      </c>
      <c r="C13" s="294">
        <v>24041495419</v>
      </c>
      <c r="D13" s="294">
        <v>11276779200.870003</v>
      </c>
      <c r="E13" s="293">
        <v>46558</v>
      </c>
      <c r="F13" s="295">
        <v>36263</v>
      </c>
      <c r="G13" s="295">
        <v>43031.443609762733</v>
      </c>
      <c r="H13" s="295">
        <f>(+(D13/F13)/13)</f>
        <v>23920.926396411691</v>
      </c>
    </row>
    <row r="14" spans="1:9" ht="15.6">
      <c r="B14" s="287" t="s">
        <v>51</v>
      </c>
      <c r="C14" s="294">
        <v>2832071572</v>
      </c>
      <c r="D14" s="294">
        <v>909242936.36000001</v>
      </c>
      <c r="E14" s="293">
        <v>12201.787240319225</v>
      </c>
      <c r="F14" s="295">
        <v>11195.912973946528</v>
      </c>
      <c r="G14" s="295">
        <v>19341.917678541566</v>
      </c>
      <c r="H14" s="295">
        <f t="shared" ref="H14:H17" si="0">(+(D14/F14)/13)</f>
        <v>6247.0800280551248</v>
      </c>
    </row>
    <row r="15" spans="1:9" ht="15.6">
      <c r="B15" s="287" t="s">
        <v>41</v>
      </c>
      <c r="C15" s="294">
        <v>6205803859.1599998</v>
      </c>
      <c r="D15" s="294">
        <v>6273221127</v>
      </c>
      <c r="E15" s="293">
        <v>50683</v>
      </c>
      <c r="F15" s="295">
        <v>50699</v>
      </c>
      <c r="G15" s="295">
        <v>10203.624915586423</v>
      </c>
      <c r="H15" s="295">
        <f t="shared" si="0"/>
        <v>9518.0471273139974</v>
      </c>
    </row>
    <row r="16" spans="1:9" ht="15.6">
      <c r="B16" s="287" t="s">
        <v>14</v>
      </c>
      <c r="C16" s="294">
        <v>15229152344</v>
      </c>
      <c r="D16" s="294">
        <v>18328456234.649998</v>
      </c>
      <c r="E16" s="293">
        <v>27798</v>
      </c>
      <c r="F16" s="295">
        <v>28521</v>
      </c>
      <c r="G16" s="295">
        <v>45654.220759287244</v>
      </c>
      <c r="H16" s="295">
        <f t="shared" si="0"/>
        <v>49433.093118026387</v>
      </c>
    </row>
    <row r="17" spans="2:10" ht="17.399999999999999">
      <c r="B17" s="291" t="s">
        <v>153</v>
      </c>
      <c r="C17" s="296">
        <f>SUM(C12:C16)</f>
        <v>203644587931.16</v>
      </c>
      <c r="D17" s="296">
        <f>SUM(D12:D16)</f>
        <v>206336906919.16989</v>
      </c>
      <c r="E17" s="297">
        <f>SUM(E12:E16)</f>
        <v>677402.78724031919</v>
      </c>
      <c r="F17" s="297">
        <f>SUM(F12:F16)</f>
        <v>707787.91297394654</v>
      </c>
      <c r="G17" s="296">
        <f t="shared" ref="G17" si="1">(+(C17/E17)/13)*1000000</f>
        <v>23125042585.393932</v>
      </c>
      <c r="H17" s="298">
        <f t="shared" si="0"/>
        <v>22424.895186924892</v>
      </c>
    </row>
    <row r="18" spans="2:10" ht="20.399999999999999" customHeight="1">
      <c r="B18" s="404" t="s">
        <v>296</v>
      </c>
      <c r="C18" s="404"/>
      <c r="D18" s="404"/>
      <c r="E18" s="404"/>
      <c r="F18" s="404"/>
      <c r="G18" s="404"/>
      <c r="H18" s="404"/>
    </row>
    <row r="19" spans="2:10">
      <c r="H19" s="69"/>
      <c r="J19" s="69"/>
    </row>
    <row r="20" spans="2:10">
      <c r="C20" s="87"/>
      <c r="D20" s="87"/>
      <c r="E20" s="87"/>
      <c r="F20" s="87"/>
      <c r="G20" s="80"/>
      <c r="H20" s="80"/>
    </row>
    <row r="21" spans="2:10">
      <c r="C21" s="87"/>
      <c r="D21" s="87"/>
      <c r="E21" s="87"/>
      <c r="F21" s="87"/>
      <c r="G21" s="80"/>
      <c r="H21" s="80"/>
    </row>
    <row r="22" spans="2:10">
      <c r="C22" s="87"/>
      <c r="D22" s="87"/>
      <c r="E22" s="87"/>
      <c r="F22" s="87"/>
    </row>
    <row r="23" spans="2:10">
      <c r="C23" s="87"/>
      <c r="D23" s="87"/>
      <c r="E23" s="87"/>
      <c r="F23" s="87"/>
    </row>
    <row r="25" spans="2:10">
      <c r="I25" s="62"/>
    </row>
    <row r="26" spans="2:10">
      <c r="D26" s="62"/>
    </row>
    <row r="31" spans="2:10">
      <c r="C31" s="69"/>
    </row>
    <row r="42" spans="3:8">
      <c r="C42" s="87"/>
      <c r="D42" s="87"/>
      <c r="E42" s="87"/>
      <c r="F42" s="87"/>
      <c r="G42" s="80"/>
      <c r="H42" s="80"/>
    </row>
    <row r="43" spans="3:8">
      <c r="C43" s="87"/>
      <c r="D43" s="87"/>
      <c r="E43" s="87"/>
      <c r="F43" s="87"/>
      <c r="G43" s="80"/>
      <c r="H43" s="80"/>
    </row>
    <row r="44" spans="3:8">
      <c r="C44" s="87"/>
      <c r="D44" s="87"/>
      <c r="E44" s="87"/>
      <c r="F44" s="87"/>
    </row>
    <row r="64" spans="3:8">
      <c r="C64" s="87"/>
      <c r="D64" s="87"/>
      <c r="E64" s="87"/>
      <c r="F64" s="87"/>
      <c r="G64" s="80"/>
      <c r="H64" s="80"/>
    </row>
    <row r="65" spans="3:8">
      <c r="C65" s="87"/>
      <c r="D65" s="87"/>
      <c r="E65" s="87"/>
      <c r="F65" s="87"/>
      <c r="G65" s="80"/>
      <c r="H65" s="80"/>
    </row>
    <row r="66" spans="3:8">
      <c r="C66" s="87"/>
      <c r="D66" s="87"/>
      <c r="E66" s="87"/>
      <c r="F66" s="87"/>
    </row>
  </sheetData>
  <mergeCells count="12">
    <mergeCell ref="A2:I2"/>
    <mergeCell ref="A1:I1"/>
    <mergeCell ref="C10:D10"/>
    <mergeCell ref="E10:F10"/>
    <mergeCell ref="G10:H10"/>
    <mergeCell ref="A3:I3"/>
    <mergeCell ref="B18:H18"/>
    <mergeCell ref="B10:B11"/>
    <mergeCell ref="A8:I8"/>
    <mergeCell ref="A5:I5"/>
    <mergeCell ref="A6:I6"/>
    <mergeCell ref="A7:I7"/>
  </mergeCells>
  <pageMargins left="0.7" right="0.7" top="0.75" bottom="0.75" header="0.3" footer="0.3"/>
  <pageSetup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4"/>
  <sheetViews>
    <sheetView showGridLines="0" topLeftCell="A10" zoomScale="110" zoomScaleNormal="110" workbookViewId="0">
      <selection activeCell="H45" sqref="H45"/>
    </sheetView>
  </sheetViews>
  <sheetFormatPr baseColWidth="10" defaultColWidth="11.44140625" defaultRowHeight="14.4"/>
  <cols>
    <col min="1" max="1" width="11.44140625" style="17" customWidth="1"/>
    <col min="2" max="2" width="8.5546875" style="17" customWidth="1"/>
    <col min="3" max="3" width="84.44140625" style="17" customWidth="1"/>
    <col min="4" max="4" width="18.6640625" style="17" customWidth="1"/>
    <col min="5" max="5" width="12.88671875" style="17" customWidth="1"/>
    <col min="6" max="6" width="9.88671875" style="17" customWidth="1"/>
    <col min="7" max="7" width="11.44140625" style="17"/>
    <col min="8" max="8" width="11.44140625" style="17" customWidth="1"/>
    <col min="9" max="9" width="10.33203125" style="17" customWidth="1"/>
    <col min="10" max="10" width="13.109375" style="17" bestFit="1" customWidth="1"/>
    <col min="11" max="17" width="11.44140625" style="17"/>
    <col min="18" max="18" width="20.44140625" style="17" bestFit="1" customWidth="1"/>
    <col min="19" max="19" width="24.109375" style="17" customWidth="1"/>
    <col min="20" max="20" width="14.109375" style="17" bestFit="1" customWidth="1"/>
    <col min="21" max="16384" width="11.44140625" style="17"/>
  </cols>
  <sheetData>
    <row r="1" spans="1:20" ht="28.8">
      <c r="A1" s="313" t="s">
        <v>269</v>
      </c>
      <c r="B1" s="314"/>
      <c r="C1" s="314"/>
      <c r="D1" s="314"/>
      <c r="E1" s="314"/>
      <c r="F1" s="314"/>
      <c r="G1" s="314"/>
      <c r="H1" s="314"/>
      <c r="I1" s="26"/>
      <c r="S1" s="100"/>
    </row>
    <row r="2" spans="1:20" ht="21">
      <c r="A2" s="315" t="s">
        <v>270</v>
      </c>
      <c r="B2" s="316"/>
      <c r="C2" s="316"/>
      <c r="D2" s="316"/>
      <c r="E2" s="316"/>
      <c r="F2" s="316"/>
      <c r="G2" s="316"/>
      <c r="H2" s="316"/>
      <c r="I2" s="28"/>
      <c r="S2" s="62">
        <v>4562235100000</v>
      </c>
      <c r="T2" s="62"/>
    </row>
    <row r="3" spans="1:20" ht="15.6">
      <c r="A3" s="342" t="s">
        <v>271</v>
      </c>
      <c r="B3" s="342"/>
      <c r="C3" s="342"/>
      <c r="D3" s="342"/>
      <c r="E3" s="342"/>
      <c r="F3" s="342"/>
      <c r="G3" s="342"/>
      <c r="H3" s="342"/>
      <c r="I3" s="30"/>
    </row>
    <row r="4" spans="1:20">
      <c r="A4" s="342"/>
      <c r="B4" s="342"/>
      <c r="C4" s="342"/>
      <c r="D4" s="342"/>
      <c r="E4" s="342"/>
      <c r="F4" s="342"/>
      <c r="G4" s="342"/>
      <c r="H4" s="342"/>
    </row>
    <row r="5" spans="1:20" ht="18">
      <c r="A5" s="361" t="s">
        <v>193</v>
      </c>
      <c r="B5" s="361"/>
      <c r="C5" s="361"/>
      <c r="D5" s="361"/>
      <c r="E5" s="361"/>
      <c r="F5" s="361"/>
      <c r="G5" s="361"/>
      <c r="H5" s="361"/>
      <c r="I5" s="57"/>
    </row>
    <row r="6" spans="1:20" ht="18">
      <c r="A6" s="361" t="s">
        <v>248</v>
      </c>
      <c r="B6" s="361"/>
      <c r="C6" s="361"/>
      <c r="D6" s="361"/>
      <c r="E6" s="361"/>
      <c r="F6" s="361"/>
      <c r="G6" s="361"/>
      <c r="H6" s="361"/>
      <c r="I6" s="103"/>
      <c r="R6" s="100"/>
    </row>
    <row r="7" spans="1:20" ht="14.4" customHeight="1">
      <c r="A7" s="378" t="s">
        <v>194</v>
      </c>
      <c r="B7" s="378"/>
      <c r="C7" s="378"/>
      <c r="D7" s="378"/>
      <c r="E7" s="378"/>
      <c r="F7" s="378"/>
      <c r="G7" s="378"/>
      <c r="H7" s="378"/>
      <c r="I7" s="390"/>
      <c r="J7" s="390"/>
      <c r="K7" s="390"/>
      <c r="L7" s="390"/>
      <c r="M7" s="390"/>
      <c r="N7" s="390"/>
      <c r="O7" s="390"/>
    </row>
    <row r="8" spans="1:20" ht="28.2" customHeight="1">
      <c r="C8" s="238" t="s">
        <v>195</v>
      </c>
      <c r="D8" s="239" t="s">
        <v>257</v>
      </c>
      <c r="E8" s="239" t="s">
        <v>196</v>
      </c>
      <c r="F8" s="239" t="s">
        <v>167</v>
      </c>
      <c r="I8" s="390"/>
      <c r="J8" s="390"/>
      <c r="K8" s="390"/>
      <c r="L8" s="390"/>
      <c r="M8" s="390"/>
      <c r="N8" s="390"/>
      <c r="O8" s="390"/>
    </row>
    <row r="9" spans="1:20" ht="14.4" customHeight="1">
      <c r="C9" s="235" t="s">
        <v>197</v>
      </c>
      <c r="D9" s="236">
        <v>41849065646.599998</v>
      </c>
      <c r="E9" s="237">
        <f t="shared" ref="E9:E34" si="0">+D9/$D$34</f>
        <v>0.85078565098306824</v>
      </c>
      <c r="F9" s="237">
        <f>+D9/$S$2</f>
        <v>9.1729305327995919E-3</v>
      </c>
      <c r="H9" s="69"/>
      <c r="I9" s="390"/>
      <c r="J9" s="390"/>
      <c r="K9" s="390"/>
      <c r="L9" s="390"/>
      <c r="M9" s="390"/>
      <c r="N9" s="390"/>
      <c r="O9" s="390"/>
    </row>
    <row r="10" spans="1:20">
      <c r="C10" s="173" t="s">
        <v>272</v>
      </c>
      <c r="D10" s="230">
        <v>3899385527.8999996</v>
      </c>
      <c r="E10" s="231">
        <f t="shared" si="0"/>
        <v>7.9273962358055367E-2</v>
      </c>
      <c r="F10" s="231">
        <f>+D10/$S$2</f>
        <v>8.5470946639729279E-4</v>
      </c>
      <c r="I10" s="390"/>
      <c r="J10" s="390"/>
      <c r="K10" s="390"/>
      <c r="L10" s="390"/>
      <c r="M10" s="390"/>
      <c r="N10" s="390"/>
      <c r="O10" s="390"/>
    </row>
    <row r="11" spans="1:20">
      <c r="C11" s="173" t="s">
        <v>262</v>
      </c>
      <c r="D11" s="230">
        <v>3079281284.21</v>
      </c>
      <c r="E11" s="231">
        <f t="shared" si="0"/>
        <v>6.2601357795414189E-2</v>
      </c>
      <c r="F11" s="231">
        <f t="shared" ref="F11:F33" si="1">+D11/$S$2</f>
        <v>6.7495015419306208E-4</v>
      </c>
      <c r="I11" s="390"/>
      <c r="J11" s="390"/>
      <c r="K11" s="390"/>
      <c r="L11" s="390"/>
      <c r="M11" s="390"/>
      <c r="N11" s="390"/>
      <c r="O11" s="390"/>
    </row>
    <row r="12" spans="1:20">
      <c r="C12" s="173" t="s">
        <v>277</v>
      </c>
      <c r="D12" s="230">
        <v>1517535387.0700006</v>
      </c>
      <c r="E12" s="231">
        <f t="shared" si="0"/>
        <v>3.0851282154804507E-2</v>
      </c>
      <c r="F12" s="231">
        <f t="shared" si="1"/>
        <v>3.3262980837397017E-4</v>
      </c>
    </row>
    <row r="13" spans="1:20">
      <c r="C13" s="173" t="s">
        <v>259</v>
      </c>
      <c r="D13" s="230">
        <v>1327999503.5799999</v>
      </c>
      <c r="E13" s="231">
        <f t="shared" si="0"/>
        <v>2.6998044154667885E-2</v>
      </c>
      <c r="F13" s="231">
        <f t="shared" si="1"/>
        <v>2.9108528483768844E-4</v>
      </c>
    </row>
    <row r="14" spans="1:20">
      <c r="C14" s="173" t="s">
        <v>274</v>
      </c>
      <c r="D14" s="230">
        <v>1189087106.02</v>
      </c>
      <c r="E14" s="231">
        <f t="shared" si="0"/>
        <v>2.4173974542559228E-2</v>
      </c>
      <c r="F14" s="231">
        <f t="shared" si="1"/>
        <v>2.6063696410998197E-4</v>
      </c>
    </row>
    <row r="15" spans="1:20">
      <c r="C15" s="186" t="s">
        <v>260</v>
      </c>
      <c r="D15" s="230">
        <v>1056000500</v>
      </c>
      <c r="E15" s="231">
        <f t="shared" si="0"/>
        <v>2.1468342457579764E-2</v>
      </c>
      <c r="F15" s="231">
        <f t="shared" si="1"/>
        <v>2.314656033399068E-4</v>
      </c>
    </row>
    <row r="16" spans="1:20">
      <c r="C16" s="173" t="s">
        <v>275</v>
      </c>
      <c r="D16" s="230">
        <v>896153394.81999981</v>
      </c>
      <c r="E16" s="231">
        <f t="shared" si="0"/>
        <v>1.8218673167785852E-2</v>
      </c>
      <c r="F16" s="231">
        <f t="shared" si="1"/>
        <v>1.9642858712388579E-4</v>
      </c>
    </row>
    <row r="17" spans="3:6">
      <c r="C17" s="173" t="s">
        <v>261</v>
      </c>
      <c r="D17" s="230">
        <v>817385167.20000005</v>
      </c>
      <c r="E17" s="231">
        <f t="shared" si="0"/>
        <v>1.6617326117928634E-2</v>
      </c>
      <c r="F17" s="231">
        <f t="shared" si="1"/>
        <v>1.7916331563009544E-4</v>
      </c>
    </row>
    <row r="18" spans="3:6">
      <c r="C18" s="173" t="s">
        <v>268</v>
      </c>
      <c r="D18" s="230">
        <v>815664266.03999984</v>
      </c>
      <c r="E18" s="231">
        <f t="shared" si="0"/>
        <v>1.6582340438055822E-2</v>
      </c>
      <c r="F18" s="231">
        <f t="shared" si="1"/>
        <v>1.7878610991353775E-4</v>
      </c>
    </row>
    <row r="19" spans="3:6">
      <c r="C19" s="234" t="s">
        <v>205</v>
      </c>
      <c r="D19" s="230">
        <f>+D9-SUM(D10:D18)</f>
        <v>27250573509.759998</v>
      </c>
      <c r="E19" s="231">
        <f t="shared" si="0"/>
        <v>0.55400034779621699</v>
      </c>
      <c r="F19" s="231">
        <f t="shared" si="1"/>
        <v>5.9730752388801704E-3</v>
      </c>
    </row>
    <row r="20" spans="3:6">
      <c r="C20" s="114" t="s">
        <v>258</v>
      </c>
      <c r="D20" s="228">
        <v>6266618403.0899992</v>
      </c>
      <c r="E20" s="229">
        <f t="shared" si="0"/>
        <v>0.12739947559542608</v>
      </c>
      <c r="F20" s="229">
        <f t="shared" si="1"/>
        <v>1.3735851541473605E-3</v>
      </c>
    </row>
    <row r="21" spans="3:6" ht="27">
      <c r="C21" s="173" t="s">
        <v>276</v>
      </c>
      <c r="D21" s="230">
        <v>6071135011.0099993</v>
      </c>
      <c r="E21" s="231">
        <f t="shared" si="0"/>
        <v>0.12342532557755888</v>
      </c>
      <c r="F21" s="231">
        <f t="shared" si="1"/>
        <v>1.3307369913948537E-3</v>
      </c>
    </row>
    <row r="22" spans="3:6">
      <c r="C22" s="173" t="s">
        <v>278</v>
      </c>
      <c r="D22" s="230">
        <v>93710066.12999998</v>
      </c>
      <c r="E22" s="231">
        <f t="shared" si="0"/>
        <v>1.9051125367850546E-3</v>
      </c>
      <c r="F22" s="231">
        <f t="shared" si="1"/>
        <v>2.0540385156828058E-5</v>
      </c>
    </row>
    <row r="23" spans="3:6">
      <c r="C23" s="173" t="s">
        <v>263</v>
      </c>
      <c r="D23" s="230">
        <v>14113772.060000001</v>
      </c>
      <c r="E23" s="231">
        <f t="shared" si="0"/>
        <v>2.8693101182461657E-4</v>
      </c>
      <c r="F23" s="231">
        <f t="shared" si="1"/>
        <v>3.0936091083951374E-6</v>
      </c>
    </row>
    <row r="24" spans="3:6">
      <c r="C24" s="173" t="s">
        <v>264</v>
      </c>
      <c r="D24" s="230">
        <v>8000000</v>
      </c>
      <c r="E24" s="231">
        <f t="shared" si="0"/>
        <v>1.6263888100492198E-4</v>
      </c>
      <c r="F24" s="231">
        <f t="shared" si="1"/>
        <v>1.7535264677613831E-6</v>
      </c>
    </row>
    <row r="25" spans="3:6">
      <c r="C25" s="173" t="s">
        <v>205</v>
      </c>
      <c r="D25" s="230">
        <f>+D20-SUM(D21:D24)</f>
        <v>79659553.88999939</v>
      </c>
      <c r="E25" s="231">
        <f t="shared" si="0"/>
        <v>1.6194675882525978E-3</v>
      </c>
      <c r="F25" s="231">
        <f t="shared" si="1"/>
        <v>1.7460642019522271E-5</v>
      </c>
    </row>
    <row r="26" spans="3:6">
      <c r="C26" s="114" t="s">
        <v>198</v>
      </c>
      <c r="D26" s="228">
        <v>1073045918.0099999</v>
      </c>
      <c r="E26" s="229">
        <f t="shared" si="0"/>
        <v>2.1814873421505707E-2</v>
      </c>
      <c r="F26" s="229">
        <f t="shared" si="1"/>
        <v>2.3520180229423071E-4</v>
      </c>
    </row>
    <row r="27" spans="3:6">
      <c r="C27" s="173" t="s">
        <v>206</v>
      </c>
      <c r="D27" s="230">
        <v>472483161.02000028</v>
      </c>
      <c r="E27" s="231">
        <f t="shared" si="0"/>
        <v>9.6055165752451533E-3</v>
      </c>
      <c r="F27" s="231">
        <f t="shared" si="1"/>
        <v>1.0356396605251673E-4</v>
      </c>
    </row>
    <row r="28" spans="3:6">
      <c r="C28" s="173" t="s">
        <v>207</v>
      </c>
      <c r="D28" s="230">
        <v>136492585.70999998</v>
      </c>
      <c r="E28" s="231">
        <f t="shared" si="0"/>
        <v>2.7748751756678501E-3</v>
      </c>
      <c r="F28" s="231">
        <f t="shared" si="1"/>
        <v>2.991792021195926E-5</v>
      </c>
    </row>
    <row r="29" spans="3:6">
      <c r="C29" s="173" t="s">
        <v>265</v>
      </c>
      <c r="D29" s="230">
        <v>71343872.689999968</v>
      </c>
      <c r="E29" s="231">
        <f t="shared" si="0"/>
        <v>1.450410952607401E-3</v>
      </c>
      <c r="F29" s="231">
        <f t="shared" si="1"/>
        <v>1.5637921134314179E-5</v>
      </c>
    </row>
    <row r="30" spans="3:6">
      <c r="C30" s="173" t="s">
        <v>266</v>
      </c>
      <c r="D30" s="230">
        <v>57220483.040000007</v>
      </c>
      <c r="E30" s="231">
        <f t="shared" si="0"/>
        <v>1.1632844165233398E-3</v>
      </c>
      <c r="F30" s="231">
        <f t="shared" si="1"/>
        <v>1.2542203938591417E-5</v>
      </c>
    </row>
    <row r="31" spans="3:6">
      <c r="C31" s="173" t="s">
        <v>267</v>
      </c>
      <c r="D31" s="230">
        <v>52882202.859999999</v>
      </c>
      <c r="E31" s="231">
        <f t="shared" si="0"/>
        <v>1.0750877872782107E-3</v>
      </c>
      <c r="F31" s="231">
        <f t="shared" si="1"/>
        <v>1.1591292798567088E-5</v>
      </c>
    </row>
    <row r="32" spans="3:6">
      <c r="C32" s="173" t="s">
        <v>273</v>
      </c>
      <c r="D32" s="230">
        <v>45939361.759999998</v>
      </c>
      <c r="E32" s="231">
        <f t="shared" si="0"/>
        <v>9.3394079884083795E-4</v>
      </c>
      <c r="F32" s="231">
        <f t="shared" si="1"/>
        <v>1.0069485844778144E-5</v>
      </c>
    </row>
    <row r="33" spans="3:6">
      <c r="C33" s="173" t="s">
        <v>205</v>
      </c>
      <c r="D33" s="230">
        <f>+D26-SUM(D27:D32)</f>
        <v>236684250.92999971</v>
      </c>
      <c r="E33" s="231">
        <f t="shared" si="0"/>
        <v>4.811757715342915E-3</v>
      </c>
      <c r="F33" s="231">
        <f t="shared" si="1"/>
        <v>5.1879012313503904E-5</v>
      </c>
    </row>
    <row r="34" spans="3:6">
      <c r="C34" s="174" t="s">
        <v>15</v>
      </c>
      <c r="D34" s="232">
        <f>+D9+D20+D26</f>
        <v>49188729967.699997</v>
      </c>
      <c r="E34" s="233">
        <f t="shared" si="0"/>
        <v>1</v>
      </c>
      <c r="F34" s="233">
        <f>+D34/$S$2</f>
        <v>1.0781717489241184E-2</v>
      </c>
    </row>
    <row r="35" spans="3:6" ht="18.600000000000001" customHeight="1">
      <c r="C35" s="405" t="s">
        <v>33</v>
      </c>
    </row>
    <row r="52" spans="4:10">
      <c r="J52" s="62"/>
    </row>
    <row r="53" spans="4:10">
      <c r="D53" s="62"/>
    </row>
    <row r="54" spans="4:10">
      <c r="D54" s="62"/>
      <c r="E54" s="79"/>
    </row>
  </sheetData>
  <mergeCells count="7">
    <mergeCell ref="I7:O11"/>
    <mergeCell ref="A1:H1"/>
    <mergeCell ref="A2:H2"/>
    <mergeCell ref="A3:H4"/>
    <mergeCell ref="A5:H5"/>
    <mergeCell ref="A6:H6"/>
    <mergeCell ref="A7:H7"/>
  </mergeCells>
  <pageMargins left="0.7" right="0.7" top="0.75" bottom="0.75" header="0.3" footer="0.3"/>
  <pageSetup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showGridLines="0" tabSelected="1" zoomScaleNormal="100" workbookViewId="0">
      <selection activeCell="E26" sqref="E26"/>
    </sheetView>
  </sheetViews>
  <sheetFormatPr baseColWidth="10" defaultColWidth="11.44140625" defaultRowHeight="14.4"/>
  <cols>
    <col min="1" max="3" width="11.44140625" style="17" customWidth="1"/>
    <col min="4" max="4" width="22.44140625" style="17" customWidth="1"/>
    <col min="5" max="5" width="52" style="17" customWidth="1"/>
    <col min="6" max="6" width="13.44140625" style="17" customWidth="1"/>
    <col min="7" max="7" width="18.5546875" style="17" customWidth="1"/>
    <col min="8" max="8" width="30.44140625" style="17" customWidth="1"/>
    <col min="9" max="16384" width="11.44140625" style="17"/>
  </cols>
  <sheetData>
    <row r="1" spans="1:13" ht="28.5" customHeight="1">
      <c r="A1" s="313" t="s">
        <v>0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25"/>
      <c r="M1" s="26"/>
    </row>
    <row r="2" spans="1:13" ht="21">
      <c r="A2" s="315" t="s">
        <v>1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27"/>
      <c r="M2" s="28"/>
    </row>
    <row r="3" spans="1:13" ht="15.75" customHeight="1">
      <c r="A3" s="341" t="s">
        <v>10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29"/>
      <c r="M3" s="30"/>
    </row>
    <row r="5" spans="1:13" ht="18">
      <c r="A5" s="344" t="s">
        <v>211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2"/>
      <c r="M5" s="188"/>
    </row>
    <row r="6" spans="1:13" ht="75.75" customHeight="1">
      <c r="D6" s="1" t="s">
        <v>212</v>
      </c>
      <c r="E6" s="189" t="s">
        <v>213</v>
      </c>
      <c r="F6" s="1" t="s">
        <v>279</v>
      </c>
      <c r="G6" s="189" t="s">
        <v>214</v>
      </c>
      <c r="H6" s="189" t="s">
        <v>189</v>
      </c>
    </row>
    <row r="7" spans="1:13" ht="39.6" hidden="1">
      <c r="D7" s="190" t="s">
        <v>215</v>
      </c>
      <c r="E7" s="191" t="s">
        <v>216</v>
      </c>
      <c r="F7" s="192" t="s">
        <v>217</v>
      </c>
      <c r="G7" s="192" t="s">
        <v>217</v>
      </c>
      <c r="H7" s="193" t="s">
        <v>218</v>
      </c>
    </row>
    <row r="8" spans="1:13" ht="52.8">
      <c r="D8" s="190" t="s">
        <v>219</v>
      </c>
      <c r="E8" s="191" t="s">
        <v>220</v>
      </c>
      <c r="F8" s="192" t="s">
        <v>221</v>
      </c>
      <c r="G8" s="192" t="s">
        <v>217</v>
      </c>
      <c r="H8" s="193" t="s">
        <v>222</v>
      </c>
    </row>
    <row r="9" spans="1:13" ht="92.4">
      <c r="D9" s="190" t="s">
        <v>223</v>
      </c>
      <c r="E9" s="191" t="s">
        <v>224</v>
      </c>
      <c r="F9" s="192" t="s">
        <v>221</v>
      </c>
      <c r="G9" s="192" t="s">
        <v>221</v>
      </c>
      <c r="H9" s="193"/>
    </row>
    <row r="10" spans="1:13" ht="39.6" hidden="1">
      <c r="D10" s="190" t="s">
        <v>225</v>
      </c>
      <c r="E10" s="191" t="s">
        <v>220</v>
      </c>
      <c r="F10" s="192" t="s">
        <v>217</v>
      </c>
      <c r="G10" s="192" t="s">
        <v>217</v>
      </c>
      <c r="H10" s="193" t="s">
        <v>218</v>
      </c>
    </row>
    <row r="11" spans="1:13" ht="39.6">
      <c r="D11" s="190" t="s">
        <v>226</v>
      </c>
      <c r="E11" s="191" t="s">
        <v>227</v>
      </c>
      <c r="F11" s="192" t="s">
        <v>221</v>
      </c>
      <c r="G11" s="192" t="s">
        <v>228</v>
      </c>
      <c r="H11" s="193" t="s">
        <v>229</v>
      </c>
    </row>
    <row r="12" spans="1:13" ht="52.8" hidden="1">
      <c r="D12" s="190" t="s">
        <v>230</v>
      </c>
      <c r="E12" s="191" t="s">
        <v>231</v>
      </c>
      <c r="F12" s="192" t="s">
        <v>217</v>
      </c>
      <c r="G12" s="192" t="s">
        <v>217</v>
      </c>
      <c r="H12" s="193" t="s">
        <v>218</v>
      </c>
    </row>
    <row r="13" spans="1:13" ht="52.8">
      <c r="D13" s="190" t="s">
        <v>232</v>
      </c>
      <c r="E13" s="191" t="s">
        <v>233</v>
      </c>
      <c r="F13" s="194" t="s">
        <v>221</v>
      </c>
      <c r="G13" s="194" t="s">
        <v>221</v>
      </c>
      <c r="H13" s="193"/>
    </row>
    <row r="14" spans="1:13" ht="66" hidden="1">
      <c r="D14" s="195" t="s">
        <v>234</v>
      </c>
      <c r="E14" s="191" t="s">
        <v>235</v>
      </c>
      <c r="F14" s="192" t="s">
        <v>217</v>
      </c>
      <c r="G14" s="192" t="s">
        <v>217</v>
      </c>
      <c r="H14" s="193" t="s">
        <v>236</v>
      </c>
    </row>
    <row r="15" spans="1:13" ht="66" hidden="1">
      <c r="D15" s="190" t="s">
        <v>237</v>
      </c>
      <c r="E15" s="196" t="s">
        <v>238</v>
      </c>
      <c r="F15" s="192" t="s">
        <v>217</v>
      </c>
      <c r="G15" s="192" t="s">
        <v>217</v>
      </c>
      <c r="H15" s="193" t="s">
        <v>218</v>
      </c>
    </row>
    <row r="16" spans="1:13" ht="18.600000000000001" customHeight="1">
      <c r="D16" s="401" t="s">
        <v>239</v>
      </c>
      <c r="E16" s="401"/>
      <c r="F16" s="401"/>
      <c r="G16" s="401"/>
      <c r="H16" s="401"/>
    </row>
    <row r="17" spans="4:8">
      <c r="D17" s="406" t="s">
        <v>297</v>
      </c>
      <c r="E17" s="406"/>
      <c r="F17" s="406"/>
      <c r="G17" s="406"/>
      <c r="H17" s="406"/>
    </row>
  </sheetData>
  <mergeCells count="6">
    <mergeCell ref="D16:H16"/>
    <mergeCell ref="A1:K1"/>
    <mergeCell ref="A2:K2"/>
    <mergeCell ref="A3:K3"/>
    <mergeCell ref="A5:K5"/>
    <mergeCell ref="D17:H1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B52"/>
  <sheetViews>
    <sheetView showGridLines="0" workbookViewId="0">
      <selection activeCell="K34" sqref="K34"/>
    </sheetView>
  </sheetViews>
  <sheetFormatPr baseColWidth="10" defaultColWidth="11.44140625" defaultRowHeight="14.4"/>
  <cols>
    <col min="1" max="1" width="42.109375" customWidth="1"/>
    <col min="2" max="2" width="16" hidden="1" customWidth="1"/>
    <col min="3" max="3" width="14.44140625" style="17" customWidth="1"/>
    <col min="4" max="4" width="17" hidden="1" customWidth="1"/>
    <col min="5" max="5" width="17" style="17" customWidth="1"/>
    <col min="6" max="6" width="14.109375" hidden="1" customWidth="1"/>
    <col min="7" max="7" width="14.109375" style="17" customWidth="1"/>
    <col min="8" max="8" width="12.44140625" hidden="1" customWidth="1"/>
    <col min="9" max="9" width="10.5546875" style="17" customWidth="1"/>
    <col min="10" max="10" width="13.5546875" hidden="1" customWidth="1"/>
    <col min="11" max="11" width="11.6640625" style="17" customWidth="1"/>
    <col min="12" max="12" width="12.5546875" hidden="1" customWidth="1"/>
    <col min="13" max="13" width="12.44140625" style="17" customWidth="1"/>
    <col min="14" max="14" width="12.33203125" hidden="1" customWidth="1"/>
    <col min="17" max="17" width="12" bestFit="1" customWidth="1"/>
    <col min="19" max="19" width="16.33203125" customWidth="1"/>
  </cols>
  <sheetData>
    <row r="1" spans="1:28" ht="28.5" customHeight="1">
      <c r="A1" s="313" t="s">
        <v>0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25"/>
      <c r="Q1" s="25"/>
      <c r="R1" s="25"/>
    </row>
    <row r="2" spans="1:28" ht="21">
      <c r="A2" s="315" t="s">
        <v>1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27"/>
      <c r="Q2" s="27"/>
      <c r="R2" s="27"/>
    </row>
    <row r="3" spans="1:28" ht="15.75" customHeight="1">
      <c r="A3" s="341" t="s">
        <v>10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29"/>
      <c r="Q3" s="29"/>
      <c r="R3" s="29"/>
    </row>
    <row r="4" spans="1:28" ht="15" customHeight="1">
      <c r="A4" s="17"/>
      <c r="B4" s="17"/>
      <c r="D4" s="17"/>
      <c r="F4" s="17"/>
      <c r="H4" s="17"/>
      <c r="J4" s="17"/>
      <c r="L4" s="17"/>
      <c r="N4" s="17"/>
      <c r="O4" s="17"/>
      <c r="P4" s="17"/>
      <c r="Q4" s="17"/>
      <c r="R4" s="17"/>
    </row>
    <row r="5" spans="1:28" ht="18.75" customHeight="1">
      <c r="A5" s="339" t="s">
        <v>171</v>
      </c>
      <c r="B5" s="339"/>
      <c r="C5" s="339"/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39"/>
      <c r="P5" s="52"/>
      <c r="Q5" s="52"/>
      <c r="R5" s="52"/>
    </row>
    <row r="6" spans="1:28" ht="18">
      <c r="A6" s="339" t="s">
        <v>11</v>
      </c>
      <c r="B6" s="339"/>
      <c r="C6" s="339"/>
      <c r="D6" s="339"/>
      <c r="E6" s="339"/>
      <c r="F6" s="339"/>
      <c r="G6" s="339"/>
      <c r="H6" s="339"/>
      <c r="I6" s="339"/>
      <c r="J6" s="339"/>
      <c r="K6" s="339"/>
      <c r="L6" s="339"/>
      <c r="M6" s="339"/>
      <c r="N6" s="339"/>
      <c r="O6" s="339"/>
      <c r="P6" s="52"/>
      <c r="Q6" s="52"/>
      <c r="R6" s="52"/>
    </row>
    <row r="7" spans="1:28" ht="18">
      <c r="A7" s="339" t="s">
        <v>46</v>
      </c>
      <c r="B7" s="339"/>
      <c r="C7" s="339"/>
      <c r="D7" s="339"/>
      <c r="E7" s="339"/>
      <c r="F7" s="339"/>
      <c r="G7" s="339"/>
      <c r="H7" s="339"/>
      <c r="I7" s="339"/>
      <c r="J7" s="339"/>
      <c r="K7" s="339"/>
      <c r="L7" s="339"/>
      <c r="M7" s="339"/>
      <c r="N7" s="339"/>
      <c r="O7" s="339"/>
      <c r="P7" s="52"/>
      <c r="Q7" s="52"/>
      <c r="R7" s="52"/>
    </row>
    <row r="8" spans="1:28" s="17" customFormat="1" ht="18">
      <c r="A8" s="340" t="s">
        <v>12</v>
      </c>
      <c r="B8" s="340"/>
      <c r="C8" s="340"/>
      <c r="D8" s="340"/>
      <c r="E8" s="340"/>
      <c r="F8" s="340"/>
      <c r="G8" s="340"/>
      <c r="H8" s="340"/>
      <c r="I8" s="340"/>
      <c r="J8" s="340"/>
      <c r="K8" s="340"/>
      <c r="L8" s="340"/>
      <c r="M8" s="340"/>
      <c r="N8" s="340"/>
      <c r="O8" s="340"/>
      <c r="P8" s="52"/>
      <c r="Q8" s="52"/>
      <c r="R8" s="52"/>
    </row>
    <row r="9" spans="1:28" s="17" customFormat="1" ht="52.8">
      <c r="A9" s="15"/>
      <c r="B9" s="15" t="s">
        <v>13</v>
      </c>
      <c r="C9" s="15" t="s">
        <v>13</v>
      </c>
      <c r="D9" s="15" t="s">
        <v>140</v>
      </c>
      <c r="E9" s="15" t="s">
        <v>140</v>
      </c>
      <c r="F9" s="15" t="s">
        <v>154</v>
      </c>
      <c r="G9" s="15" t="s">
        <v>154</v>
      </c>
      <c r="H9" s="15" t="s">
        <v>142</v>
      </c>
      <c r="I9" s="15" t="s">
        <v>142</v>
      </c>
      <c r="J9" s="15" t="s">
        <v>14</v>
      </c>
      <c r="K9" s="15" t="s">
        <v>14</v>
      </c>
      <c r="L9" s="15" t="s">
        <v>15</v>
      </c>
      <c r="M9" s="15" t="s">
        <v>15</v>
      </c>
      <c r="N9" s="15" t="s">
        <v>167</v>
      </c>
      <c r="O9" s="15" t="s">
        <v>167</v>
      </c>
      <c r="P9" s="14"/>
      <c r="Q9" s="15" t="s">
        <v>13</v>
      </c>
      <c r="R9" s="15"/>
      <c r="S9" s="15" t="s">
        <v>140</v>
      </c>
      <c r="T9" s="15"/>
      <c r="U9" s="15" t="s">
        <v>154</v>
      </c>
      <c r="V9" s="15"/>
      <c r="W9" s="15" t="s">
        <v>142</v>
      </c>
      <c r="X9" s="15"/>
      <c r="Y9" s="15" t="s">
        <v>14</v>
      </c>
      <c r="Z9" s="15"/>
      <c r="AA9" s="15" t="s">
        <v>15</v>
      </c>
      <c r="AB9" s="15"/>
    </row>
    <row r="10" spans="1:28">
      <c r="A10" s="16" t="s">
        <v>16</v>
      </c>
      <c r="B10" s="6">
        <f t="shared" ref="B10:J10" si="0">+B11+B12</f>
        <v>539513193018</v>
      </c>
      <c r="C10" s="6">
        <f t="shared" si="0"/>
        <v>538901861742.22809</v>
      </c>
      <c r="D10" s="6">
        <f t="shared" si="0"/>
        <v>80545575543</v>
      </c>
      <c r="E10" s="6">
        <f t="shared" si="0"/>
        <v>54272183624.860001</v>
      </c>
      <c r="F10" s="6">
        <f t="shared" si="0"/>
        <v>39501572253</v>
      </c>
      <c r="G10" s="6">
        <f t="shared" si="0"/>
        <v>10571121978.350012</v>
      </c>
      <c r="H10" s="6">
        <f t="shared" si="0"/>
        <v>19067641162</v>
      </c>
      <c r="I10" s="6">
        <f t="shared" si="0"/>
        <v>13646742069</v>
      </c>
      <c r="J10" s="6">
        <f t="shared" si="0"/>
        <v>167940604441</v>
      </c>
      <c r="K10" s="6">
        <f>+K11+K12</f>
        <v>179419649331.55002</v>
      </c>
      <c r="L10" s="39">
        <f>+B10+D10+F10+H10+J10</f>
        <v>846568586417</v>
      </c>
      <c r="M10" s="39">
        <f>+C10+E10+G10+I10+K10</f>
        <v>796811558745.98816</v>
      </c>
      <c r="N10" s="11">
        <f>+L10/3620238000000</f>
        <v>0.23384335129817432</v>
      </c>
      <c r="O10" s="11">
        <f>+M10/3620230799402.58</f>
        <v>0.22009965742446036</v>
      </c>
      <c r="Q10" s="79">
        <f>+C10/B10</f>
        <v>0.99886688354671704</v>
      </c>
      <c r="S10" s="79">
        <f>+E10/D10</f>
        <v>0.67380713663019631</v>
      </c>
      <c r="U10" s="79">
        <f>+G10/F10</f>
        <v>0.26761268920244496</v>
      </c>
      <c r="W10" s="79">
        <f>+I10/H10</f>
        <v>0.71570164096630173</v>
      </c>
      <c r="Y10" s="79">
        <f>+K10/J10</f>
        <v>1.068351813599568</v>
      </c>
      <c r="AA10" s="79">
        <f>+M10/L10</f>
        <v>0.94122504842566568</v>
      </c>
    </row>
    <row r="11" spans="1:28">
      <c r="A11" s="18" t="s">
        <v>17</v>
      </c>
      <c r="B11" s="3">
        <v>537886883163</v>
      </c>
      <c r="C11" s="3">
        <v>537166828305.76807</v>
      </c>
      <c r="D11" s="3">
        <v>75462825024</v>
      </c>
      <c r="E11" s="3">
        <v>52620871128.029999</v>
      </c>
      <c r="F11" s="3">
        <v>39475923858</v>
      </c>
      <c r="G11" s="3">
        <v>10571121978.350012</v>
      </c>
      <c r="H11" s="3">
        <v>13092784324</v>
      </c>
      <c r="I11" s="3">
        <v>11481456342</v>
      </c>
      <c r="J11" s="3">
        <v>147891794760</v>
      </c>
      <c r="K11" s="3">
        <v>130787288597.87003</v>
      </c>
      <c r="L11" s="40">
        <v>813810211129</v>
      </c>
      <c r="M11" s="40">
        <f>+C11+E11+G11+I11+K11</f>
        <v>742627566352.01807</v>
      </c>
      <c r="N11" s="33">
        <f>+L11/3620238000000</f>
        <v>0.22479467126995517</v>
      </c>
      <c r="O11" s="33">
        <f>+M11/3620230799402.58</f>
        <v>0.20513265797157695</v>
      </c>
      <c r="Q11" s="79">
        <f>+C11/B11</f>
        <v>0.99866132661016438</v>
      </c>
      <c r="S11" s="79">
        <f>+E11/D11</f>
        <v>0.69730852391617459</v>
      </c>
      <c r="U11" s="79">
        <f>+G11/F11</f>
        <v>0.26778656318154082</v>
      </c>
      <c r="W11" s="79">
        <f>+I11/H11</f>
        <v>0.87693007521354172</v>
      </c>
      <c r="Y11" s="79">
        <f>+K11/J11</f>
        <v>0.88434445474214907</v>
      </c>
      <c r="AA11" s="79">
        <f>+M11/L11</f>
        <v>0.9125316396826354</v>
      </c>
    </row>
    <row r="12" spans="1:28">
      <c r="A12" s="18" t="s">
        <v>18</v>
      </c>
      <c r="B12" s="3">
        <v>1626309855</v>
      </c>
      <c r="C12" s="3">
        <v>1735033436.46</v>
      </c>
      <c r="D12" s="3">
        <v>5082750519</v>
      </c>
      <c r="E12" s="3">
        <v>1651312496.8299999</v>
      </c>
      <c r="F12" s="3">
        <v>25648395</v>
      </c>
      <c r="G12" s="3">
        <v>0</v>
      </c>
      <c r="H12" s="3">
        <v>5974856838</v>
      </c>
      <c r="I12" s="3">
        <v>2165285727</v>
      </c>
      <c r="J12" s="3">
        <v>20048809681</v>
      </c>
      <c r="K12" s="3">
        <v>48632360733.68</v>
      </c>
      <c r="L12" s="40">
        <v>32758375288</v>
      </c>
      <c r="M12" s="40">
        <f>+C12+E12+G12+I12+K12</f>
        <v>54183992393.970001</v>
      </c>
      <c r="N12" s="33">
        <f>+L12/3620238000000</f>
        <v>9.0486800282191387E-3</v>
      </c>
      <c r="O12" s="33">
        <f>+M12/3620230799402.58</f>
        <v>1.4966999452883387E-2</v>
      </c>
      <c r="Q12" s="79">
        <f>+C12/B12</f>
        <v>1.0668529315774207</v>
      </c>
      <c r="S12" s="79">
        <f>+E12/D12</f>
        <v>0.32488560881695322</v>
      </c>
      <c r="U12" s="79">
        <f>+G12/F12</f>
        <v>0</v>
      </c>
      <c r="W12" s="79">
        <f>+I12/H12</f>
        <v>0.36239959980778369</v>
      </c>
      <c r="Y12" s="79">
        <f>+K12/J12</f>
        <v>2.4256981590168052</v>
      </c>
      <c r="AA12" s="79">
        <f>+M12/L12</f>
        <v>1.6540500533864573</v>
      </c>
    </row>
    <row r="13" spans="1:28">
      <c r="A13" s="19"/>
      <c r="B13" s="7"/>
      <c r="C13" s="7"/>
      <c r="D13" s="7"/>
      <c r="E13" s="7"/>
      <c r="F13" s="7"/>
      <c r="G13" s="7"/>
      <c r="H13" s="7"/>
      <c r="I13" s="7"/>
      <c r="J13" s="7"/>
      <c r="K13" s="7"/>
      <c r="L13" s="41"/>
      <c r="M13" s="41"/>
      <c r="N13" s="34"/>
      <c r="O13" s="34"/>
      <c r="S13" s="17"/>
      <c r="U13" s="17"/>
      <c r="W13" s="17"/>
      <c r="Y13" s="17"/>
      <c r="AA13" s="17"/>
    </row>
    <row r="14" spans="1:28">
      <c r="A14" s="16" t="s">
        <v>19</v>
      </c>
      <c r="B14" s="6">
        <f t="shared" ref="B14:J14" si="1">+B15+B17</f>
        <v>624407045081</v>
      </c>
      <c r="C14" s="6">
        <f t="shared" si="1"/>
        <v>623948637379.39331</v>
      </c>
      <c r="D14" s="6">
        <f t="shared" si="1"/>
        <v>78909677095</v>
      </c>
      <c r="E14" s="6">
        <f t="shared" si="1"/>
        <v>45216849609.930054</v>
      </c>
      <c r="F14" s="6">
        <f t="shared" si="1"/>
        <v>39374572253</v>
      </c>
      <c r="G14" s="6">
        <f t="shared" si="1"/>
        <v>10599461368.310003</v>
      </c>
      <c r="H14" s="6">
        <f t="shared" si="1"/>
        <v>18128898721</v>
      </c>
      <c r="I14" s="6">
        <f t="shared" si="1"/>
        <v>14691424562</v>
      </c>
      <c r="J14" s="6">
        <f t="shared" si="1"/>
        <v>168109671668</v>
      </c>
      <c r="K14" s="6">
        <f>+K15+K17</f>
        <v>193770184662.05023</v>
      </c>
      <c r="L14" s="39">
        <f t="shared" ref="L14:M17" si="2">+B14+D14+F14+H14+J14</f>
        <v>928929864818</v>
      </c>
      <c r="M14" s="39">
        <f t="shared" si="2"/>
        <v>888226557581.68359</v>
      </c>
      <c r="N14" s="11">
        <f>+L14/3620238000000</f>
        <v>0.25659358992917042</v>
      </c>
      <c r="O14" s="11">
        <f>+M14/3620230799402.58</f>
        <v>0.245350809602598</v>
      </c>
      <c r="Q14" s="79">
        <f>+C14/B14</f>
        <v>0.99926585116997324</v>
      </c>
      <c r="S14" s="79">
        <f>+E14/D14</f>
        <v>0.57302033507871442</v>
      </c>
      <c r="U14" s="79">
        <f>+G14/F14</f>
        <v>0.26919559405505455</v>
      </c>
      <c r="W14" s="79">
        <f>+I14/H14</f>
        <v>0.81038703939483492</v>
      </c>
      <c r="Y14" s="79">
        <f>+K14/J14</f>
        <v>1.1526415032487078</v>
      </c>
      <c r="AA14" s="79">
        <f>+M14/L14</f>
        <v>0.9561825830152515</v>
      </c>
    </row>
    <row r="15" spans="1:28">
      <c r="A15" s="18" t="s">
        <v>20</v>
      </c>
      <c r="B15" s="3">
        <v>526377193392</v>
      </c>
      <c r="C15" s="3">
        <v>498451638085.06323</v>
      </c>
      <c r="D15" s="3">
        <v>68973568161</v>
      </c>
      <c r="E15" s="3">
        <v>42580148543.920052</v>
      </c>
      <c r="F15" s="3">
        <v>34640782144</v>
      </c>
      <c r="G15" s="3">
        <v>10521895146.150003</v>
      </c>
      <c r="H15" s="3">
        <v>11827166215</v>
      </c>
      <c r="I15" s="3">
        <v>10373937684</v>
      </c>
      <c r="J15" s="3">
        <v>130312919549</v>
      </c>
      <c r="K15" s="3">
        <v>110915137116.79024</v>
      </c>
      <c r="L15" s="40">
        <v>772131629461</v>
      </c>
      <c r="M15" s="40">
        <f t="shared" si="2"/>
        <v>672842756575.92358</v>
      </c>
      <c r="N15" s="33">
        <f>+L15/3620238000000</f>
        <v>0.21328200782959572</v>
      </c>
      <c r="O15" s="33">
        <f>+M15/3620230799402.58</f>
        <v>0.18585631520701881</v>
      </c>
      <c r="Q15" s="79">
        <f>+C15/B15</f>
        <v>0.94694763440075524</v>
      </c>
      <c r="S15" s="79">
        <f>+E15/D15</f>
        <v>0.61734008663330708</v>
      </c>
      <c r="U15" s="79">
        <f>+G15/F15</f>
        <v>0.30374300159883838</v>
      </c>
      <c r="W15" s="79">
        <f>+I15/H15</f>
        <v>0.87712791850706229</v>
      </c>
      <c r="Y15" s="79">
        <f>+K15/J15</f>
        <v>0.85114459487713456</v>
      </c>
      <c r="AA15" s="79">
        <f>+M15/L15</f>
        <v>0.87140939563065589</v>
      </c>
    </row>
    <row r="16" spans="1:28">
      <c r="A16" s="20" t="s">
        <v>21</v>
      </c>
      <c r="B16" s="4">
        <v>114865424715</v>
      </c>
      <c r="C16" s="4">
        <v>86466966158.790039</v>
      </c>
      <c r="D16" s="4">
        <v>20628362</v>
      </c>
      <c r="E16" s="4">
        <v>413696.31</v>
      </c>
      <c r="F16" s="5"/>
      <c r="G16" s="5"/>
      <c r="H16" s="4">
        <v>174864240</v>
      </c>
      <c r="I16" s="4">
        <v>140336976</v>
      </c>
      <c r="J16" s="4">
        <v>1766824106</v>
      </c>
      <c r="K16" s="4">
        <v>7409915788.2099991</v>
      </c>
      <c r="L16" s="42">
        <v>116827741423</v>
      </c>
      <c r="M16" s="42">
        <f t="shared" si="2"/>
        <v>94017632619.310028</v>
      </c>
      <c r="N16" s="35">
        <f>+L16/3620238000000</f>
        <v>3.2270735079572115E-2</v>
      </c>
      <c r="O16" s="35">
        <f>+M16/3620230799402.58</f>
        <v>2.5970065951271687E-2</v>
      </c>
      <c r="Q16" s="79">
        <f>+C16/B16</f>
        <v>0.75276756581302684</v>
      </c>
      <c r="S16" s="79">
        <f>+E16/D16</f>
        <v>2.0054733865926922E-2</v>
      </c>
      <c r="U16" s="79" t="e">
        <f>+G16/F16</f>
        <v>#DIV/0!</v>
      </c>
      <c r="W16" s="79">
        <f>+I16/H16</f>
        <v>0.80254817108403642</v>
      </c>
      <c r="Y16" s="79">
        <f>+K16/J16</f>
        <v>4.1939182078433781</v>
      </c>
      <c r="AA16" s="79">
        <f>+M16/L16</f>
        <v>0.8047543457927423</v>
      </c>
    </row>
    <row r="17" spans="1:27">
      <c r="A17" s="18" t="s">
        <v>22</v>
      </c>
      <c r="B17" s="3">
        <v>98029851689</v>
      </c>
      <c r="C17" s="3">
        <v>125496999294.33014</v>
      </c>
      <c r="D17" s="3">
        <v>9936108934</v>
      </c>
      <c r="E17" s="3">
        <v>2636701066.0099993</v>
      </c>
      <c r="F17" s="3">
        <v>4733790109</v>
      </c>
      <c r="G17" s="3">
        <v>77566222.160000011</v>
      </c>
      <c r="H17" s="3">
        <v>6301732506</v>
      </c>
      <c r="I17" s="3">
        <v>4317486878</v>
      </c>
      <c r="J17" s="3">
        <v>37796752119</v>
      </c>
      <c r="K17" s="3">
        <v>82855047545.259995</v>
      </c>
      <c r="L17" s="40">
        <v>156798235357</v>
      </c>
      <c r="M17" s="40">
        <f t="shared" si="2"/>
        <v>215383801005.76013</v>
      </c>
      <c r="N17" s="33">
        <f>+L17/3620238000000</f>
        <v>4.3311582099574669E-2</v>
      </c>
      <c r="O17" s="33">
        <f>+M17/3620230799402.58</f>
        <v>5.9494494395579231E-2</v>
      </c>
      <c r="Q17" s="79">
        <f>+C17/B17</f>
        <v>1.2801916674572735</v>
      </c>
      <c r="S17" s="79">
        <f>+E17/D17</f>
        <v>0.2653655554225629</v>
      </c>
      <c r="U17" s="79">
        <f>+G17/F17</f>
        <v>1.6385648787539012E-2</v>
      </c>
      <c r="W17" s="79">
        <f>+I17/H17</f>
        <v>0.68512696689192032</v>
      </c>
      <c r="Y17" s="79">
        <f>+K17/J17</f>
        <v>2.1921208278530817</v>
      </c>
      <c r="AA17" s="79">
        <f>+M17/L17</f>
        <v>1.3736366389288237</v>
      </c>
    </row>
    <row r="18" spans="1:27">
      <c r="A18" s="21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43"/>
      <c r="M18" s="43"/>
      <c r="N18" s="36"/>
      <c r="O18" s="36"/>
      <c r="S18" s="17"/>
      <c r="U18" s="17"/>
      <c r="W18" s="17"/>
      <c r="Y18" s="17"/>
      <c r="AA18" s="17"/>
    </row>
    <row r="19" spans="1:27">
      <c r="A19" s="16" t="s">
        <v>23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39"/>
      <c r="M19" s="39"/>
      <c r="N19" s="11">
        <f>+L19/3620238000000</f>
        <v>0</v>
      </c>
      <c r="O19" s="11">
        <f>+M19/3620230799402.58</f>
        <v>0</v>
      </c>
      <c r="Q19" s="79"/>
      <c r="S19" s="79"/>
      <c r="U19" s="79"/>
      <c r="W19" s="79"/>
      <c r="Y19" s="79"/>
      <c r="AA19" s="79"/>
    </row>
    <row r="20" spans="1:27">
      <c r="A20" s="22" t="s">
        <v>24</v>
      </c>
      <c r="B20" s="13">
        <f t="shared" ref="B20:J20" si="3">+B11-B15</f>
        <v>11509689771</v>
      </c>
      <c r="C20" s="13">
        <f t="shared" si="3"/>
        <v>38715190220.704834</v>
      </c>
      <c r="D20" s="13">
        <f t="shared" si="3"/>
        <v>6489256863</v>
      </c>
      <c r="E20" s="13">
        <f t="shared" si="3"/>
        <v>10040722584.109947</v>
      </c>
      <c r="F20" s="13">
        <f t="shared" si="3"/>
        <v>4835141714</v>
      </c>
      <c r="G20" s="13">
        <f t="shared" si="3"/>
        <v>49226832.200008392</v>
      </c>
      <c r="H20" s="13">
        <f t="shared" si="3"/>
        <v>1265618109</v>
      </c>
      <c r="I20" s="13">
        <f t="shared" si="3"/>
        <v>1107518658</v>
      </c>
      <c r="J20" s="13">
        <f t="shared" si="3"/>
        <v>17578875211</v>
      </c>
      <c r="K20" s="13">
        <f>+K11-K15</f>
        <v>19872151481.079788</v>
      </c>
      <c r="L20" s="44">
        <f t="shared" ref="L20:M23" si="4">+B20+D20+F20+H20+J20</f>
        <v>41678581668</v>
      </c>
      <c r="M20" s="44">
        <f t="shared" si="4"/>
        <v>69784809776.094574</v>
      </c>
      <c r="N20" s="37">
        <f>+L20/3620238000000</f>
        <v>1.1512663440359446E-2</v>
      </c>
      <c r="O20" s="37">
        <f>+M20/3620230799402.58</f>
        <v>1.9276342764558172E-2</v>
      </c>
      <c r="Q20" s="79">
        <f>+C20/B20</f>
        <v>3.3637040607516853</v>
      </c>
      <c r="S20" s="79">
        <f>+E20/D20</f>
        <v>1.5472838872135655</v>
      </c>
      <c r="U20" s="79">
        <f>+G20/F20</f>
        <v>1.0181052616818584E-2</v>
      </c>
      <c r="W20" s="79">
        <f>+I20/H20</f>
        <v>0.87508123510897073</v>
      </c>
      <c r="Y20" s="79">
        <f>+K20/J20</f>
        <v>1.130456371215649</v>
      </c>
      <c r="AA20" s="79">
        <f>+M20/L20</f>
        <v>1.6743566355491888</v>
      </c>
    </row>
    <row r="21" spans="1:27">
      <c r="A21" s="22" t="s">
        <v>25</v>
      </c>
      <c r="B21" s="13">
        <f t="shared" ref="B21:J21" si="5">+B12-B17</f>
        <v>-96403541834</v>
      </c>
      <c r="C21" s="13">
        <f t="shared" si="5"/>
        <v>-123761965857.87013</v>
      </c>
      <c r="D21" s="13">
        <f t="shared" si="5"/>
        <v>-4853358415</v>
      </c>
      <c r="E21" s="13">
        <f t="shared" si="5"/>
        <v>-985388569.17999935</v>
      </c>
      <c r="F21" s="13">
        <f t="shared" si="5"/>
        <v>-4708141714</v>
      </c>
      <c r="G21" s="13">
        <f t="shared" si="5"/>
        <v>-77566222.160000011</v>
      </c>
      <c r="H21" s="13">
        <f t="shared" si="5"/>
        <v>-326875668</v>
      </c>
      <c r="I21" s="13">
        <f t="shared" si="5"/>
        <v>-2152201151</v>
      </c>
      <c r="J21" s="13">
        <f t="shared" si="5"/>
        <v>-17747942438</v>
      </c>
      <c r="K21" s="13">
        <f>+K12-K17</f>
        <v>-34222686811.579994</v>
      </c>
      <c r="L21" s="44">
        <f t="shared" si="4"/>
        <v>-124039860069</v>
      </c>
      <c r="M21" s="44">
        <f t="shared" si="4"/>
        <v>-161199808611.79013</v>
      </c>
      <c r="N21" s="37">
        <f>+L21/3620238000000</f>
        <v>-3.426290207135553E-2</v>
      </c>
      <c r="O21" s="37">
        <f>+M21/3620230799402.58</f>
        <v>-4.4527494942695846E-2</v>
      </c>
      <c r="Q21" s="79">
        <f>+C21/B21</f>
        <v>1.2837906523287224</v>
      </c>
      <c r="S21" s="79">
        <f>+E21/D21</f>
        <v>0.20303230977842368</v>
      </c>
      <c r="U21" s="79">
        <f>+G21/F21</f>
        <v>1.6474912369215913E-2</v>
      </c>
      <c r="W21" s="79">
        <f>+I21/H21</f>
        <v>6.5841583259112451</v>
      </c>
      <c r="Y21" s="79">
        <f>+K21/J21</f>
        <v>1.9282622158107765</v>
      </c>
      <c r="AA21" s="79">
        <f>+M21/L21</f>
        <v>1.2995807035102995</v>
      </c>
    </row>
    <row r="22" spans="1:27">
      <c r="A22" s="22" t="s">
        <v>26</v>
      </c>
      <c r="B22" s="13">
        <f t="shared" ref="B22:J22" si="6">+B10-B14</f>
        <v>-84893852063</v>
      </c>
      <c r="C22" s="13">
        <f t="shared" si="6"/>
        <v>-85046775637.165222</v>
      </c>
      <c r="D22" s="13">
        <f t="shared" si="6"/>
        <v>1635898448</v>
      </c>
      <c r="E22" s="13">
        <f>+E10-E14</f>
        <v>9055334014.9299469</v>
      </c>
      <c r="F22" s="13">
        <f t="shared" si="6"/>
        <v>127000000</v>
      </c>
      <c r="G22" s="13">
        <f t="shared" si="6"/>
        <v>-28339389.959991455</v>
      </c>
      <c r="H22" s="13">
        <f t="shared" si="6"/>
        <v>938742441</v>
      </c>
      <c r="I22" s="13">
        <f t="shared" si="6"/>
        <v>-1044682493</v>
      </c>
      <c r="J22" s="13">
        <f t="shared" si="6"/>
        <v>-169067227</v>
      </c>
      <c r="K22" s="13">
        <f>+K10-K14</f>
        <v>-14350535330.500214</v>
      </c>
      <c r="L22" s="44">
        <f t="shared" si="4"/>
        <v>-82361278401</v>
      </c>
      <c r="M22" s="44">
        <f t="shared" si="4"/>
        <v>-91414998835.69548</v>
      </c>
      <c r="N22" s="37">
        <f>+L22/3620238000000</f>
        <v>-2.2750238630996084E-2</v>
      </c>
      <c r="O22" s="37">
        <f>+M22/3620230799402.58</f>
        <v>-2.5251152178137653E-2</v>
      </c>
      <c r="Q22" s="79">
        <f>+C22/B22</f>
        <v>1.0018013503975733</v>
      </c>
      <c r="S22" s="79">
        <f>+E22/D22</f>
        <v>5.5353888415266388</v>
      </c>
      <c r="U22" s="79">
        <f>+G22/F22</f>
        <v>-0.22314480283457838</v>
      </c>
      <c r="W22" s="79">
        <f>+I22/H22</f>
        <v>-1.112853161179276</v>
      </c>
      <c r="Y22" s="79">
        <f>+K22/J22</f>
        <v>84.880645321640088</v>
      </c>
      <c r="AA22" s="79">
        <f>+M22/L22</f>
        <v>1.1099269050999281</v>
      </c>
    </row>
    <row r="23" spans="1:27">
      <c r="A23" s="22" t="s">
        <v>27</v>
      </c>
      <c r="B23" s="13">
        <f t="shared" ref="B23:J23" si="7">+B10-(B14-B16)</f>
        <v>29971572652</v>
      </c>
      <c r="C23" s="13">
        <f t="shared" si="7"/>
        <v>1420190521.6248169</v>
      </c>
      <c r="D23" s="13">
        <f t="shared" si="7"/>
        <v>1656526810</v>
      </c>
      <c r="E23" s="13">
        <f>+E10-(E14-E16)</f>
        <v>9055747711.2399445</v>
      </c>
      <c r="F23" s="13">
        <f t="shared" si="7"/>
        <v>127000000</v>
      </c>
      <c r="G23" s="13">
        <f t="shared" si="7"/>
        <v>-28339389.959991455</v>
      </c>
      <c r="H23" s="13">
        <f t="shared" si="7"/>
        <v>1113606681</v>
      </c>
      <c r="I23" s="13">
        <f t="shared" si="7"/>
        <v>-904345517</v>
      </c>
      <c r="J23" s="13">
        <f t="shared" si="7"/>
        <v>1597756879</v>
      </c>
      <c r="K23" s="13">
        <f>+K10-(K14-K16)</f>
        <v>-6940619542.2902222</v>
      </c>
      <c r="L23" s="44">
        <f t="shared" si="4"/>
        <v>34466463022</v>
      </c>
      <c r="M23" s="44">
        <f t="shared" si="4"/>
        <v>2602633783.6145477</v>
      </c>
      <c r="N23" s="37">
        <f>+L23/3620238000000</f>
        <v>9.520496448576032E-3</v>
      </c>
      <c r="O23" s="37">
        <f>+M23/3620230799402.58</f>
        <v>7.1891377313403363E-4</v>
      </c>
      <c r="Q23" s="79">
        <f>+C23/B23</f>
        <v>4.738458465675633E-2</v>
      </c>
      <c r="S23" s="79">
        <f>+E23/D23</f>
        <v>5.4667076056800701</v>
      </c>
      <c r="U23" s="79">
        <f>+G23/F23</f>
        <v>-0.22314480283457838</v>
      </c>
      <c r="W23" s="79">
        <f>+I23/H23</f>
        <v>-0.81208700740544493</v>
      </c>
      <c r="Y23" s="79">
        <f>+K23/J23</f>
        <v>-4.3439772555598068</v>
      </c>
      <c r="AA23" s="79">
        <f>+M23/L23</f>
        <v>7.5512064639568097E-2</v>
      </c>
    </row>
    <row r="24" spans="1:27">
      <c r="A24" s="23"/>
      <c r="B24" s="8"/>
      <c r="C24" s="8"/>
      <c r="D24" s="8"/>
      <c r="E24" s="8"/>
      <c r="F24" s="8"/>
      <c r="G24" s="8"/>
      <c r="H24" s="8"/>
      <c r="I24" s="8"/>
      <c r="J24" s="8"/>
      <c r="K24" s="8"/>
      <c r="L24" s="45"/>
      <c r="M24" s="45"/>
      <c r="N24" s="38"/>
      <c r="O24" s="38"/>
      <c r="S24" s="17"/>
      <c r="U24" s="17"/>
      <c r="W24" s="17"/>
      <c r="Y24" s="17"/>
      <c r="AA24" s="17"/>
    </row>
    <row r="25" spans="1:27">
      <c r="A25" s="16" t="s">
        <v>28</v>
      </c>
      <c r="B25" s="6">
        <f t="shared" ref="B25:J25" si="8">+B26-B27</f>
        <v>84893852063</v>
      </c>
      <c r="C25" s="6">
        <f t="shared" si="8"/>
        <v>102347071885.90997</v>
      </c>
      <c r="D25" s="6">
        <f t="shared" si="8"/>
        <v>-1635898448</v>
      </c>
      <c r="E25" s="6">
        <f t="shared" si="8"/>
        <v>640037850.22000003</v>
      </c>
      <c r="F25" s="6">
        <f t="shared" si="8"/>
        <v>-127000000</v>
      </c>
      <c r="G25" s="6">
        <f t="shared" si="8"/>
        <v>8705637.1399999987</v>
      </c>
      <c r="H25" s="6">
        <f t="shared" si="8"/>
        <v>-938742441</v>
      </c>
      <c r="I25" s="6">
        <f t="shared" si="8"/>
        <v>-1567870229</v>
      </c>
      <c r="J25" s="6">
        <f t="shared" si="8"/>
        <v>169067227</v>
      </c>
      <c r="K25" s="6">
        <f>+K26-K27</f>
        <v>-25691388323.5</v>
      </c>
      <c r="L25" s="39">
        <f t="shared" ref="L25:M27" si="9">+B25+D25+F25+H25+J25</f>
        <v>82361278401</v>
      </c>
      <c r="M25" s="39">
        <f t="shared" si="9"/>
        <v>75736556820.769974</v>
      </c>
      <c r="N25" s="11">
        <f>+L25/3620238000000</f>
        <v>2.2750238630996084E-2</v>
      </c>
      <c r="O25" s="11">
        <f>+M25/3620230799402.58</f>
        <v>2.0920366964799101E-2</v>
      </c>
      <c r="S25" s="17"/>
      <c r="U25" s="17"/>
      <c r="W25" s="17"/>
      <c r="Y25" s="17"/>
      <c r="AA25" s="17"/>
    </row>
    <row r="26" spans="1:27">
      <c r="A26" s="18" t="s">
        <v>29</v>
      </c>
      <c r="B26" s="3">
        <v>171886178118</v>
      </c>
      <c r="C26" s="3">
        <v>188914149746.66992</v>
      </c>
      <c r="D26" s="3">
        <v>1105565000</v>
      </c>
      <c r="E26" s="3">
        <v>999999996</v>
      </c>
      <c r="F26" s="9">
        <v>0</v>
      </c>
      <c r="G26" s="3">
        <v>18576780.699999999</v>
      </c>
      <c r="H26" s="3">
        <v>1371233466</v>
      </c>
      <c r="I26" s="3">
        <v>193039300</v>
      </c>
      <c r="J26" s="3">
        <v>14530906997</v>
      </c>
      <c r="K26" s="3">
        <v>134560000</v>
      </c>
      <c r="L26" s="40">
        <v>188893883581</v>
      </c>
      <c r="M26" s="40">
        <f t="shared" si="9"/>
        <v>190260325823.36993</v>
      </c>
      <c r="N26" s="33">
        <f>+L26/3620238000000</f>
        <v>5.2177200388758969E-2</v>
      </c>
      <c r="O26" s="33">
        <f>+M26/3620230799402.58</f>
        <v>5.2554750336571684E-2</v>
      </c>
      <c r="Q26" s="79">
        <f>+C26/B26</f>
        <v>1.0990653920816147</v>
      </c>
      <c r="S26" s="79">
        <f>+E26/D26</f>
        <v>0.90451488243567768</v>
      </c>
      <c r="U26" s="79" t="e">
        <f>+G26/F26</f>
        <v>#DIV/0!</v>
      </c>
      <c r="W26" s="79">
        <f>+I26/H26</f>
        <v>0.14077785058959463</v>
      </c>
      <c r="Y26" s="79">
        <f>+K26/J26</f>
        <v>9.2602615946671997E-3</v>
      </c>
      <c r="AA26" s="79">
        <f>+M26/L26</f>
        <v>1.007233914706317</v>
      </c>
    </row>
    <row r="27" spans="1:27">
      <c r="A27" s="18" t="s">
        <v>30</v>
      </c>
      <c r="B27" s="3">
        <v>86992326055</v>
      </c>
      <c r="C27" s="3">
        <v>86567077860.759949</v>
      </c>
      <c r="D27" s="3">
        <v>2741463448</v>
      </c>
      <c r="E27" s="3">
        <v>359962145.77999991</v>
      </c>
      <c r="F27" s="3">
        <v>127000000</v>
      </c>
      <c r="G27" s="3">
        <v>9871143.5600000005</v>
      </c>
      <c r="H27" s="3">
        <v>2309975907</v>
      </c>
      <c r="I27" s="3">
        <v>1760909529</v>
      </c>
      <c r="J27" s="3">
        <v>14361839770</v>
      </c>
      <c r="K27" s="3">
        <v>25825948323.5</v>
      </c>
      <c r="L27" s="40">
        <v>106532605180</v>
      </c>
      <c r="M27" s="40">
        <f t="shared" si="9"/>
        <v>114523769002.59995</v>
      </c>
      <c r="N27" s="33">
        <f>+L27/3620238000000</f>
        <v>2.9426961757762889E-2</v>
      </c>
      <c r="O27" s="33">
        <f>+M27/3620230799402.58</f>
        <v>3.163438337177258E-2</v>
      </c>
      <c r="Q27" s="79">
        <f>+C27/B27</f>
        <v>0.99511165853903949</v>
      </c>
      <c r="S27" s="79">
        <f>+E27/D27</f>
        <v>0.13130291634659794</v>
      </c>
      <c r="U27" s="79">
        <f>+G27/F27</f>
        <v>7.7725539842519689E-2</v>
      </c>
      <c r="W27" s="79">
        <f>+I27/H27</f>
        <v>0.76230644815985082</v>
      </c>
      <c r="Y27" s="79">
        <f>+K27/J27</f>
        <v>1.7982339823514129</v>
      </c>
      <c r="AA27" s="79">
        <f>+M27/L27</f>
        <v>1.0750114371942552</v>
      </c>
    </row>
    <row r="28" spans="1:27">
      <c r="A28" s="24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46"/>
      <c r="M28" s="46"/>
      <c r="N28" s="47"/>
      <c r="O28" s="47"/>
    </row>
    <row r="29" spans="1:27">
      <c r="A29" s="16" t="s">
        <v>31</v>
      </c>
      <c r="B29" s="11">
        <f>+B22/3620238000000</f>
        <v>-2.3449798621803318E-2</v>
      </c>
      <c r="C29" s="11">
        <f>+C22/3613147144162.04</f>
        <v>-2.3538143409016696E-2</v>
      </c>
      <c r="D29" s="11">
        <f>+D22/3620238000000</f>
        <v>4.518759396481668E-4</v>
      </c>
      <c r="E29" s="11">
        <f>+E22/3613147144162.04</f>
        <v>2.5062178908382259E-3</v>
      </c>
      <c r="F29" s="11">
        <f>+F22/3620238000000</f>
        <v>3.5080566526289154E-5</v>
      </c>
      <c r="G29" s="92">
        <f>+G22/3613147144162.04</f>
        <v>-7.8434087595300294E-6</v>
      </c>
      <c r="H29" s="11">
        <f>+H22/3620238000000</f>
        <v>2.5930406813032736E-4</v>
      </c>
      <c r="I29" s="11">
        <f>+I22/3613147144162.04</f>
        <v>-2.8913366971172229E-4</v>
      </c>
      <c r="J29" s="11">
        <f>+J22/3620238000000</f>
        <v>-4.6700583497549056E-5</v>
      </c>
      <c r="K29" s="11">
        <f>+K22/3613147144162.04</f>
        <v>-3.9717550262759601E-3</v>
      </c>
      <c r="L29" s="11">
        <f>+L22/3620238000000</f>
        <v>-2.2750238630996084E-2</v>
      </c>
      <c r="M29" s="11">
        <f>+M22/3613147144162.04</f>
        <v>-2.5300657622925684E-2</v>
      </c>
      <c r="N29" s="55" t="s">
        <v>32</v>
      </c>
      <c r="O29" s="55"/>
    </row>
    <row r="30" spans="1:27" ht="24.75" customHeight="1">
      <c r="A30" s="338" t="s">
        <v>33</v>
      </c>
      <c r="B30" s="338"/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53"/>
      <c r="N30" s="2"/>
    </row>
    <row r="31" spans="1:27">
      <c r="C31" s="79">
        <f>C20/$A$35</f>
        <v>1.0715088169951531E-2</v>
      </c>
      <c r="D31" s="79"/>
      <c r="E31" s="79">
        <f>E20/$A$35</f>
        <v>2.7789409574235837E-3</v>
      </c>
      <c r="F31" s="79"/>
      <c r="G31" s="88">
        <f>G20/$A$35</f>
        <v>1.362436408922534E-5</v>
      </c>
      <c r="H31" s="79"/>
      <c r="I31" s="79">
        <f>I20/$A$35</f>
        <v>3.0652464840505558E-4</v>
      </c>
      <c r="J31" s="79"/>
      <c r="K31" s="79">
        <f>K20/$A$35</f>
        <v>5.4999563228938274E-3</v>
      </c>
    </row>
    <row r="32" spans="1:27">
      <c r="C32" s="79">
        <f>C21/$A$35</f>
        <v>-3.425323157896825E-2</v>
      </c>
      <c r="D32" s="79"/>
      <c r="E32" s="79">
        <f>E21/$A$35</f>
        <v>-2.7272306658535778E-4</v>
      </c>
      <c r="F32" s="79"/>
      <c r="G32" s="88">
        <f>G21/$A$35</f>
        <v>-2.1467772848755414E-5</v>
      </c>
      <c r="H32" s="79"/>
      <c r="I32" s="79">
        <f>I21/$A$35</f>
        <v>-5.9565831811677792E-4</v>
      </c>
      <c r="J32" s="79"/>
      <c r="K32" s="79">
        <f>K21/$A$35</f>
        <v>-9.4717113491697858E-3</v>
      </c>
      <c r="L32" s="17"/>
    </row>
    <row r="33" spans="1:11">
      <c r="C33" s="79">
        <f>C22/$A$35</f>
        <v>-2.3538143409016696E-2</v>
      </c>
      <c r="D33" s="79"/>
      <c r="E33" s="79">
        <f>E22/$A$35</f>
        <v>2.5062178908382259E-3</v>
      </c>
      <c r="F33" s="79"/>
      <c r="G33" s="88">
        <f>G22/$A$35</f>
        <v>-7.8434087595300294E-6</v>
      </c>
      <c r="H33" s="79"/>
      <c r="I33" s="79">
        <f>I22/$A$35</f>
        <v>-2.8913366971172229E-4</v>
      </c>
      <c r="J33" s="79"/>
      <c r="K33" s="79">
        <f>K22/$A$35</f>
        <v>-3.9717550262759601E-3</v>
      </c>
    </row>
    <row r="34" spans="1:11">
      <c r="C34" s="79">
        <f>C23/$A$35</f>
        <v>3.9306191111521615E-4</v>
      </c>
      <c r="D34" s="79"/>
      <c r="E34" s="79">
        <f>E23/$A$35</f>
        <v>2.5063323883368028E-3</v>
      </c>
      <c r="F34" s="79"/>
      <c r="G34" s="88">
        <f>G23/$A$35</f>
        <v>-7.8434087595300294E-6</v>
      </c>
      <c r="H34" s="79"/>
      <c r="I34" s="79">
        <f>I23/$A$35</f>
        <v>-2.502930218220425E-4</v>
      </c>
      <c r="J34" s="79"/>
      <c r="K34" s="79">
        <f>K23/$A$35</f>
        <v>-1.9209346493138432E-3</v>
      </c>
    </row>
    <row r="35" spans="1:11">
      <c r="A35" s="17">
        <v>3613147144162.04</v>
      </c>
      <c r="C35" s="62"/>
      <c r="G35" s="89"/>
    </row>
    <row r="37" spans="1:11">
      <c r="C37" s="79"/>
    </row>
    <row r="38" spans="1:11">
      <c r="D38" s="81"/>
    </row>
    <row r="44" spans="1:11">
      <c r="I44"/>
      <c r="J44" s="17"/>
    </row>
    <row r="46" spans="1:11">
      <c r="C46" s="81"/>
    </row>
    <row r="49" spans="1:3">
      <c r="A49" s="17"/>
      <c r="B49" s="17"/>
    </row>
    <row r="50" spans="1:3">
      <c r="A50" s="17"/>
      <c r="B50" s="17"/>
    </row>
    <row r="52" spans="1:3">
      <c r="C52" s="81"/>
    </row>
  </sheetData>
  <mergeCells count="8">
    <mergeCell ref="A30:L30"/>
    <mergeCell ref="A7:O7"/>
    <mergeCell ref="A8:O8"/>
    <mergeCell ref="A1:O1"/>
    <mergeCell ref="A2:O2"/>
    <mergeCell ref="A3:O3"/>
    <mergeCell ref="A5:O5"/>
    <mergeCell ref="A6:O6"/>
  </mergeCells>
  <pageMargins left="0.7" right="0.7" top="0.75" bottom="0.75" header="0.3" footer="0.3"/>
  <pageSetup orientation="portrait" horizontalDpi="4294967295" verticalDpi="4294967295" r:id="rId1"/>
  <ignoredErrors>
    <ignoredError sqref="C29:E29 F29:G29 H29:I29 J29:K29 L29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15"/>
  <sheetViews>
    <sheetView showGridLines="0" workbookViewId="0">
      <selection activeCell="C9" sqref="C9"/>
    </sheetView>
  </sheetViews>
  <sheetFormatPr baseColWidth="10" defaultColWidth="11.44140625" defaultRowHeight="14.4"/>
  <cols>
    <col min="1" max="1" width="20.5546875" customWidth="1"/>
    <col min="2" max="2" width="10.109375" customWidth="1"/>
    <col min="3" max="3" width="11.44140625" customWidth="1"/>
    <col min="4" max="4" width="10" style="17" customWidth="1"/>
    <col min="5" max="5" width="9.109375" style="17" bestFit="1" customWidth="1"/>
    <col min="6" max="6" width="12.44140625" hidden="1" customWidth="1"/>
    <col min="7" max="7" width="13.6640625" style="17" customWidth="1"/>
    <col min="8" max="8" width="12.44140625" style="17" hidden="1" customWidth="1"/>
    <col min="9" max="9" width="13" style="17" customWidth="1"/>
    <col min="10" max="10" width="16.44140625" customWidth="1"/>
    <col min="11" max="11" width="27" customWidth="1"/>
    <col min="12" max="12" width="12" bestFit="1" customWidth="1"/>
  </cols>
  <sheetData>
    <row r="1" spans="1:19" ht="28.5" customHeight="1">
      <c r="A1" s="313" t="s">
        <v>0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25"/>
      <c r="M1" s="26"/>
    </row>
    <row r="2" spans="1:19" ht="21">
      <c r="A2" s="315" t="s">
        <v>1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27"/>
      <c r="M2" s="28"/>
      <c r="N2" s="96" t="s">
        <v>187</v>
      </c>
    </row>
    <row r="3" spans="1:19" ht="15.75" customHeight="1">
      <c r="A3" s="341" t="s">
        <v>10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29"/>
      <c r="M3" s="30"/>
      <c r="N3" s="343" t="s">
        <v>192</v>
      </c>
      <c r="O3" s="343"/>
      <c r="P3" s="343"/>
      <c r="Q3" s="343"/>
      <c r="R3" s="343"/>
      <c r="S3" s="343"/>
    </row>
    <row r="4" spans="1:19">
      <c r="A4" s="17"/>
      <c r="B4" s="17"/>
      <c r="C4" s="17"/>
      <c r="F4" s="17"/>
      <c r="J4" s="17"/>
      <c r="K4" s="17"/>
      <c r="L4" s="17"/>
      <c r="M4" s="17"/>
      <c r="N4" s="343"/>
      <c r="O4" s="343"/>
      <c r="P4" s="343"/>
      <c r="Q4" s="343"/>
      <c r="R4" s="343"/>
      <c r="S4" s="343"/>
    </row>
    <row r="5" spans="1:19" ht="22.5" customHeight="1">
      <c r="A5" s="344" t="s">
        <v>113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2"/>
      <c r="M5" s="32"/>
      <c r="N5" s="343"/>
      <c r="O5" s="343"/>
      <c r="P5" s="343"/>
      <c r="Q5" s="343"/>
      <c r="R5" s="343"/>
      <c r="S5" s="343"/>
    </row>
    <row r="6" spans="1:19" s="17" customFormat="1" ht="22.5" customHeight="1">
      <c r="A6" s="54"/>
      <c r="B6" s="54"/>
      <c r="C6" s="54"/>
      <c r="D6" s="54"/>
      <c r="E6" s="54"/>
      <c r="F6" s="54"/>
      <c r="G6" s="54"/>
      <c r="H6" s="93"/>
      <c r="I6" s="93"/>
      <c r="J6" s="54"/>
      <c r="K6" s="54"/>
      <c r="L6" s="32"/>
      <c r="M6" s="32"/>
      <c r="N6" s="343"/>
      <c r="O6" s="343"/>
      <c r="P6" s="343"/>
      <c r="Q6" s="343"/>
      <c r="R6" s="343"/>
      <c r="S6" s="343"/>
    </row>
    <row r="7" spans="1:19" ht="27.75" customHeight="1">
      <c r="A7" s="348" t="s">
        <v>34</v>
      </c>
      <c r="B7" s="350" t="s">
        <v>114</v>
      </c>
      <c r="C7" s="351"/>
      <c r="D7" s="350" t="s">
        <v>115</v>
      </c>
      <c r="E7" s="351"/>
      <c r="F7" s="345" t="s">
        <v>181</v>
      </c>
      <c r="G7" s="346"/>
      <c r="H7" s="345" t="s">
        <v>182</v>
      </c>
      <c r="I7" s="346"/>
      <c r="J7" s="348" t="s">
        <v>35</v>
      </c>
      <c r="K7" s="348" t="s">
        <v>118</v>
      </c>
      <c r="N7" s="343"/>
      <c r="O7" s="343"/>
      <c r="P7" s="343"/>
      <c r="Q7" s="343"/>
      <c r="R7" s="343"/>
      <c r="S7" s="343"/>
    </row>
    <row r="8" spans="1:19" s="94" customFormat="1" ht="26.4">
      <c r="A8" s="349"/>
      <c r="B8" s="1" t="s">
        <v>36</v>
      </c>
      <c r="C8" s="1" t="s">
        <v>37</v>
      </c>
      <c r="D8" s="1" t="s">
        <v>36</v>
      </c>
      <c r="E8" s="1" t="s">
        <v>37</v>
      </c>
      <c r="F8" s="1" t="s">
        <v>116</v>
      </c>
      <c r="G8" s="1" t="s">
        <v>117</v>
      </c>
      <c r="H8" s="1" t="s">
        <v>116</v>
      </c>
      <c r="I8" s="1" t="s">
        <v>117</v>
      </c>
      <c r="J8" s="349"/>
      <c r="K8" s="349"/>
      <c r="M8"/>
      <c r="N8" s="343"/>
      <c r="O8" s="343"/>
      <c r="P8" s="343"/>
      <c r="Q8" s="343"/>
      <c r="R8" s="343"/>
      <c r="S8" s="343"/>
    </row>
    <row r="9" spans="1:19" s="49" customFormat="1" ht="52.8">
      <c r="A9" s="50" t="s">
        <v>13</v>
      </c>
      <c r="B9" s="50">
        <v>32</v>
      </c>
      <c r="C9" s="50">
        <v>32</v>
      </c>
      <c r="D9" s="50">
        <v>32</v>
      </c>
      <c r="E9" s="50">
        <v>32</v>
      </c>
      <c r="F9" s="91">
        <f>+C9/B9</f>
        <v>1</v>
      </c>
      <c r="G9" s="91">
        <f t="shared" ref="G9:G14" si="0">+IFERROR(E9/D9,0)</f>
        <v>1</v>
      </c>
      <c r="H9" s="91">
        <v>1</v>
      </c>
      <c r="I9" s="91">
        <v>1</v>
      </c>
      <c r="J9" s="50" t="s">
        <v>183</v>
      </c>
      <c r="K9" s="50" t="s">
        <v>112</v>
      </c>
      <c r="M9"/>
      <c r="N9" s="343"/>
      <c r="O9" s="343"/>
      <c r="P9" s="343"/>
      <c r="Q9" s="343"/>
      <c r="R9" s="343"/>
      <c r="S9" s="343"/>
    </row>
    <row r="10" spans="1:19" s="49" customFormat="1" ht="52.8">
      <c r="A10" s="50" t="s">
        <v>38</v>
      </c>
      <c r="B10" s="50">
        <v>60</v>
      </c>
      <c r="C10" s="50">
        <v>60</v>
      </c>
      <c r="D10" s="50">
        <v>60</v>
      </c>
      <c r="E10" s="50">
        <v>49</v>
      </c>
      <c r="F10" s="91">
        <f>+C10/B10</f>
        <v>1</v>
      </c>
      <c r="G10" s="91">
        <f>+IFERROR(E10/D10,0)</f>
        <v>0.81666666666666665</v>
      </c>
      <c r="H10" s="91">
        <v>1</v>
      </c>
      <c r="I10" s="91">
        <v>0.78257762351827354</v>
      </c>
      <c r="J10" s="50" t="s">
        <v>183</v>
      </c>
      <c r="K10" s="50" t="s">
        <v>39</v>
      </c>
      <c r="M10"/>
      <c r="N10" s="343"/>
      <c r="O10" s="343"/>
      <c r="P10" s="343"/>
      <c r="Q10" s="343"/>
      <c r="R10" s="343"/>
      <c r="S10" s="343"/>
    </row>
    <row r="11" spans="1:19" s="49" customFormat="1" ht="52.8">
      <c r="A11" s="50" t="s">
        <v>40</v>
      </c>
      <c r="B11" s="50">
        <v>7</v>
      </c>
      <c r="C11" s="50">
        <v>7</v>
      </c>
      <c r="D11" s="50">
        <v>7</v>
      </c>
      <c r="E11" s="50">
        <v>3</v>
      </c>
      <c r="F11" s="91">
        <f>+C11/B11</f>
        <v>1</v>
      </c>
      <c r="G11" s="91">
        <f t="shared" si="0"/>
        <v>0.42857142857142855</v>
      </c>
      <c r="H11" s="91">
        <v>1</v>
      </c>
      <c r="I11" s="91">
        <v>0.94078498200881033</v>
      </c>
      <c r="J11" s="50" t="s">
        <v>183</v>
      </c>
      <c r="K11" s="50" t="s">
        <v>32</v>
      </c>
      <c r="M11"/>
      <c r="N11"/>
      <c r="O11"/>
      <c r="P11"/>
    </row>
    <row r="12" spans="1:19" s="49" customFormat="1" ht="66">
      <c r="A12" s="50" t="s">
        <v>41</v>
      </c>
      <c r="B12" s="50">
        <v>392</v>
      </c>
      <c r="C12" s="50">
        <v>287</v>
      </c>
      <c r="D12" s="50">
        <v>392</v>
      </c>
      <c r="E12" s="50">
        <v>230</v>
      </c>
      <c r="F12" s="91">
        <f>+C12/B12</f>
        <v>0.7321428571428571</v>
      </c>
      <c r="G12" s="91">
        <f t="shared" si="0"/>
        <v>0.58673469387755106</v>
      </c>
      <c r="H12" s="91">
        <v>0.79430000000000001</v>
      </c>
      <c r="I12" s="91">
        <v>0.5293131935431622</v>
      </c>
      <c r="J12" s="50" t="s">
        <v>184</v>
      </c>
      <c r="K12" s="50" t="s">
        <v>185</v>
      </c>
      <c r="M12"/>
      <c r="N12"/>
      <c r="O12"/>
      <c r="P12"/>
    </row>
    <row r="13" spans="1:19" s="49" customFormat="1" ht="66">
      <c r="A13" s="50" t="s">
        <v>14</v>
      </c>
      <c r="B13" s="50">
        <v>24</v>
      </c>
      <c r="C13" s="50">
        <v>23</v>
      </c>
      <c r="D13" s="50">
        <v>24</v>
      </c>
      <c r="E13" s="50">
        <v>22</v>
      </c>
      <c r="F13" s="91">
        <f>+C13/B13</f>
        <v>0.95833333333333337</v>
      </c>
      <c r="G13" s="91">
        <f t="shared" si="0"/>
        <v>0.91666666666666663</v>
      </c>
      <c r="H13" s="91">
        <v>0.68930000000000002</v>
      </c>
      <c r="I13" s="91">
        <v>0.98150879751838205</v>
      </c>
      <c r="J13" s="50" t="s">
        <v>186</v>
      </c>
      <c r="K13" s="50" t="s">
        <v>42</v>
      </c>
      <c r="M13"/>
      <c r="N13"/>
      <c r="O13"/>
      <c r="P13"/>
    </row>
    <row r="14" spans="1:19" s="49" customFormat="1" ht="39.6">
      <c r="A14" s="31" t="s">
        <v>43</v>
      </c>
      <c r="B14" s="31">
        <f>SUM(B9:B13)</f>
        <v>515</v>
      </c>
      <c r="C14" s="61">
        <f>SUM(C9:C13)</f>
        <v>409</v>
      </c>
      <c r="D14" s="61">
        <f>SUM(D9:D13)</f>
        <v>515</v>
      </c>
      <c r="E14" s="61">
        <f>SUM(E9:E13)</f>
        <v>336</v>
      </c>
      <c r="F14" s="51">
        <v>0.79289940828402372</v>
      </c>
      <c r="G14" s="51">
        <f t="shared" si="0"/>
        <v>0.65242718446601944</v>
      </c>
      <c r="H14" s="51">
        <v>0.91320000000000001</v>
      </c>
      <c r="I14" s="51">
        <v>0.90428392454749595</v>
      </c>
      <c r="J14" s="31"/>
      <c r="K14" s="31" t="s">
        <v>44</v>
      </c>
      <c r="M14"/>
      <c r="N14"/>
      <c r="O14"/>
      <c r="P14"/>
    </row>
    <row r="15" spans="1:19">
      <c r="A15" s="347" t="s">
        <v>45</v>
      </c>
      <c r="B15" s="347"/>
      <c r="C15" s="347"/>
      <c r="D15" s="347"/>
      <c r="E15" s="347"/>
      <c r="F15" s="347"/>
      <c r="G15" s="347"/>
      <c r="H15" s="347"/>
      <c r="I15" s="347"/>
      <c r="J15" s="347"/>
      <c r="K15" s="347"/>
    </row>
  </sheetData>
  <mergeCells count="13">
    <mergeCell ref="A15:K15"/>
    <mergeCell ref="A7:A8"/>
    <mergeCell ref="B7:C7"/>
    <mergeCell ref="J7:J8"/>
    <mergeCell ref="K7:K8"/>
    <mergeCell ref="D7:E7"/>
    <mergeCell ref="N3:S10"/>
    <mergeCell ref="A1:K1"/>
    <mergeCell ref="A2:K2"/>
    <mergeCell ref="A3:K3"/>
    <mergeCell ref="A5:K5"/>
    <mergeCell ref="F7:G7"/>
    <mergeCell ref="H7:I7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showGridLines="0" workbookViewId="0">
      <selection activeCell="A15" sqref="A15:K15"/>
    </sheetView>
  </sheetViews>
  <sheetFormatPr baseColWidth="10" defaultColWidth="11.44140625" defaultRowHeight="14.4"/>
  <cols>
    <col min="1" max="1" width="25.33203125" style="17" customWidth="1"/>
    <col min="2" max="2" width="10.109375" style="17" hidden="1" customWidth="1"/>
    <col min="3" max="3" width="9.5546875" style="17" hidden="1" customWidth="1"/>
    <col min="4" max="4" width="8.6640625" style="17" customWidth="1"/>
    <col min="5" max="5" width="11" style="17" customWidth="1"/>
    <col min="6" max="6" width="12.44140625" style="17" hidden="1" customWidth="1"/>
    <col min="7" max="7" width="12.88671875" style="17" customWidth="1"/>
    <col min="8" max="8" width="12.44140625" style="17" hidden="1" customWidth="1"/>
    <col min="9" max="9" width="11.6640625" style="17" customWidth="1"/>
    <col min="10" max="10" width="17.88671875" style="17" customWidth="1"/>
    <col min="11" max="11" width="28" style="17" customWidth="1"/>
    <col min="12" max="12" width="12" style="17" bestFit="1" customWidth="1"/>
    <col min="13" max="16384" width="11.44140625" style="17"/>
  </cols>
  <sheetData>
    <row r="1" spans="1:19" ht="28.5" customHeight="1">
      <c r="A1" s="313" t="s">
        <v>0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25"/>
      <c r="M1" s="26"/>
    </row>
    <row r="2" spans="1:19" ht="21">
      <c r="A2" s="315" t="s">
        <v>1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27"/>
      <c r="M2" s="28"/>
      <c r="N2" s="96"/>
    </row>
    <row r="3" spans="1:19" ht="15.75" customHeight="1">
      <c r="A3" s="341" t="s">
        <v>10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29"/>
      <c r="M3" s="30"/>
      <c r="N3" s="343"/>
      <c r="O3" s="343"/>
      <c r="P3" s="343"/>
      <c r="Q3" s="343"/>
      <c r="R3" s="343"/>
      <c r="S3" s="343"/>
    </row>
    <row r="4" spans="1:19">
      <c r="N4" s="343"/>
      <c r="O4" s="343"/>
      <c r="P4" s="343"/>
      <c r="Q4" s="343"/>
      <c r="R4" s="343"/>
      <c r="S4" s="343"/>
    </row>
    <row r="5" spans="1:19" ht="22.5" customHeight="1">
      <c r="A5" s="344" t="s">
        <v>113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2"/>
      <c r="M5" s="32"/>
      <c r="N5" s="343"/>
      <c r="O5" s="343"/>
      <c r="P5" s="343"/>
      <c r="Q5" s="343"/>
      <c r="R5" s="343"/>
      <c r="S5" s="343"/>
    </row>
    <row r="6" spans="1:19" ht="22.5" customHeight="1">
      <c r="A6" s="110"/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32"/>
      <c r="M6" s="32"/>
      <c r="N6" s="343"/>
      <c r="O6" s="343"/>
      <c r="P6" s="343"/>
      <c r="Q6" s="343"/>
      <c r="R6" s="343"/>
      <c r="S6" s="343"/>
    </row>
    <row r="7" spans="1:19" ht="27.75" customHeight="1">
      <c r="A7" s="353" t="s">
        <v>34</v>
      </c>
      <c r="B7" s="355" t="s">
        <v>209</v>
      </c>
      <c r="C7" s="356"/>
      <c r="D7" s="355" t="s">
        <v>281</v>
      </c>
      <c r="E7" s="356"/>
      <c r="F7" s="357" t="s">
        <v>181</v>
      </c>
      <c r="G7" s="358"/>
      <c r="H7" s="357" t="s">
        <v>182</v>
      </c>
      <c r="I7" s="358"/>
      <c r="J7" s="353" t="s">
        <v>35</v>
      </c>
      <c r="K7" s="353" t="s">
        <v>118</v>
      </c>
      <c r="N7" s="343"/>
      <c r="O7" s="343"/>
      <c r="P7" s="343"/>
      <c r="Q7" s="343"/>
      <c r="R7" s="343"/>
      <c r="S7" s="343"/>
    </row>
    <row r="8" spans="1:19" s="94" customFormat="1">
      <c r="A8" s="354"/>
      <c r="B8" s="134" t="s">
        <v>36</v>
      </c>
      <c r="C8" s="134" t="s">
        <v>37</v>
      </c>
      <c r="D8" s="134" t="s">
        <v>36</v>
      </c>
      <c r="E8" s="134" t="s">
        <v>37</v>
      </c>
      <c r="F8" s="134" t="s">
        <v>116</v>
      </c>
      <c r="G8" s="134" t="s">
        <v>117</v>
      </c>
      <c r="H8" s="134" t="s">
        <v>116</v>
      </c>
      <c r="I8" s="134" t="s">
        <v>117</v>
      </c>
      <c r="J8" s="354"/>
      <c r="K8" s="354"/>
      <c r="M8" s="17"/>
      <c r="N8" s="343"/>
      <c r="O8" s="343"/>
      <c r="P8" s="343"/>
      <c r="Q8" s="343"/>
      <c r="R8" s="343"/>
      <c r="S8" s="343"/>
    </row>
    <row r="9" spans="1:19" s="49" customFormat="1" ht="36">
      <c r="A9" s="135" t="s">
        <v>13</v>
      </c>
      <c r="B9" s="136">
        <v>32</v>
      </c>
      <c r="C9" s="136">
        <v>32</v>
      </c>
      <c r="D9" s="136">
        <v>32</v>
      </c>
      <c r="E9" s="136">
        <v>32</v>
      </c>
      <c r="F9" s="137">
        <f>+C9/B9</f>
        <v>1</v>
      </c>
      <c r="G9" s="137">
        <f>+IFERROR(E9/D9,0)</f>
        <v>1</v>
      </c>
      <c r="H9" s="137">
        <v>1</v>
      </c>
      <c r="I9" s="187">
        <f>+IFERROR(G9/F9,0)</f>
        <v>1</v>
      </c>
      <c r="J9" s="136" t="s">
        <v>183</v>
      </c>
      <c r="K9" s="136" t="s">
        <v>112</v>
      </c>
      <c r="M9" s="17"/>
      <c r="N9" s="343"/>
      <c r="O9" s="343"/>
      <c r="P9" s="343"/>
      <c r="Q9" s="343"/>
      <c r="R9" s="343"/>
      <c r="S9" s="343"/>
    </row>
    <row r="10" spans="1:19" s="49" customFormat="1" ht="36">
      <c r="A10" s="135" t="s">
        <v>251</v>
      </c>
      <c r="B10" s="136">
        <v>58</v>
      </c>
      <c r="C10" s="136">
        <v>58</v>
      </c>
      <c r="D10" s="136">
        <v>58</v>
      </c>
      <c r="E10" s="136">
        <v>49</v>
      </c>
      <c r="F10" s="137">
        <f t="shared" ref="F10:F13" si="0">+C10/B10</f>
        <v>1</v>
      </c>
      <c r="G10" s="137">
        <f>+IFERROR(E10/D10,0)</f>
        <v>0.84482758620689657</v>
      </c>
      <c r="H10" s="137">
        <v>1</v>
      </c>
      <c r="I10" s="187">
        <v>0.94198704282447443</v>
      </c>
      <c r="J10" s="136" t="s">
        <v>183</v>
      </c>
      <c r="K10" s="136" t="s">
        <v>39</v>
      </c>
      <c r="M10" s="17"/>
      <c r="N10" s="343"/>
      <c r="O10" s="343"/>
      <c r="P10" s="343"/>
      <c r="Q10" s="343"/>
      <c r="R10" s="343"/>
      <c r="S10" s="343"/>
    </row>
    <row r="11" spans="1:19" s="49" customFormat="1" ht="36">
      <c r="A11" s="135" t="s">
        <v>40</v>
      </c>
      <c r="B11" s="136">
        <v>6</v>
      </c>
      <c r="C11" s="136">
        <v>6</v>
      </c>
      <c r="D11" s="136">
        <v>6</v>
      </c>
      <c r="E11" s="136">
        <v>3</v>
      </c>
      <c r="F11" s="137">
        <f t="shared" si="0"/>
        <v>1</v>
      </c>
      <c r="G11" s="137">
        <f>+IFERROR(E11/D11,0)</f>
        <v>0.5</v>
      </c>
      <c r="H11" s="137">
        <v>1</v>
      </c>
      <c r="I11" s="187">
        <v>0.96314893238761179</v>
      </c>
      <c r="J11" s="136" t="s">
        <v>183</v>
      </c>
      <c r="K11" s="136" t="s">
        <v>32</v>
      </c>
      <c r="M11" s="17"/>
      <c r="N11" s="17"/>
      <c r="O11" s="17"/>
      <c r="P11" s="17"/>
    </row>
    <row r="12" spans="1:19" s="49" customFormat="1" ht="48">
      <c r="A12" s="135" t="s">
        <v>41</v>
      </c>
      <c r="B12" s="136">
        <v>392</v>
      </c>
      <c r="C12" s="136">
        <v>216</v>
      </c>
      <c r="D12" s="136">
        <v>393</v>
      </c>
      <c r="E12" s="136">
        <v>353</v>
      </c>
      <c r="F12" s="137">
        <f>+C12/B12</f>
        <v>0.55102040816326525</v>
      </c>
      <c r="G12" s="137">
        <f>+IFERROR(E12/D12,0)</f>
        <v>0.89821882951653942</v>
      </c>
      <c r="H12" s="137">
        <v>0.79430000000000001</v>
      </c>
      <c r="I12" s="187">
        <v>0.88058126641180423</v>
      </c>
      <c r="J12" s="136" t="s">
        <v>184</v>
      </c>
      <c r="K12" s="136" t="s">
        <v>185</v>
      </c>
      <c r="M12" s="17"/>
      <c r="N12" s="17"/>
      <c r="O12" s="17"/>
      <c r="P12" s="17"/>
    </row>
    <row r="13" spans="1:19" s="49" customFormat="1" ht="48">
      <c r="A13" s="135" t="s">
        <v>14</v>
      </c>
      <c r="B13" s="136">
        <v>19</v>
      </c>
      <c r="C13" s="136">
        <v>18</v>
      </c>
      <c r="D13" s="136">
        <v>25</v>
      </c>
      <c r="E13" s="136">
        <v>18</v>
      </c>
      <c r="F13" s="137">
        <f>+C13/B13</f>
        <v>0.94736842105263153</v>
      </c>
      <c r="G13" s="137">
        <f t="shared" ref="G13" si="1">+IFERROR(E13/D13,0)</f>
        <v>0.72</v>
      </c>
      <c r="H13" s="137">
        <v>0.68930000000000002</v>
      </c>
      <c r="I13" s="187">
        <v>0.78544253127217001</v>
      </c>
      <c r="J13" s="136" t="s">
        <v>186</v>
      </c>
      <c r="K13" s="136" t="s">
        <v>42</v>
      </c>
      <c r="M13" s="17"/>
      <c r="N13" s="17"/>
      <c r="O13" s="17"/>
      <c r="P13" s="17"/>
    </row>
    <row r="14" spans="1:19" s="49" customFormat="1">
      <c r="A14" s="138" t="s">
        <v>43</v>
      </c>
      <c r="B14" s="138">
        <f>SUM(B9:B13)</f>
        <v>507</v>
      </c>
      <c r="C14" s="138">
        <f>SUM(C9:C13)</f>
        <v>330</v>
      </c>
      <c r="D14" s="138">
        <f>SUM(D9:D13)</f>
        <v>514</v>
      </c>
      <c r="E14" s="138">
        <f>SUM(E9:E13)</f>
        <v>455</v>
      </c>
      <c r="F14" s="139">
        <f>+C14/B14</f>
        <v>0.65088757396449703</v>
      </c>
      <c r="G14" s="139">
        <f>+IFERROR(E14/D14,0)</f>
        <v>0.88521400778210113</v>
      </c>
      <c r="H14" s="139">
        <v>0.91320000000000001</v>
      </c>
      <c r="I14" s="139">
        <v>0.84019999999999995</v>
      </c>
      <c r="J14" s="138"/>
      <c r="K14" s="138"/>
      <c r="M14" s="17"/>
      <c r="N14" s="17"/>
      <c r="O14" s="17"/>
      <c r="P14" s="17"/>
    </row>
    <row r="15" spans="1:19" ht="19.2" customHeight="1">
      <c r="A15" s="352" t="s">
        <v>295</v>
      </c>
      <c r="B15" s="352"/>
      <c r="C15" s="352"/>
      <c r="D15" s="352"/>
      <c r="E15" s="352"/>
      <c r="F15" s="352"/>
      <c r="G15" s="352"/>
      <c r="H15" s="352"/>
      <c r="I15" s="352"/>
      <c r="J15" s="352"/>
      <c r="K15" s="352"/>
    </row>
  </sheetData>
  <mergeCells count="13">
    <mergeCell ref="A15:K15"/>
    <mergeCell ref="A1:K1"/>
    <mergeCell ref="A2:K2"/>
    <mergeCell ref="A3:K3"/>
    <mergeCell ref="N3:S10"/>
    <mergeCell ref="A5:K5"/>
    <mergeCell ref="A7:A8"/>
    <mergeCell ref="B7:C7"/>
    <mergeCell ref="D7:E7"/>
    <mergeCell ref="F7:G7"/>
    <mergeCell ref="H7:I7"/>
    <mergeCell ref="J7:J8"/>
    <mergeCell ref="K7:K8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1:R52"/>
  <sheetViews>
    <sheetView showGridLines="0" zoomScale="110" zoomScaleNormal="110" workbookViewId="0">
      <selection activeCell="B33" sqref="B33"/>
    </sheetView>
  </sheetViews>
  <sheetFormatPr baseColWidth="10" defaultColWidth="11.44140625" defaultRowHeight="14.4"/>
  <cols>
    <col min="1" max="1" width="21.109375" style="17" customWidth="1"/>
    <col min="2" max="2" width="42.33203125" style="17" customWidth="1"/>
    <col min="3" max="3" width="14.44140625" style="17" customWidth="1"/>
    <col min="4" max="4" width="15.6640625" style="17" customWidth="1"/>
    <col min="5" max="5" width="14.109375" style="17" customWidth="1"/>
    <col min="6" max="6" width="10.5546875" style="17" customWidth="1"/>
    <col min="7" max="7" width="11.6640625" style="17" customWidth="1"/>
    <col min="8" max="8" width="11.88671875" style="17" customWidth="1"/>
    <col min="9" max="9" width="11.44140625" style="17" customWidth="1"/>
    <col min="10" max="10" width="11.44140625" style="17"/>
    <col min="11" max="11" width="12" style="17" bestFit="1" customWidth="1"/>
    <col min="12" max="16384" width="11.44140625" style="17"/>
  </cols>
  <sheetData>
    <row r="1" spans="2:18" ht="28.5" customHeight="1">
      <c r="B1" s="313" t="s">
        <v>0</v>
      </c>
      <c r="C1" s="314"/>
      <c r="D1" s="314"/>
      <c r="E1" s="314"/>
      <c r="F1" s="314"/>
      <c r="G1" s="314"/>
      <c r="H1" s="314"/>
      <c r="I1" s="314"/>
      <c r="J1" s="25"/>
      <c r="K1" s="25"/>
      <c r="L1" s="25"/>
    </row>
    <row r="2" spans="2:18" ht="21">
      <c r="B2" s="315" t="s">
        <v>1</v>
      </c>
      <c r="C2" s="316"/>
      <c r="D2" s="316"/>
      <c r="E2" s="316"/>
      <c r="F2" s="316"/>
      <c r="G2" s="316"/>
      <c r="H2" s="316"/>
      <c r="I2" s="316"/>
      <c r="J2" s="27"/>
      <c r="K2" s="27"/>
      <c r="L2" s="27"/>
    </row>
    <row r="3" spans="2:18" ht="15.75" customHeight="1">
      <c r="B3" s="341" t="s">
        <v>10</v>
      </c>
      <c r="C3" s="342"/>
      <c r="D3" s="342"/>
      <c r="E3" s="342"/>
      <c r="F3" s="342"/>
      <c r="G3" s="342"/>
      <c r="H3" s="342"/>
      <c r="I3" s="342"/>
      <c r="J3" s="29"/>
      <c r="K3" s="29"/>
      <c r="L3" s="29"/>
    </row>
    <row r="4" spans="2:18" ht="15" customHeight="1"/>
    <row r="5" spans="2:18" ht="18.75" customHeight="1">
      <c r="B5" s="339" t="s">
        <v>210</v>
      </c>
      <c r="C5" s="339"/>
      <c r="D5" s="339"/>
      <c r="E5" s="339"/>
      <c r="F5" s="339"/>
      <c r="G5" s="339"/>
      <c r="H5" s="339"/>
      <c r="I5" s="339"/>
      <c r="J5" s="52"/>
      <c r="K5" s="52"/>
      <c r="L5" s="97"/>
      <c r="M5" s="98"/>
      <c r="N5" s="98"/>
      <c r="O5" s="98"/>
      <c r="P5" s="98"/>
      <c r="Q5" s="98"/>
      <c r="R5" s="98"/>
    </row>
    <row r="6" spans="2:18" ht="18">
      <c r="B6" s="339" t="s">
        <v>11</v>
      </c>
      <c r="C6" s="339"/>
      <c r="D6" s="339"/>
      <c r="E6" s="339"/>
      <c r="F6" s="339"/>
      <c r="G6" s="339"/>
      <c r="H6" s="339"/>
      <c r="I6" s="339"/>
      <c r="J6" s="52"/>
      <c r="K6" s="52"/>
      <c r="L6" s="359"/>
      <c r="M6" s="359"/>
      <c r="N6" s="359"/>
      <c r="O6" s="359"/>
      <c r="P6" s="359"/>
      <c r="Q6" s="359"/>
      <c r="R6" s="359"/>
    </row>
    <row r="7" spans="2:18" ht="18">
      <c r="B7" s="339" t="s">
        <v>248</v>
      </c>
      <c r="C7" s="339"/>
      <c r="D7" s="339"/>
      <c r="E7" s="339"/>
      <c r="F7" s="339"/>
      <c r="G7" s="339"/>
      <c r="H7" s="339"/>
      <c r="I7" s="339"/>
      <c r="J7" s="52"/>
      <c r="K7" s="52"/>
      <c r="L7" s="359"/>
      <c r="M7" s="359"/>
      <c r="N7" s="359"/>
      <c r="O7" s="359"/>
      <c r="P7" s="359"/>
      <c r="Q7" s="359"/>
      <c r="R7" s="359"/>
    </row>
    <row r="8" spans="2:18" ht="18">
      <c r="B8" s="340" t="s">
        <v>12</v>
      </c>
      <c r="C8" s="340"/>
      <c r="D8" s="340"/>
      <c r="E8" s="340"/>
      <c r="F8" s="340"/>
      <c r="G8" s="340"/>
      <c r="H8" s="340"/>
      <c r="I8" s="340"/>
      <c r="J8" s="52"/>
      <c r="K8" s="52"/>
      <c r="L8" s="359"/>
      <c r="M8" s="359"/>
      <c r="N8" s="359"/>
      <c r="O8" s="359"/>
      <c r="P8" s="359"/>
      <c r="Q8" s="359"/>
      <c r="R8" s="359"/>
    </row>
    <row r="9" spans="2:18" ht="52.8">
      <c r="B9" s="156" t="s">
        <v>202</v>
      </c>
      <c r="C9" s="156" t="s">
        <v>13</v>
      </c>
      <c r="D9" s="156" t="s">
        <v>250</v>
      </c>
      <c r="E9" s="156" t="s">
        <v>51</v>
      </c>
      <c r="F9" s="156" t="s">
        <v>41</v>
      </c>
      <c r="G9" s="156" t="s">
        <v>14</v>
      </c>
      <c r="H9" s="156" t="s">
        <v>15</v>
      </c>
      <c r="I9" s="156" t="s">
        <v>167</v>
      </c>
      <c r="J9" s="197"/>
    </row>
    <row r="10" spans="2:18">
      <c r="B10" s="112" t="s">
        <v>16</v>
      </c>
      <c r="C10" s="273">
        <f>+C11+C12</f>
        <v>661617579390.38135</v>
      </c>
      <c r="D10" s="273">
        <f>+D11+D12</f>
        <v>75769230675.840057</v>
      </c>
      <c r="E10" s="273">
        <f>+E11+E12</f>
        <v>12231143622.239994</v>
      </c>
      <c r="F10" s="273">
        <f>+F11+F12</f>
        <v>25979448289.650013</v>
      </c>
      <c r="G10" s="273">
        <f>+G11+G12</f>
        <v>187083245073.69998</v>
      </c>
      <c r="H10" s="273">
        <f>+C10+D10+E10+F10+G10</f>
        <v>962680647051.8114</v>
      </c>
      <c r="I10" s="249">
        <f>H10/$B$42</f>
        <v>0.21101074932587569</v>
      </c>
      <c r="K10" s="79"/>
    </row>
    <row r="11" spans="2:18">
      <c r="B11" s="114" t="s">
        <v>17</v>
      </c>
      <c r="C11" s="274">
        <v>660512031432.04138</v>
      </c>
      <c r="D11" s="274">
        <v>70066949057.960052</v>
      </c>
      <c r="E11" s="274">
        <v>12231143622.239994</v>
      </c>
      <c r="F11" s="274">
        <v>17707847930.630013</v>
      </c>
      <c r="G11" s="274">
        <v>167820008513.16998</v>
      </c>
      <c r="H11" s="274">
        <f>+C11+D11+E11+F11+G11</f>
        <v>928337980556.0415</v>
      </c>
      <c r="I11" s="250">
        <f>H11/$B$42</f>
        <v>0.20348315249164636</v>
      </c>
    </row>
    <row r="12" spans="2:18">
      <c r="B12" s="114" t="s">
        <v>18</v>
      </c>
      <c r="C12" s="274">
        <v>1105547958.3399999</v>
      </c>
      <c r="D12" s="274">
        <v>5702281617.8799973</v>
      </c>
      <c r="E12" s="244">
        <v>0</v>
      </c>
      <c r="F12" s="274">
        <v>8271600359.0200014</v>
      </c>
      <c r="G12" s="274">
        <v>19263236560.529999</v>
      </c>
      <c r="H12" s="274">
        <f>+C12+D12+E12+F12+G12</f>
        <v>34342666495.769997</v>
      </c>
      <c r="I12" s="250">
        <f>H12/$B$42</f>
        <v>7.5275968342293446E-3</v>
      </c>
    </row>
    <row r="13" spans="2:18">
      <c r="B13" s="116"/>
      <c r="C13" s="275"/>
      <c r="D13" s="275"/>
      <c r="E13" s="275"/>
      <c r="F13" s="275"/>
      <c r="G13" s="275"/>
      <c r="H13" s="275"/>
      <c r="I13" s="251"/>
    </row>
    <row r="14" spans="2:18">
      <c r="B14" s="112" t="s">
        <v>19</v>
      </c>
      <c r="C14" s="273">
        <f>+C15+C17</f>
        <v>744267108769.12891</v>
      </c>
      <c r="D14" s="273">
        <f>+D15+D17</f>
        <v>69114213414.949921</v>
      </c>
      <c r="E14" s="273">
        <f>+E15+E17</f>
        <v>12170120098.9</v>
      </c>
      <c r="F14" s="273">
        <f>+F15+F17</f>
        <v>22384412526.52018</v>
      </c>
      <c r="G14" s="273">
        <f>+G15+G17</f>
        <v>199885154542.65002</v>
      </c>
      <c r="H14" s="273">
        <f>+C14+D14+E14+F14+G14</f>
        <v>1047821009352.149</v>
      </c>
      <c r="I14" s="249">
        <f>H14/$B$42</f>
        <v>0.22967273417193013</v>
      </c>
      <c r="K14" s="111"/>
      <c r="L14" s="111"/>
    </row>
    <row r="15" spans="2:18">
      <c r="B15" s="114" t="s">
        <v>20</v>
      </c>
      <c r="C15" s="274">
        <v>641268003384.12903</v>
      </c>
      <c r="D15" s="274">
        <v>60435927737.039917</v>
      </c>
      <c r="E15" s="274">
        <v>12070418322.76</v>
      </c>
      <c r="F15" s="274">
        <v>15976643137.000191</v>
      </c>
      <c r="G15" s="274">
        <v>144142558972.21005</v>
      </c>
      <c r="H15" s="274">
        <f>+C15+D15+E15+F15+G15</f>
        <v>873893551553.13928</v>
      </c>
      <c r="I15" s="250">
        <f>H15/$B$42</f>
        <v>0.1915494340818033</v>
      </c>
    </row>
    <row r="16" spans="2:18">
      <c r="B16" s="118" t="s">
        <v>247</v>
      </c>
      <c r="C16" s="276">
        <v>134506942278.78003</v>
      </c>
      <c r="D16" s="276">
        <v>352058.88</v>
      </c>
      <c r="E16" s="252">
        <v>0</v>
      </c>
      <c r="F16" s="276">
        <v>149860000.76999998</v>
      </c>
      <c r="G16" s="276">
        <v>8810681801.4100018</v>
      </c>
      <c r="H16" s="276">
        <f>+C16+D16+E16+F16+G16</f>
        <v>143467836139.84003</v>
      </c>
      <c r="I16" s="253">
        <f>H16/$B$42</f>
        <v>3.1446830992957822E-2</v>
      </c>
    </row>
    <row r="17" spans="2:14">
      <c r="B17" s="114" t="s">
        <v>22</v>
      </c>
      <c r="C17" s="274">
        <v>102999105384.99989</v>
      </c>
      <c r="D17" s="274">
        <v>8678285677.9099998</v>
      </c>
      <c r="E17" s="274">
        <v>99701776.139999986</v>
      </c>
      <c r="F17" s="274">
        <v>6407769389.5199881</v>
      </c>
      <c r="G17" s="274">
        <v>55742595570.439987</v>
      </c>
      <c r="H17" s="274">
        <f>+C17+D17+E17+F17+G17</f>
        <v>173927457799.00989</v>
      </c>
      <c r="I17" s="250">
        <f>H17/$B$42</f>
        <v>3.8123300090126849E-2</v>
      </c>
    </row>
    <row r="18" spans="2:14">
      <c r="B18" s="121"/>
      <c r="C18" s="277"/>
      <c r="D18" s="277"/>
      <c r="E18" s="277"/>
      <c r="F18" s="277"/>
      <c r="G18" s="277"/>
      <c r="H18" s="277"/>
      <c r="I18" s="254"/>
    </row>
    <row r="19" spans="2:14">
      <c r="B19" s="112" t="s">
        <v>23</v>
      </c>
      <c r="C19" s="273"/>
      <c r="D19" s="273"/>
      <c r="E19" s="273"/>
      <c r="F19" s="273"/>
      <c r="G19" s="273"/>
      <c r="H19" s="273"/>
      <c r="I19" s="249"/>
    </row>
    <row r="20" spans="2:14">
      <c r="B20" s="123" t="s">
        <v>24</v>
      </c>
      <c r="C20" s="278">
        <f>+C11-C15</f>
        <v>19244028047.912354</v>
      </c>
      <c r="D20" s="278">
        <f>+D11-D15</f>
        <v>9631021320.9201355</v>
      </c>
      <c r="E20" s="278">
        <f>+E11-E15</f>
        <v>160725299.47999382</v>
      </c>
      <c r="F20" s="278">
        <f>+F11-F15</f>
        <v>1731204793.6298218</v>
      </c>
      <c r="G20" s="278">
        <f>+G11-G15</f>
        <v>23677449540.95993</v>
      </c>
      <c r="H20" s="278">
        <f>+C20+D20+E20+F20+G20</f>
        <v>54444429002.902237</v>
      </c>
      <c r="I20" s="255">
        <f>H20/$B$42</f>
        <v>1.1933718409843069E-2</v>
      </c>
      <c r="N20" s="17" t="s">
        <v>202</v>
      </c>
    </row>
    <row r="21" spans="2:14">
      <c r="B21" s="123" t="s">
        <v>25</v>
      </c>
      <c r="C21" s="278">
        <f>+C12-C17</f>
        <v>-101893557426.6599</v>
      </c>
      <c r="D21" s="278">
        <f>+D12-D17</f>
        <v>-2976004060.0300026</v>
      </c>
      <c r="E21" s="278">
        <f>+E12-E17</f>
        <v>-99701776.139999986</v>
      </c>
      <c r="F21" s="278">
        <f>+F12-F17</f>
        <v>1863830969.5000134</v>
      </c>
      <c r="G21" s="278">
        <f>+G12-G17</f>
        <v>-36479359009.909988</v>
      </c>
      <c r="H21" s="278">
        <f>+C21+D21+E21+F21+G21</f>
        <v>-139584791303.23987</v>
      </c>
      <c r="I21" s="255">
        <f>H21/$B$42</f>
        <v>-3.0595703255897503E-2</v>
      </c>
      <c r="M21" s="17" t="s">
        <v>202</v>
      </c>
    </row>
    <row r="22" spans="2:14">
      <c r="B22" s="123" t="s">
        <v>26</v>
      </c>
      <c r="C22" s="278">
        <f>+C10-C14</f>
        <v>-82649529378.747559</v>
      </c>
      <c r="D22" s="278">
        <f>+D10-D14</f>
        <v>6655017260.8901367</v>
      </c>
      <c r="E22" s="278">
        <f>+E10-E14</f>
        <v>61023523.339994431</v>
      </c>
      <c r="F22" s="278">
        <f>+F10-F14</f>
        <v>3595035763.1298332</v>
      </c>
      <c r="G22" s="278">
        <f>+G10-G14</f>
        <v>-12801909468.950043</v>
      </c>
      <c r="H22" s="278">
        <f>+C22+D22+E22+F22+G22</f>
        <v>-85140362300.337631</v>
      </c>
      <c r="I22" s="255">
        <f>H22/$B$42</f>
        <v>-1.8661984846054434E-2</v>
      </c>
      <c r="L22" s="17" t="s">
        <v>202</v>
      </c>
    </row>
    <row r="23" spans="2:14">
      <c r="B23" s="123" t="s">
        <v>27</v>
      </c>
      <c r="C23" s="278">
        <f>+C10-(C14-C16)</f>
        <v>51857412900.032471</v>
      </c>
      <c r="D23" s="278">
        <f>+D10-(D14-D16)</f>
        <v>6655369319.7701416</v>
      </c>
      <c r="E23" s="278">
        <f>+E10-(E14-E16)</f>
        <v>61023523.339994431</v>
      </c>
      <c r="F23" s="278">
        <f>+F10-(F14-F16)</f>
        <v>3744895763.8998337</v>
      </c>
      <c r="G23" s="278">
        <f>+G10-(G14-G16)</f>
        <v>-3991227667.5400391</v>
      </c>
      <c r="H23" s="278">
        <f>+C23+D23+E23+F23+G23</f>
        <v>58327473839.502403</v>
      </c>
      <c r="I23" s="255">
        <f>H23/$B$42</f>
        <v>1.278484614690339E-2</v>
      </c>
    </row>
    <row r="24" spans="2:14">
      <c r="B24" s="125"/>
      <c r="C24" s="279"/>
      <c r="D24" s="279"/>
      <c r="E24" s="279"/>
      <c r="F24" s="279"/>
      <c r="G24" s="279"/>
      <c r="H24" s="279"/>
      <c r="I24" s="256"/>
    </row>
    <row r="25" spans="2:14">
      <c r="B25" s="112" t="s">
        <v>28</v>
      </c>
      <c r="C25" s="273">
        <f>+C26-C27</f>
        <v>102365125884.84</v>
      </c>
      <c r="D25" s="273">
        <f>+D26-D27</f>
        <v>980806187.98000002</v>
      </c>
      <c r="E25" s="243">
        <f>+E26-E27</f>
        <v>0</v>
      </c>
      <c r="F25" s="273">
        <f>+F26-F27</f>
        <v>-3337352451.1299906</v>
      </c>
      <c r="G25" s="273">
        <f>+G26-G27</f>
        <v>12801909468.949993</v>
      </c>
      <c r="H25" s="273">
        <f>+C25+D25+E25+F25+G25</f>
        <v>112810489090.64</v>
      </c>
      <c r="I25" s="249">
        <f>H25/$B$42</f>
        <v>2.4727022307692997E-2</v>
      </c>
    </row>
    <row r="26" spans="2:14">
      <c r="B26" s="114" t="s">
        <v>29</v>
      </c>
      <c r="C26" s="274">
        <v>244040380279.25</v>
      </c>
      <c r="D26" s="274">
        <v>999999996</v>
      </c>
      <c r="E26" s="244">
        <v>0</v>
      </c>
      <c r="F26" s="274">
        <v>622786747.88</v>
      </c>
      <c r="G26" s="274">
        <v>47138798445.43</v>
      </c>
      <c r="H26" s="274">
        <f>+C26+D26+E26+F26+G26</f>
        <v>292801965468.56</v>
      </c>
      <c r="I26" s="250">
        <f>H26/$B$42</f>
        <v>6.4179499532709308E-2</v>
      </c>
    </row>
    <row r="27" spans="2:14">
      <c r="B27" s="114" t="s">
        <v>30</v>
      </c>
      <c r="C27" s="274">
        <v>141675254394.41</v>
      </c>
      <c r="D27" s="274">
        <v>19193808.02</v>
      </c>
      <c r="E27" s="244">
        <v>0</v>
      </c>
      <c r="F27" s="274">
        <v>3960139199.0099907</v>
      </c>
      <c r="G27" s="274">
        <v>34336888976.480007</v>
      </c>
      <c r="H27" s="274">
        <f>+C27+D27+E27+F27+G27</f>
        <v>179991476377.91998</v>
      </c>
      <c r="I27" s="250">
        <f>H27/$B$42</f>
        <v>3.9452477225016304E-2</v>
      </c>
    </row>
    <row r="28" spans="2:14">
      <c r="B28" s="127"/>
      <c r="C28" s="257"/>
      <c r="D28" s="257"/>
      <c r="E28" s="257"/>
      <c r="F28" s="257"/>
      <c r="G28" s="257"/>
      <c r="H28" s="257"/>
      <c r="I28" s="258"/>
    </row>
    <row r="29" spans="2:14">
      <c r="B29" s="112" t="s">
        <v>31</v>
      </c>
      <c r="C29" s="249">
        <f t="shared" ref="C29:H29" si="0">C22/$B$42</f>
        <v>-1.8116017164206983E-2</v>
      </c>
      <c r="D29" s="249">
        <f t="shared" si="0"/>
        <v>1.4587186137974644E-3</v>
      </c>
      <c r="E29" s="249">
        <f t="shared" si="0"/>
        <v>1.3375795416591843E-5</v>
      </c>
      <c r="F29" s="249">
        <f t="shared" si="0"/>
        <v>7.8799879539961308E-4</v>
      </c>
      <c r="G29" s="249">
        <f t="shared" si="0"/>
        <v>-2.8060608864611215E-3</v>
      </c>
      <c r="H29" s="249">
        <f t="shared" si="0"/>
        <v>-1.8661984846054434E-2</v>
      </c>
      <c r="I29" s="249"/>
    </row>
    <row r="30" spans="2:14" ht="20.399999999999999" customHeight="1">
      <c r="B30" s="352" t="s">
        <v>295</v>
      </c>
      <c r="C30" s="352"/>
      <c r="D30" s="352"/>
      <c r="E30" s="352"/>
      <c r="F30" s="352"/>
      <c r="G30" s="352"/>
      <c r="H30" s="352"/>
      <c r="I30" s="352"/>
      <c r="J30" s="352"/>
      <c r="K30" s="352"/>
      <c r="L30" s="352"/>
    </row>
    <row r="31" spans="2:14">
      <c r="C31" s="79"/>
      <c r="D31" s="79"/>
      <c r="E31" s="88"/>
      <c r="F31" s="79"/>
    </row>
    <row r="32" spans="2:14">
      <c r="C32" s="79"/>
      <c r="D32" s="79"/>
      <c r="E32" s="88"/>
      <c r="F32" s="79"/>
    </row>
    <row r="33" spans="2:6">
      <c r="C33" s="79"/>
      <c r="D33" s="79"/>
      <c r="E33" s="88"/>
      <c r="F33" s="79"/>
    </row>
    <row r="34" spans="2:6">
      <c r="C34" s="79"/>
      <c r="D34" s="79"/>
      <c r="E34" s="88"/>
      <c r="F34" s="79"/>
    </row>
    <row r="35" spans="2:6">
      <c r="C35" s="62"/>
      <c r="E35" s="89"/>
    </row>
    <row r="37" spans="2:6">
      <c r="C37" s="79"/>
    </row>
    <row r="41" spans="2:6">
      <c r="E41" s="62"/>
    </row>
    <row r="42" spans="2:6">
      <c r="B42" s="62">
        <v>4562235100000</v>
      </c>
      <c r="C42" s="17" t="s">
        <v>246</v>
      </c>
    </row>
    <row r="46" spans="2:6">
      <c r="C46" s="81"/>
    </row>
    <row r="52" spans="3:3">
      <c r="C52" s="81"/>
    </row>
  </sheetData>
  <mergeCells count="9">
    <mergeCell ref="L6:R8"/>
    <mergeCell ref="B7:I7"/>
    <mergeCell ref="B8:I8"/>
    <mergeCell ref="B1:I1"/>
    <mergeCell ref="B2:I2"/>
    <mergeCell ref="B3:I3"/>
    <mergeCell ref="B5:I5"/>
    <mergeCell ref="B6:I6"/>
    <mergeCell ref="B30:L30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3"/>
  <sheetViews>
    <sheetView showGridLines="0" workbookViewId="0">
      <selection activeCell="D31" sqref="D31"/>
    </sheetView>
  </sheetViews>
  <sheetFormatPr baseColWidth="10" defaultColWidth="11.44140625" defaultRowHeight="14.4"/>
  <cols>
    <col min="1" max="1" width="11.44140625" style="17" customWidth="1"/>
    <col min="2" max="2" width="3.88671875" style="17" customWidth="1"/>
    <col min="3" max="3" width="11.44140625" style="17" customWidth="1"/>
    <col min="4" max="4" width="40.88671875" style="17" customWidth="1"/>
    <col min="5" max="5" width="11.88671875" style="17" customWidth="1"/>
    <col min="6" max="6" width="16.109375" style="17" customWidth="1"/>
    <col min="7" max="7" width="13.5546875" style="17" customWidth="1"/>
    <col min="8" max="8" width="10.5546875" style="17" customWidth="1"/>
    <col min="9" max="9" width="12" style="17" customWidth="1"/>
    <col min="10" max="10" width="11.44140625" style="17"/>
    <col min="11" max="11" width="8.33203125" style="17" customWidth="1"/>
    <col min="12" max="13" width="11.44140625" style="17"/>
    <col min="14" max="14" width="16.109375" style="17" bestFit="1" customWidth="1"/>
    <col min="15" max="16" width="19" style="17" bestFit="1" customWidth="1"/>
    <col min="17" max="18" width="18.88671875" style="17" bestFit="1" customWidth="1"/>
    <col min="19" max="20" width="11.44140625" style="17"/>
    <col min="21" max="27" width="20.5546875" style="17" bestFit="1" customWidth="1"/>
    <col min="28" max="16384" width="11.44140625" style="17"/>
  </cols>
  <sheetData>
    <row r="1" spans="1:27" ht="28.5" customHeight="1">
      <c r="A1" s="313" t="s">
        <v>0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25"/>
      <c r="U1" s="391"/>
    </row>
    <row r="2" spans="1:27" ht="21">
      <c r="A2" s="315" t="s">
        <v>1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  <c r="O2" s="27"/>
      <c r="U2" s="391"/>
      <c r="V2" s="391"/>
      <c r="W2" s="391"/>
      <c r="X2" s="391"/>
      <c r="Y2" s="391"/>
      <c r="Z2" s="391"/>
      <c r="AA2" s="391"/>
    </row>
    <row r="3" spans="1:27" ht="15.75" customHeight="1">
      <c r="A3" s="341" t="s">
        <v>10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29"/>
    </row>
    <row r="4" spans="1:27" ht="15" customHeight="1"/>
    <row r="5" spans="1:27" ht="18.75" customHeight="1">
      <c r="A5" s="339" t="s">
        <v>282</v>
      </c>
      <c r="B5" s="339"/>
      <c r="C5" s="339"/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52"/>
    </row>
    <row r="6" spans="1:27" ht="18">
      <c r="A6" s="339" t="s">
        <v>11</v>
      </c>
      <c r="B6" s="339"/>
      <c r="C6" s="339"/>
      <c r="D6" s="339"/>
      <c r="E6" s="339"/>
      <c r="F6" s="339"/>
      <c r="G6" s="339"/>
      <c r="H6" s="339"/>
      <c r="I6" s="339"/>
      <c r="J6" s="339"/>
      <c r="K6" s="339"/>
      <c r="L6" s="339"/>
      <c r="M6" s="339"/>
      <c r="N6" s="339"/>
      <c r="O6" s="52"/>
    </row>
    <row r="7" spans="1:27" ht="18">
      <c r="A7" s="339" t="s">
        <v>248</v>
      </c>
      <c r="B7" s="339"/>
      <c r="C7" s="339"/>
      <c r="D7" s="339"/>
      <c r="E7" s="339"/>
      <c r="F7" s="339"/>
      <c r="G7" s="339"/>
      <c r="H7" s="339"/>
      <c r="I7" s="339"/>
      <c r="J7" s="339"/>
      <c r="K7" s="339"/>
      <c r="L7" s="339"/>
      <c r="M7" s="339"/>
      <c r="N7" s="339"/>
      <c r="O7" s="52"/>
    </row>
    <row r="8" spans="1:27" ht="21" customHeight="1">
      <c r="A8" s="340" t="s">
        <v>12</v>
      </c>
      <c r="B8" s="340"/>
      <c r="C8" s="340"/>
      <c r="D8" s="340"/>
      <c r="E8" s="340"/>
      <c r="F8" s="340"/>
      <c r="G8" s="340"/>
      <c r="H8" s="340"/>
      <c r="I8" s="340"/>
      <c r="J8" s="340"/>
      <c r="K8" s="340"/>
      <c r="L8" s="340"/>
      <c r="M8" s="340"/>
      <c r="N8" s="340"/>
      <c r="O8" s="392"/>
    </row>
    <row r="9" spans="1:27" ht="52.8">
      <c r="A9" s="312"/>
      <c r="B9" s="312"/>
      <c r="C9" s="312"/>
      <c r="D9" s="156"/>
      <c r="E9" s="156" t="s">
        <v>13</v>
      </c>
      <c r="F9" s="156" t="s">
        <v>140</v>
      </c>
      <c r="G9" s="156" t="s">
        <v>154</v>
      </c>
      <c r="H9" s="156" t="s">
        <v>142</v>
      </c>
      <c r="I9" s="156" t="s">
        <v>14</v>
      </c>
      <c r="J9" s="156" t="s">
        <v>15</v>
      </c>
      <c r="K9" s="156" t="s">
        <v>167</v>
      </c>
      <c r="L9" s="312"/>
    </row>
    <row r="10" spans="1:27">
      <c r="D10" s="112" t="s">
        <v>16</v>
      </c>
      <c r="E10" s="273">
        <f>E11+E12</f>
        <v>689930497385</v>
      </c>
      <c r="F10" s="273">
        <f t="shared" ref="F10:I10" si="0">F11+F12</f>
        <v>103484479901</v>
      </c>
      <c r="G10" s="273">
        <f t="shared" si="0"/>
        <v>50811878003</v>
      </c>
      <c r="H10" s="273">
        <f t="shared" si="0"/>
        <v>20685396403.490002</v>
      </c>
      <c r="I10" s="273">
        <f t="shared" si="0"/>
        <v>199536447609</v>
      </c>
      <c r="J10" s="273">
        <f>J11+J12</f>
        <v>1064448699301.49</v>
      </c>
      <c r="K10" s="249">
        <v>0.2465020431106506</v>
      </c>
    </row>
    <row r="11" spans="1:27">
      <c r="D11" s="114" t="s">
        <v>17</v>
      </c>
      <c r="E11" s="274">
        <v>687034634477</v>
      </c>
      <c r="F11" s="274">
        <v>96175563232</v>
      </c>
      <c r="G11" s="274">
        <v>50781790003</v>
      </c>
      <c r="H11" s="274">
        <v>14571118835.570002</v>
      </c>
      <c r="I11" s="274">
        <v>182522935877</v>
      </c>
      <c r="J11" s="274">
        <f>SUM(E11:I11)</f>
        <v>1031086042424.5699</v>
      </c>
      <c r="K11" s="250">
        <v>0.23877601264139725</v>
      </c>
    </row>
    <row r="12" spans="1:27">
      <c r="D12" s="114" t="s">
        <v>18</v>
      </c>
      <c r="E12" s="274">
        <v>2895862908</v>
      </c>
      <c r="F12" s="274">
        <v>7308916669</v>
      </c>
      <c r="G12" s="244">
        <v>30088000</v>
      </c>
      <c r="H12" s="274">
        <v>6114277567.9200001</v>
      </c>
      <c r="I12" s="274">
        <v>17013511732</v>
      </c>
      <c r="J12" s="274">
        <f>SUM(E12:I12)</f>
        <v>33362656876.919998</v>
      </c>
      <c r="K12" s="250">
        <v>7.7260304692533203E-3</v>
      </c>
    </row>
    <row r="13" spans="1:27">
      <c r="D13" s="116"/>
      <c r="E13" s="275"/>
      <c r="F13" s="275"/>
      <c r="G13" s="275"/>
      <c r="H13" s="275"/>
      <c r="I13" s="275"/>
      <c r="J13" s="275"/>
      <c r="K13" s="251"/>
    </row>
    <row r="14" spans="1:27">
      <c r="D14" s="112" t="s">
        <v>19</v>
      </c>
      <c r="E14" s="273">
        <f>E15+E17</f>
        <v>765455860553</v>
      </c>
      <c r="F14" s="273">
        <f t="shared" ref="F14:I14" si="1">F15+F17</f>
        <v>100724662788</v>
      </c>
      <c r="G14" s="273">
        <f t="shared" si="1"/>
        <v>50207930453</v>
      </c>
      <c r="H14" s="273">
        <f t="shared" si="1"/>
        <v>18500917831.23</v>
      </c>
      <c r="I14" s="273">
        <f t="shared" si="1"/>
        <v>199312200302</v>
      </c>
      <c r="J14" s="273">
        <f>SUM(E14:I14)</f>
        <v>1134201571927.23</v>
      </c>
      <c r="K14" s="249">
        <v>0.26265521763786365</v>
      </c>
    </row>
    <row r="15" spans="1:27">
      <c r="D15" s="114" t="s">
        <v>20</v>
      </c>
      <c r="E15" s="274">
        <v>643906763177</v>
      </c>
      <c r="F15" s="274">
        <v>86319577763</v>
      </c>
      <c r="G15" s="274">
        <v>45456866603</v>
      </c>
      <c r="H15" s="274">
        <v>11948290813.589998</v>
      </c>
      <c r="I15" s="274">
        <v>166831556374</v>
      </c>
      <c r="J15" s="274">
        <f>SUM(E15:I15)</f>
        <v>954463054730.58997</v>
      </c>
      <c r="K15" s="250">
        <v>0.22103187614313036</v>
      </c>
    </row>
    <row r="16" spans="1:27">
      <c r="D16" s="118" t="s">
        <v>21</v>
      </c>
      <c r="E16" s="276">
        <v>147886952782</v>
      </c>
      <c r="F16" s="276">
        <v>21977743</v>
      </c>
      <c r="G16" s="252"/>
      <c r="H16" s="276">
        <v>121240214</v>
      </c>
      <c r="I16" s="276">
        <v>3035751427</v>
      </c>
      <c r="J16" s="276">
        <f>SUM(E16:I16)</f>
        <v>151065922166</v>
      </c>
      <c r="K16" s="253">
        <v>3.49834223882746E-2</v>
      </c>
    </row>
    <row r="17" spans="4:14">
      <c r="D17" s="114" t="s">
        <v>22</v>
      </c>
      <c r="E17" s="274">
        <v>121549097376</v>
      </c>
      <c r="F17" s="274">
        <v>14405085025</v>
      </c>
      <c r="G17" s="274">
        <v>4751063850</v>
      </c>
      <c r="H17" s="274">
        <v>6552627017.6400013</v>
      </c>
      <c r="I17" s="274">
        <v>32480643928</v>
      </c>
      <c r="J17" s="274">
        <f>SUM(E17:I17)</f>
        <v>179738517196.64001</v>
      </c>
      <c r="K17" s="250">
        <v>4.1623341494733276E-2</v>
      </c>
    </row>
    <row r="18" spans="4:14">
      <c r="D18" s="121"/>
      <c r="E18" s="277"/>
      <c r="F18" s="277"/>
      <c r="G18" s="277"/>
      <c r="H18" s="277"/>
      <c r="I18" s="277"/>
      <c r="J18" s="277"/>
      <c r="K18" s="254"/>
    </row>
    <row r="19" spans="4:14" ht="15.75" customHeight="1">
      <c r="D19" s="112" t="s">
        <v>23</v>
      </c>
      <c r="E19" s="273"/>
      <c r="F19" s="273"/>
      <c r="G19" s="273"/>
      <c r="H19" s="273"/>
      <c r="I19" s="273"/>
      <c r="J19" s="273"/>
      <c r="K19" s="249"/>
    </row>
    <row r="20" spans="4:14" ht="15.75" customHeight="1">
      <c r="D20" s="123" t="s">
        <v>24</v>
      </c>
      <c r="E20" s="278">
        <f>E11-E15</f>
        <v>43127871300</v>
      </c>
      <c r="F20" s="278">
        <f t="shared" ref="F20:H20" si="2">F11-F15</f>
        <v>9855985469</v>
      </c>
      <c r="G20" s="278">
        <f t="shared" si="2"/>
        <v>5324923400</v>
      </c>
      <c r="H20" s="278">
        <f t="shared" si="2"/>
        <v>2622828021.9800034</v>
      </c>
      <c r="I20" s="278">
        <f>I11-I15</f>
        <v>15691379503</v>
      </c>
      <c r="J20" s="278">
        <f>SUM(E20:I20)</f>
        <v>76622987693.980011</v>
      </c>
      <c r="K20" s="255">
        <v>1.7744136498266914E-2</v>
      </c>
    </row>
    <row r="21" spans="4:14" ht="15.75" customHeight="1">
      <c r="D21" s="123" t="s">
        <v>25</v>
      </c>
      <c r="E21" s="278">
        <f>E12-E17</f>
        <v>-118653234468</v>
      </c>
      <c r="F21" s="278">
        <f t="shared" ref="F21:H21" si="3">F12-F17</f>
        <v>-7096168356</v>
      </c>
      <c r="G21" s="278">
        <f t="shared" si="3"/>
        <v>-4720975850</v>
      </c>
      <c r="H21" s="278">
        <f t="shared" si="3"/>
        <v>-438349449.72000122</v>
      </c>
      <c r="I21" s="278">
        <f>I12-I17</f>
        <v>-15467132196</v>
      </c>
      <c r="J21" s="278">
        <f>SUM(E21:I21)</f>
        <v>-146375860319.72</v>
      </c>
      <c r="K21" s="255">
        <v>-3.3897311025479951E-2</v>
      </c>
    </row>
    <row r="22" spans="4:14">
      <c r="D22" s="123" t="s">
        <v>26</v>
      </c>
      <c r="E22" s="278">
        <f>E10-E14</f>
        <v>-75525363168</v>
      </c>
      <c r="F22" s="278">
        <f t="shared" ref="F22:H22" si="4">F10-F14</f>
        <v>2759817113</v>
      </c>
      <c r="G22" s="278">
        <f t="shared" si="4"/>
        <v>603947550</v>
      </c>
      <c r="H22" s="278">
        <f t="shared" si="4"/>
        <v>2184478572.2600021</v>
      </c>
      <c r="I22" s="278">
        <f>I10-I14</f>
        <v>224247307</v>
      </c>
      <c r="J22" s="278">
        <f>SUM(E22:I22)</f>
        <v>-69752872625.73999</v>
      </c>
      <c r="K22" s="255">
        <v>-1.6153174527213036E-2</v>
      </c>
    </row>
    <row r="23" spans="4:14">
      <c r="D23" s="123" t="s">
        <v>27</v>
      </c>
      <c r="E23" s="278">
        <f>E10-(E14-E16)</f>
        <v>72361589614</v>
      </c>
      <c r="F23" s="278">
        <f t="shared" ref="F23:I23" si="5">F10-(F14-F16)</f>
        <v>2781794856</v>
      </c>
      <c r="G23" s="278">
        <f t="shared" si="5"/>
        <v>603947550</v>
      </c>
      <c r="H23" s="278">
        <f t="shared" si="5"/>
        <v>2305718786.2600021</v>
      </c>
      <c r="I23" s="278">
        <f t="shared" si="5"/>
        <v>3259998734</v>
      </c>
      <c r="J23" s="278">
        <f>SUM(E23:I23)</f>
        <v>81313049540.26001</v>
      </c>
      <c r="K23" s="255">
        <v>1.883024786106156E-2</v>
      </c>
    </row>
    <row r="24" spans="4:14">
      <c r="D24" s="125"/>
      <c r="E24" s="279"/>
      <c r="F24" s="279"/>
      <c r="G24" s="279"/>
      <c r="H24" s="279"/>
      <c r="I24" s="279"/>
      <c r="J24" s="279"/>
      <c r="K24" s="256"/>
    </row>
    <row r="25" spans="4:14">
      <c r="D25" s="112" t="s">
        <v>28</v>
      </c>
      <c r="E25" s="273">
        <f>E26-E27</f>
        <v>75525363168</v>
      </c>
      <c r="F25" s="273">
        <f t="shared" ref="F25:I25" si="6">F26-F27</f>
        <v>-2759817113</v>
      </c>
      <c r="G25" s="243">
        <f t="shared" si="6"/>
        <v>-603947550</v>
      </c>
      <c r="H25" s="273">
        <f t="shared" si="6"/>
        <v>-2184478572.46</v>
      </c>
      <c r="I25" s="273">
        <f t="shared" si="6"/>
        <v>-224247307</v>
      </c>
      <c r="J25" s="273">
        <f>J26-J27</f>
        <v>69752872625.540009</v>
      </c>
      <c r="K25" s="249">
        <v>1.6153174527166726E-2</v>
      </c>
    </row>
    <row r="26" spans="4:14">
      <c r="D26" s="114" t="s">
        <v>29</v>
      </c>
      <c r="E26" s="274">
        <v>231880048966</v>
      </c>
      <c r="F26" s="274">
        <v>1000000000</v>
      </c>
      <c r="G26" s="244"/>
      <c r="H26" s="274">
        <v>323188983</v>
      </c>
      <c r="I26" s="274">
        <v>21479978690</v>
      </c>
      <c r="J26" s="274">
        <f>SUM(E26:I26)</f>
        <v>254683216639</v>
      </c>
      <c r="K26" s="250">
        <v>5.8978824708699668E-2</v>
      </c>
    </row>
    <row r="27" spans="4:14">
      <c r="D27" s="114" t="s">
        <v>30</v>
      </c>
      <c r="E27" s="274">
        <v>156354685798</v>
      </c>
      <c r="F27" s="274">
        <v>3759817113</v>
      </c>
      <c r="G27" s="244">
        <v>603947550</v>
      </c>
      <c r="H27" s="274">
        <v>2507667555.46</v>
      </c>
      <c r="I27" s="274">
        <v>21704225997</v>
      </c>
      <c r="J27" s="274">
        <f>SUM(E27:I27)</f>
        <v>184930344013.45999</v>
      </c>
      <c r="K27" s="250">
        <v>4.2825650181532941E-2</v>
      </c>
    </row>
    <row r="28" spans="4:14">
      <c r="D28" s="127"/>
      <c r="E28" s="257"/>
      <c r="F28" s="257"/>
      <c r="G28" s="257"/>
      <c r="H28" s="257"/>
      <c r="I28" s="257"/>
      <c r="J28" s="257"/>
      <c r="K28" s="258"/>
    </row>
    <row r="29" spans="4:14">
      <c r="D29" s="112" t="s">
        <v>31</v>
      </c>
      <c r="E29" s="249">
        <v>-1.7489951690300137E-2</v>
      </c>
      <c r="F29" s="249">
        <v>6.3911070342108779E-4</v>
      </c>
      <c r="G29" s="249">
        <v>1.3986047904832402E-4</v>
      </c>
      <c r="H29" s="249">
        <v>5.0587541846486967E-4</v>
      </c>
      <c r="I29" s="249">
        <v>5.1930562152817053E-5</v>
      </c>
      <c r="J29" s="249">
        <v>-1.6153174527213036E-2</v>
      </c>
      <c r="K29" s="249"/>
    </row>
    <row r="30" spans="4:14" ht="27" customHeight="1">
      <c r="D30" s="352" t="s">
        <v>295</v>
      </c>
      <c r="E30" s="352"/>
      <c r="F30" s="352"/>
      <c r="G30" s="352"/>
      <c r="H30" s="352"/>
      <c r="I30" s="352"/>
      <c r="J30" s="352"/>
      <c r="K30" s="352"/>
      <c r="L30" s="352"/>
      <c r="M30" s="352"/>
      <c r="N30" s="352"/>
    </row>
    <row r="37" spans="5:10">
      <c r="E37" s="79"/>
      <c r="F37" s="79"/>
      <c r="G37" s="79"/>
      <c r="H37" s="79"/>
      <c r="I37" s="79"/>
      <c r="J37" s="79"/>
    </row>
    <row r="38" spans="5:10">
      <c r="E38" s="79"/>
      <c r="F38" s="79"/>
      <c r="G38" s="79"/>
      <c r="H38" s="79"/>
      <c r="I38" s="79"/>
      <c r="J38" s="79"/>
    </row>
    <row r="45" spans="5:10">
      <c r="F45" s="391"/>
      <c r="G45" s="391"/>
      <c r="I45" s="101"/>
    </row>
    <row r="46" spans="5:10">
      <c r="F46" s="391"/>
      <c r="G46" s="391"/>
      <c r="I46" s="101"/>
    </row>
    <row r="47" spans="5:10">
      <c r="F47" s="101"/>
      <c r="G47" s="101"/>
      <c r="H47" s="101"/>
    </row>
    <row r="51" spans="6:8">
      <c r="F51" s="391"/>
    </row>
    <row r="52" spans="6:8">
      <c r="F52" s="391"/>
    </row>
    <row r="53" spans="6:8">
      <c r="F53" s="391"/>
      <c r="G53" s="391"/>
      <c r="H53" s="391"/>
    </row>
  </sheetData>
  <mergeCells count="8">
    <mergeCell ref="D30:N30"/>
    <mergeCell ref="A8:N8"/>
    <mergeCell ref="A1:N1"/>
    <mergeCell ref="A2:N2"/>
    <mergeCell ref="A3:N3"/>
    <mergeCell ref="A5:N5"/>
    <mergeCell ref="A6:N6"/>
    <mergeCell ref="A7:N7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showGridLines="0" topLeftCell="A19" zoomScaleNormal="100" workbookViewId="0">
      <selection activeCell="B40" sqref="B40:L40"/>
    </sheetView>
  </sheetViews>
  <sheetFormatPr baseColWidth="10" defaultColWidth="11.44140625" defaultRowHeight="14.4"/>
  <cols>
    <col min="1" max="1" width="11.44140625" style="17" customWidth="1"/>
    <col min="2" max="2" width="17.44140625" style="17" customWidth="1"/>
    <col min="3" max="3" width="28.6640625" style="17" customWidth="1"/>
    <col min="4" max="4" width="10.33203125" style="17" bestFit="1" customWidth="1"/>
    <col min="5" max="5" width="17" style="17" customWidth="1"/>
    <col min="6" max="6" width="14.33203125" style="17" customWidth="1"/>
    <col min="7" max="7" width="10.88671875" style="17" customWidth="1"/>
    <col min="8" max="8" width="16.44140625" style="17" customWidth="1"/>
    <col min="9" max="9" width="19.44140625" style="17" customWidth="1"/>
    <col min="10" max="10" width="13.109375" style="17" bestFit="1" customWidth="1"/>
    <col min="11" max="16384" width="11.44140625" style="17"/>
  </cols>
  <sheetData>
    <row r="1" spans="1:20" ht="28.5" customHeight="1">
      <c r="B1" s="313" t="s">
        <v>0</v>
      </c>
      <c r="C1" s="314"/>
      <c r="D1" s="314"/>
      <c r="E1" s="314"/>
      <c r="F1" s="314"/>
      <c r="G1" s="314"/>
      <c r="H1" s="314"/>
      <c r="I1" s="314"/>
    </row>
    <row r="2" spans="1:20" ht="21">
      <c r="B2" s="315" t="s">
        <v>1</v>
      </c>
      <c r="C2" s="316"/>
      <c r="D2" s="316"/>
      <c r="E2" s="316"/>
      <c r="F2" s="316"/>
      <c r="G2" s="316"/>
      <c r="H2" s="316"/>
      <c r="I2" s="316"/>
    </row>
    <row r="3" spans="1:20" ht="15.75" customHeight="1">
      <c r="B3" s="341" t="s">
        <v>10</v>
      </c>
      <c r="C3" s="342"/>
      <c r="D3" s="342"/>
      <c r="E3" s="342"/>
      <c r="F3" s="342"/>
      <c r="G3" s="342"/>
      <c r="H3" s="342"/>
      <c r="I3" s="342"/>
      <c r="L3" s="96"/>
    </row>
    <row r="5" spans="1:20" ht="18.75" customHeight="1">
      <c r="B5" s="360" t="s">
        <v>172</v>
      </c>
      <c r="C5" s="360"/>
      <c r="D5" s="360"/>
      <c r="E5" s="360"/>
      <c r="F5" s="360"/>
      <c r="G5" s="360"/>
      <c r="H5" s="360"/>
      <c r="I5" s="360"/>
      <c r="L5" s="320"/>
      <c r="M5" s="320"/>
      <c r="N5" s="320"/>
      <c r="O5" s="320"/>
      <c r="P5" s="320"/>
      <c r="Q5" s="320"/>
      <c r="R5" s="320"/>
      <c r="S5" s="320"/>
      <c r="T5" s="320"/>
    </row>
    <row r="6" spans="1:20" ht="18">
      <c r="B6" s="361">
        <v>2019</v>
      </c>
      <c r="C6" s="361"/>
      <c r="D6" s="361"/>
      <c r="E6" s="361"/>
      <c r="F6" s="361"/>
      <c r="G6" s="361"/>
      <c r="H6" s="361"/>
      <c r="I6" s="361"/>
      <c r="L6" s="320"/>
      <c r="M6" s="320"/>
      <c r="N6" s="320"/>
      <c r="O6" s="320"/>
      <c r="P6" s="320"/>
      <c r="Q6" s="320"/>
      <c r="R6" s="320"/>
      <c r="S6" s="320"/>
      <c r="T6" s="320"/>
    </row>
    <row r="7" spans="1:20" ht="15.6">
      <c r="B7" s="362" t="s">
        <v>57</v>
      </c>
      <c r="C7" s="362"/>
      <c r="D7" s="362"/>
      <c r="E7" s="362"/>
      <c r="F7" s="362"/>
      <c r="G7" s="362"/>
      <c r="H7" s="362"/>
      <c r="I7" s="362"/>
      <c r="L7" s="343"/>
      <c r="M7" s="343"/>
      <c r="N7" s="343"/>
      <c r="O7" s="343"/>
      <c r="P7" s="343"/>
      <c r="Q7" s="343"/>
      <c r="R7" s="343"/>
      <c r="S7" s="343"/>
      <c r="T7" s="343"/>
    </row>
    <row r="8" spans="1:20">
      <c r="B8" s="363" t="s">
        <v>47</v>
      </c>
      <c r="C8" s="363" t="s">
        <v>48</v>
      </c>
      <c r="D8" s="364" t="s">
        <v>49</v>
      </c>
      <c r="E8" s="364"/>
      <c r="F8" s="364"/>
      <c r="G8" s="364"/>
      <c r="H8" s="364"/>
      <c r="I8" s="364"/>
      <c r="L8" s="343"/>
      <c r="M8" s="343"/>
      <c r="N8" s="343"/>
      <c r="O8" s="343"/>
      <c r="P8" s="343"/>
      <c r="Q8" s="343"/>
      <c r="R8" s="343"/>
      <c r="S8" s="343"/>
      <c r="T8" s="343"/>
    </row>
    <row r="9" spans="1:20" ht="51" customHeight="1">
      <c r="A9" s="198"/>
      <c r="B9" s="363"/>
      <c r="C9" s="363"/>
      <c r="D9" s="152" t="s">
        <v>13</v>
      </c>
      <c r="E9" s="152" t="s">
        <v>250</v>
      </c>
      <c r="F9" s="152" t="s">
        <v>168</v>
      </c>
      <c r="G9" s="152" t="s">
        <v>41</v>
      </c>
      <c r="H9" s="212" t="s">
        <v>14</v>
      </c>
      <c r="I9" s="152" t="s">
        <v>169</v>
      </c>
      <c r="L9" s="343"/>
      <c r="M9" s="343"/>
      <c r="N9" s="343"/>
      <c r="O9" s="343"/>
      <c r="P9" s="343"/>
      <c r="Q9" s="343"/>
      <c r="R9" s="343"/>
      <c r="S9" s="343"/>
      <c r="T9" s="343"/>
    </row>
    <row r="10" spans="1:20" ht="20.25" customHeight="1">
      <c r="B10" s="367" t="s">
        <v>50</v>
      </c>
      <c r="C10" s="149" t="s">
        <v>13</v>
      </c>
      <c r="D10" s="150">
        <v>0</v>
      </c>
      <c r="E10" s="151">
        <v>0</v>
      </c>
      <c r="F10" s="151">
        <v>0</v>
      </c>
      <c r="G10" s="151">
        <v>0</v>
      </c>
      <c r="H10" s="207">
        <v>1173126857.49</v>
      </c>
      <c r="I10" s="207">
        <f>+D10+E10+F10+G10+H10</f>
        <v>1173126857.49</v>
      </c>
      <c r="L10" s="343"/>
      <c r="M10" s="343"/>
      <c r="N10" s="343"/>
      <c r="O10" s="343"/>
      <c r="P10" s="343"/>
      <c r="Q10" s="343"/>
      <c r="R10" s="343"/>
      <c r="S10" s="343"/>
      <c r="T10" s="343"/>
    </row>
    <row r="11" spans="1:20" ht="30" customHeight="1">
      <c r="B11" s="368"/>
      <c r="C11" s="146" t="s">
        <v>250</v>
      </c>
      <c r="D11" s="142">
        <v>0</v>
      </c>
      <c r="E11" s="141">
        <v>0</v>
      </c>
      <c r="F11" s="142">
        <v>0</v>
      </c>
      <c r="G11" s="142">
        <v>0</v>
      </c>
      <c r="H11" s="207">
        <v>153579730.63</v>
      </c>
      <c r="I11" s="207">
        <f>+D11+E11+F11+G11+H11</f>
        <v>153579730.63</v>
      </c>
      <c r="L11" s="211"/>
    </row>
    <row r="12" spans="1:20" ht="26.4">
      <c r="B12" s="368"/>
      <c r="C12" s="140" t="s">
        <v>51</v>
      </c>
      <c r="D12" s="142">
        <v>0</v>
      </c>
      <c r="E12" s="142">
        <v>0</v>
      </c>
      <c r="F12" s="141">
        <v>0</v>
      </c>
      <c r="G12" s="142">
        <v>0</v>
      </c>
      <c r="H12" s="207">
        <v>17355964.02</v>
      </c>
      <c r="I12" s="207">
        <f>+D12+E12+F12+G12+H12</f>
        <v>17355964.02</v>
      </c>
      <c r="L12" s="211"/>
    </row>
    <row r="13" spans="1:20">
      <c r="B13" s="368"/>
      <c r="C13" s="140" t="s">
        <v>41</v>
      </c>
      <c r="D13" s="142">
        <v>0</v>
      </c>
      <c r="E13" s="142">
        <v>0</v>
      </c>
      <c r="F13" s="142">
        <v>0</v>
      </c>
      <c r="G13" s="141">
        <v>0</v>
      </c>
      <c r="H13" s="207">
        <v>529238344.13</v>
      </c>
      <c r="I13" s="207">
        <f>+D13+E13+F13+G13+H13</f>
        <v>529238344.13</v>
      </c>
      <c r="L13" s="211"/>
    </row>
    <row r="14" spans="1:20" ht="26.4">
      <c r="B14" s="368"/>
      <c r="C14" s="140" t="s">
        <v>14</v>
      </c>
      <c r="D14" s="142">
        <v>0</v>
      </c>
      <c r="E14" s="142">
        <v>0</v>
      </c>
      <c r="F14" s="142">
        <v>0</v>
      </c>
      <c r="G14" s="142">
        <v>0</v>
      </c>
      <c r="H14" s="208">
        <v>99755700.140000001</v>
      </c>
      <c r="I14" s="207">
        <f>+D14+E14+F14+G14+H14</f>
        <v>99755700.140000001</v>
      </c>
      <c r="J14" s="101"/>
      <c r="K14" s="79"/>
      <c r="L14" s="211"/>
    </row>
    <row r="15" spans="1:20">
      <c r="B15" s="368"/>
      <c r="C15" s="144" t="s">
        <v>153</v>
      </c>
      <c r="D15" s="145">
        <f t="shared" ref="D15:I15" si="0">SUM(D10:D14)</f>
        <v>0</v>
      </c>
      <c r="E15" s="145">
        <f t="shared" si="0"/>
        <v>0</v>
      </c>
      <c r="F15" s="145">
        <f t="shared" si="0"/>
        <v>0</v>
      </c>
      <c r="G15" s="145">
        <f t="shared" si="0"/>
        <v>0</v>
      </c>
      <c r="H15" s="210">
        <f t="shared" si="0"/>
        <v>1973056596.4100001</v>
      </c>
      <c r="I15" s="210">
        <f t="shared" si="0"/>
        <v>1973056596.4100001</v>
      </c>
      <c r="L15" s="211"/>
    </row>
    <row r="16" spans="1:20" ht="15" customHeight="1">
      <c r="B16" s="365" t="s">
        <v>52</v>
      </c>
      <c r="C16" s="146" t="s">
        <v>13</v>
      </c>
      <c r="D16" s="141">
        <v>0</v>
      </c>
      <c r="E16" s="207">
        <v>60660737759.749901</v>
      </c>
      <c r="F16" s="207">
        <v>11474360495.48</v>
      </c>
      <c r="G16" s="207">
        <v>9036368231.4500008</v>
      </c>
      <c r="H16" s="207">
        <v>20056831935.779999</v>
      </c>
      <c r="I16" s="207">
        <f>+D16+E16+F16+G16+H16</f>
        <v>101228298422.4599</v>
      </c>
      <c r="J16" s="79"/>
      <c r="L16" s="211"/>
    </row>
    <row r="17" spans="2:19" ht="26.4">
      <c r="B17" s="365"/>
      <c r="C17" s="146" t="s">
        <v>250</v>
      </c>
      <c r="D17" s="142">
        <v>0</v>
      </c>
      <c r="E17" s="141">
        <v>0</v>
      </c>
      <c r="F17" s="142">
        <v>0</v>
      </c>
      <c r="G17" s="142">
        <v>0</v>
      </c>
      <c r="H17" s="142">
        <v>0</v>
      </c>
      <c r="I17" s="143">
        <f>+D17+E17+F17+G17+H17</f>
        <v>0</v>
      </c>
      <c r="L17" s="211"/>
    </row>
    <row r="18" spans="2:19" ht="26.4">
      <c r="B18" s="365"/>
      <c r="C18" s="146" t="s">
        <v>51</v>
      </c>
      <c r="D18" s="142">
        <v>0</v>
      </c>
      <c r="E18" s="142">
        <v>0</v>
      </c>
      <c r="F18" s="141">
        <v>0</v>
      </c>
      <c r="G18" s="142">
        <v>0</v>
      </c>
      <c r="H18" s="142">
        <v>0</v>
      </c>
      <c r="I18" s="143">
        <f>+D18+E18+F18+G18+H18</f>
        <v>0</v>
      </c>
      <c r="Q18" s="80"/>
      <c r="S18" s="81"/>
    </row>
    <row r="19" spans="2:19">
      <c r="B19" s="365"/>
      <c r="C19" s="146" t="s">
        <v>41</v>
      </c>
      <c r="D19" s="142">
        <v>0</v>
      </c>
      <c r="E19" s="142">
        <v>0</v>
      </c>
      <c r="F19" s="142">
        <v>0</v>
      </c>
      <c r="G19" s="141">
        <v>0</v>
      </c>
      <c r="H19" s="142">
        <v>0</v>
      </c>
      <c r="I19" s="143">
        <f>+D19+E19+F19+G19+H19</f>
        <v>0</v>
      </c>
      <c r="Q19" s="80"/>
    </row>
    <row r="20" spans="2:19" ht="15" customHeight="1">
      <c r="B20" s="365"/>
      <c r="C20" s="146" t="s">
        <v>14</v>
      </c>
      <c r="D20" s="142">
        <v>0</v>
      </c>
      <c r="E20" s="142">
        <v>0</v>
      </c>
      <c r="F20" s="142">
        <v>0</v>
      </c>
      <c r="G20" s="142">
        <v>0</v>
      </c>
      <c r="H20" s="141">
        <v>0</v>
      </c>
      <c r="I20" s="143">
        <f>+D20+E20+F20+G20+H20</f>
        <v>0</v>
      </c>
      <c r="M20" s="62"/>
      <c r="Q20" s="80"/>
    </row>
    <row r="21" spans="2:19">
      <c r="B21" s="365"/>
      <c r="C21" s="144" t="s">
        <v>153</v>
      </c>
      <c r="D21" s="145">
        <f t="shared" ref="D21:I21" si="1">SUM(D16:D20)</f>
        <v>0</v>
      </c>
      <c r="E21" s="210">
        <f t="shared" si="1"/>
        <v>60660737759.749901</v>
      </c>
      <c r="F21" s="210">
        <f t="shared" si="1"/>
        <v>11474360495.48</v>
      </c>
      <c r="G21" s="210">
        <f t="shared" si="1"/>
        <v>9036368231.4500008</v>
      </c>
      <c r="H21" s="210">
        <f t="shared" si="1"/>
        <v>20056831935.779999</v>
      </c>
      <c r="I21" s="210">
        <f t="shared" si="1"/>
        <v>101228298422.4599</v>
      </c>
    </row>
    <row r="22" spans="2:19">
      <c r="B22" s="368" t="s">
        <v>53</v>
      </c>
      <c r="C22" s="140" t="s">
        <v>13</v>
      </c>
      <c r="D22" s="141">
        <v>0</v>
      </c>
      <c r="E22" s="207">
        <v>2442867858.8499999</v>
      </c>
      <c r="F22" s="147">
        <v>0</v>
      </c>
      <c r="G22" s="207">
        <v>6184768123.7799997</v>
      </c>
      <c r="H22" s="207">
        <v>7182777544.0600004</v>
      </c>
      <c r="I22" s="207">
        <f>+D22+E22+F22+G22+H22</f>
        <v>15810413526.689999</v>
      </c>
      <c r="J22" s="79"/>
    </row>
    <row r="23" spans="2:19" ht="26.4">
      <c r="B23" s="368"/>
      <c r="C23" s="140" t="s">
        <v>250</v>
      </c>
      <c r="D23" s="142">
        <v>0</v>
      </c>
      <c r="E23" s="141">
        <v>0</v>
      </c>
      <c r="F23" s="142">
        <v>0</v>
      </c>
      <c r="G23" s="142">
        <v>0</v>
      </c>
      <c r="H23" s="142">
        <v>0</v>
      </c>
      <c r="I23" s="143">
        <f>+D23+E23+F23+G23+H23</f>
        <v>0</v>
      </c>
    </row>
    <row r="24" spans="2:19" ht="26.4">
      <c r="B24" s="368"/>
      <c r="C24" s="140" t="s">
        <v>51</v>
      </c>
      <c r="D24" s="142">
        <v>0</v>
      </c>
      <c r="E24" s="142">
        <v>0</v>
      </c>
      <c r="F24" s="141">
        <v>0</v>
      </c>
      <c r="G24" s="142">
        <v>0</v>
      </c>
      <c r="H24" s="142">
        <v>0</v>
      </c>
      <c r="I24" s="143">
        <f>+D24+E24+F24+G24+H24</f>
        <v>0</v>
      </c>
    </row>
    <row r="25" spans="2:19">
      <c r="B25" s="368"/>
      <c r="C25" s="140" t="s">
        <v>41</v>
      </c>
      <c r="D25" s="142">
        <v>0</v>
      </c>
      <c r="E25" s="142">
        <v>0</v>
      </c>
      <c r="F25" s="142">
        <v>0</v>
      </c>
      <c r="G25" s="141">
        <v>0</v>
      </c>
      <c r="H25" s="142">
        <v>0</v>
      </c>
      <c r="I25" s="143">
        <f>+D25+E25+F25+G25+H25</f>
        <v>0</v>
      </c>
    </row>
    <row r="26" spans="2:19" ht="29.25" customHeight="1">
      <c r="B26" s="368"/>
      <c r="C26" s="140" t="s">
        <v>14</v>
      </c>
      <c r="D26" s="142">
        <v>0</v>
      </c>
      <c r="E26" s="142">
        <v>0</v>
      </c>
      <c r="F26" s="142">
        <v>0</v>
      </c>
      <c r="G26" s="142">
        <v>0</v>
      </c>
      <c r="H26" s="141">
        <v>0</v>
      </c>
      <c r="I26" s="143">
        <f>+D26+E26+F26+G26+H26</f>
        <v>0</v>
      </c>
    </row>
    <row r="27" spans="2:19">
      <c r="B27" s="368"/>
      <c r="C27" s="144" t="s">
        <v>153</v>
      </c>
      <c r="D27" s="145">
        <f t="shared" ref="D27:I27" si="2">SUM(D22:D26)</f>
        <v>0</v>
      </c>
      <c r="E27" s="210">
        <f t="shared" si="2"/>
        <v>2442867858.8499999</v>
      </c>
      <c r="F27" s="210">
        <f t="shared" si="2"/>
        <v>0</v>
      </c>
      <c r="G27" s="210">
        <f t="shared" si="2"/>
        <v>6184768123.7799997</v>
      </c>
      <c r="H27" s="210">
        <f t="shared" si="2"/>
        <v>7182777544.0600004</v>
      </c>
      <c r="I27" s="210">
        <f t="shared" si="2"/>
        <v>15810413526.689999</v>
      </c>
      <c r="J27" s="102"/>
    </row>
    <row r="28" spans="2:19">
      <c r="B28" s="365" t="s">
        <v>54</v>
      </c>
      <c r="C28" s="146" t="s">
        <v>13</v>
      </c>
      <c r="D28" s="141">
        <v>0</v>
      </c>
      <c r="E28" s="142">
        <v>0</v>
      </c>
      <c r="F28" s="142">
        <v>0</v>
      </c>
      <c r="G28" s="142">
        <v>0</v>
      </c>
      <c r="H28" s="142">
        <v>0</v>
      </c>
      <c r="I28" s="143">
        <f>+D28+E28+F28+G28+H28</f>
        <v>0</v>
      </c>
      <c r="J28" s="79"/>
    </row>
    <row r="29" spans="2:19" ht="26.4">
      <c r="B29" s="365"/>
      <c r="C29" s="146" t="s">
        <v>250</v>
      </c>
      <c r="D29" s="142">
        <v>0</v>
      </c>
      <c r="E29" s="141">
        <v>0</v>
      </c>
      <c r="F29" s="142">
        <v>0</v>
      </c>
      <c r="G29" s="142">
        <v>0</v>
      </c>
      <c r="H29" s="142">
        <v>0</v>
      </c>
      <c r="I29" s="143">
        <f>+D29+E29+F29+G29+H29</f>
        <v>0</v>
      </c>
      <c r="J29" s="102"/>
    </row>
    <row r="30" spans="2:19" ht="26.4">
      <c r="B30" s="365"/>
      <c r="C30" s="146" t="s">
        <v>51</v>
      </c>
      <c r="D30" s="142">
        <v>0</v>
      </c>
      <c r="E30" s="142">
        <v>0</v>
      </c>
      <c r="F30" s="141">
        <v>0</v>
      </c>
      <c r="G30" s="142">
        <v>0</v>
      </c>
      <c r="H30" s="142">
        <v>0</v>
      </c>
      <c r="I30" s="143">
        <f>+D30+E30+F30+G30+H30</f>
        <v>0</v>
      </c>
      <c r="J30" s="102"/>
    </row>
    <row r="31" spans="2:19">
      <c r="B31" s="365"/>
      <c r="C31" s="146" t="s">
        <v>41</v>
      </c>
      <c r="D31" s="142">
        <v>0</v>
      </c>
      <c r="E31" s="142">
        <v>0</v>
      </c>
      <c r="F31" s="142">
        <v>0</v>
      </c>
      <c r="G31" s="141">
        <v>0</v>
      </c>
      <c r="H31" s="142"/>
      <c r="I31" s="143">
        <f>+D31+E31+F31+G31+H31</f>
        <v>0</v>
      </c>
      <c r="M31" s="17" t="s">
        <v>202</v>
      </c>
    </row>
    <row r="32" spans="2:19" ht="26.4">
      <c r="B32" s="365"/>
      <c r="C32" s="146" t="s">
        <v>14</v>
      </c>
      <c r="D32" s="142">
        <v>0</v>
      </c>
      <c r="E32" s="142">
        <v>0</v>
      </c>
      <c r="F32" s="142">
        <v>0</v>
      </c>
      <c r="G32" s="142">
        <v>0</v>
      </c>
      <c r="H32" s="141">
        <v>0</v>
      </c>
      <c r="I32" s="143">
        <f>+D32+E32+F32+G32+H32</f>
        <v>0</v>
      </c>
    </row>
    <row r="33" spans="2:14">
      <c r="B33" s="365"/>
      <c r="C33" s="144" t="s">
        <v>153</v>
      </c>
      <c r="D33" s="145">
        <f t="shared" ref="D33:I33" si="3">SUM(D28:D32)</f>
        <v>0</v>
      </c>
      <c r="E33" s="145">
        <f t="shared" si="3"/>
        <v>0</v>
      </c>
      <c r="F33" s="145">
        <f t="shared" si="3"/>
        <v>0</v>
      </c>
      <c r="G33" s="145">
        <f t="shared" si="3"/>
        <v>0</v>
      </c>
      <c r="H33" s="145">
        <f t="shared" si="3"/>
        <v>0</v>
      </c>
      <c r="I33" s="145">
        <f t="shared" si="3"/>
        <v>0</v>
      </c>
    </row>
    <row r="34" spans="2:14">
      <c r="B34" s="365" t="s">
        <v>55</v>
      </c>
      <c r="C34" s="146" t="s">
        <v>13</v>
      </c>
      <c r="D34" s="141">
        <f t="shared" ref="D34:I38" si="4">+D10+D16+D22+D28</f>
        <v>0</v>
      </c>
      <c r="E34" s="207">
        <f t="shared" si="4"/>
        <v>63103605618.599899</v>
      </c>
      <c r="F34" s="207">
        <f t="shared" si="4"/>
        <v>11474360495.48</v>
      </c>
      <c r="G34" s="207">
        <f t="shared" si="4"/>
        <v>15221136355.23</v>
      </c>
      <c r="H34" s="207">
        <f t="shared" si="4"/>
        <v>28412736337.330002</v>
      </c>
      <c r="I34" s="207">
        <f t="shared" si="4"/>
        <v>118211838806.63991</v>
      </c>
    </row>
    <row r="35" spans="2:14" ht="25.95" customHeight="1">
      <c r="B35" s="365"/>
      <c r="C35" s="148" t="s">
        <v>250</v>
      </c>
      <c r="D35" s="142">
        <f t="shared" si="4"/>
        <v>0</v>
      </c>
      <c r="E35" s="141">
        <f t="shared" si="4"/>
        <v>0</v>
      </c>
      <c r="F35" s="142">
        <f t="shared" si="4"/>
        <v>0</v>
      </c>
      <c r="G35" s="142">
        <f t="shared" si="4"/>
        <v>0</v>
      </c>
      <c r="H35" s="207">
        <f t="shared" si="4"/>
        <v>153579730.63</v>
      </c>
      <c r="I35" s="207">
        <f t="shared" si="4"/>
        <v>153579730.63</v>
      </c>
      <c r="N35" s="69"/>
    </row>
    <row r="36" spans="2:14" ht="26.4">
      <c r="B36" s="365"/>
      <c r="C36" s="146" t="s">
        <v>51</v>
      </c>
      <c r="D36" s="142">
        <f t="shared" si="4"/>
        <v>0</v>
      </c>
      <c r="E36" s="142">
        <f t="shared" si="4"/>
        <v>0</v>
      </c>
      <c r="F36" s="141">
        <f t="shared" si="4"/>
        <v>0</v>
      </c>
      <c r="G36" s="142">
        <f t="shared" si="4"/>
        <v>0</v>
      </c>
      <c r="H36" s="207">
        <f t="shared" si="4"/>
        <v>17355964.02</v>
      </c>
      <c r="I36" s="207">
        <f t="shared" si="4"/>
        <v>17355964.02</v>
      </c>
    </row>
    <row r="37" spans="2:14">
      <c r="B37" s="365"/>
      <c r="C37" s="146" t="s">
        <v>41</v>
      </c>
      <c r="D37" s="142">
        <f t="shared" si="4"/>
        <v>0</v>
      </c>
      <c r="E37" s="142">
        <f t="shared" si="4"/>
        <v>0</v>
      </c>
      <c r="F37" s="142">
        <f t="shared" si="4"/>
        <v>0</v>
      </c>
      <c r="G37" s="141">
        <f t="shared" si="4"/>
        <v>0</v>
      </c>
      <c r="H37" s="207">
        <f t="shared" si="4"/>
        <v>529238344.13</v>
      </c>
      <c r="I37" s="207">
        <f t="shared" si="4"/>
        <v>529238344.13</v>
      </c>
      <c r="J37" s="209"/>
    </row>
    <row r="38" spans="2:14" ht="26.4">
      <c r="B38" s="365"/>
      <c r="C38" s="146" t="s">
        <v>14</v>
      </c>
      <c r="D38" s="142">
        <f t="shared" si="4"/>
        <v>0</v>
      </c>
      <c r="E38" s="142">
        <f t="shared" si="4"/>
        <v>0</v>
      </c>
      <c r="F38" s="142">
        <f t="shared" si="4"/>
        <v>0</v>
      </c>
      <c r="G38" s="142">
        <f t="shared" si="4"/>
        <v>0</v>
      </c>
      <c r="H38" s="208">
        <f t="shared" si="4"/>
        <v>99755700.140000001</v>
      </c>
      <c r="I38" s="207">
        <f t="shared" si="4"/>
        <v>99755700.140000001</v>
      </c>
      <c r="J38" s="205"/>
    </row>
    <row r="39" spans="2:14">
      <c r="B39" s="366" t="s">
        <v>56</v>
      </c>
      <c r="C39" s="366"/>
      <c r="D39" s="155">
        <f t="shared" ref="D39:I39" si="5">+D38+D37+D36+D35+D34</f>
        <v>0</v>
      </c>
      <c r="E39" s="206">
        <f t="shared" si="5"/>
        <v>63103605618.599899</v>
      </c>
      <c r="F39" s="206">
        <f t="shared" si="5"/>
        <v>11474360495.48</v>
      </c>
      <c r="G39" s="206">
        <f t="shared" si="5"/>
        <v>15221136355.23</v>
      </c>
      <c r="H39" s="206">
        <f t="shared" si="5"/>
        <v>29212666076.25</v>
      </c>
      <c r="I39" s="206">
        <f t="shared" si="5"/>
        <v>119011768545.55991</v>
      </c>
      <c r="J39" s="205"/>
    </row>
    <row r="40" spans="2:14" ht="19.8" customHeight="1">
      <c r="B40" s="352" t="s">
        <v>295</v>
      </c>
      <c r="C40" s="352"/>
      <c r="D40" s="352"/>
      <c r="E40" s="352"/>
      <c r="F40" s="352"/>
      <c r="G40" s="352"/>
      <c r="H40" s="352"/>
      <c r="I40" s="352"/>
      <c r="J40" s="352"/>
      <c r="K40" s="352"/>
      <c r="L40" s="352"/>
    </row>
    <row r="41" spans="2:14">
      <c r="J41" s="69"/>
    </row>
  </sheetData>
  <mergeCells count="19">
    <mergeCell ref="B34:B38"/>
    <mergeCell ref="B39:C39"/>
    <mergeCell ref="B10:B15"/>
    <mergeCell ref="L10:T10"/>
    <mergeCell ref="B16:B21"/>
    <mergeCell ref="B22:B27"/>
    <mergeCell ref="B28:B33"/>
    <mergeCell ref="B40:L40"/>
    <mergeCell ref="B7:I7"/>
    <mergeCell ref="L7:T9"/>
    <mergeCell ref="B8:B9"/>
    <mergeCell ref="C8:C9"/>
    <mergeCell ref="D8:I8"/>
    <mergeCell ref="B1:I1"/>
    <mergeCell ref="B2:I2"/>
    <mergeCell ref="B3:I3"/>
    <mergeCell ref="B5:I5"/>
    <mergeCell ref="L5:T6"/>
    <mergeCell ref="B6:I6"/>
  </mergeCells>
  <pageMargins left="0.7" right="0.7" top="0.75" bottom="0.75" header="0.3" footer="0.3"/>
  <pageSetup orientation="portrait" r:id="rId1"/>
  <ignoredErrors>
    <ignoredError sqref="I15 I21 I27" 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showGridLines="0" topLeftCell="A16" workbookViewId="0">
      <selection activeCell="C40" sqref="C40:M40"/>
    </sheetView>
  </sheetViews>
  <sheetFormatPr baseColWidth="10" defaultColWidth="11.44140625" defaultRowHeight="14.4"/>
  <cols>
    <col min="1" max="2" width="11.44140625" style="17" customWidth="1"/>
    <col min="3" max="3" width="17.44140625" style="17" customWidth="1"/>
    <col min="4" max="4" width="32.88671875" style="17" customWidth="1"/>
    <col min="5" max="5" width="9.6640625" style="17" customWidth="1"/>
    <col min="6" max="6" width="17" style="17" customWidth="1"/>
    <col min="7" max="7" width="14.33203125" style="17" customWidth="1"/>
    <col min="8" max="8" width="10" style="17" customWidth="1"/>
    <col min="9" max="9" width="11.33203125" style="17" customWidth="1"/>
    <col min="10" max="10" width="16.88671875" style="17" customWidth="1"/>
    <col min="11" max="11" width="14.6640625" style="17" customWidth="1"/>
    <col min="12" max="16384" width="11.44140625" style="17"/>
  </cols>
  <sheetData>
    <row r="1" spans="1:13" ht="28.5" customHeight="1">
      <c r="A1" s="313" t="s">
        <v>0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25"/>
      <c r="M1" s="25"/>
    </row>
    <row r="2" spans="1:13" ht="21">
      <c r="A2" s="315" t="s">
        <v>1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27"/>
      <c r="M2" s="27"/>
    </row>
    <row r="3" spans="1:13" ht="15.75" customHeight="1">
      <c r="A3" s="341" t="s">
        <v>10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29"/>
      <c r="M3" s="29"/>
    </row>
    <row r="4" spans="1:13" ht="15.6">
      <c r="B4" s="362"/>
      <c r="C4" s="362"/>
      <c r="D4" s="362"/>
      <c r="E4" s="362"/>
      <c r="F4" s="362"/>
      <c r="G4" s="362"/>
      <c r="H4" s="362"/>
      <c r="I4" s="362"/>
      <c r="J4" s="362"/>
      <c r="K4" s="362"/>
      <c r="L4" s="362"/>
      <c r="M4" s="362"/>
    </row>
    <row r="5" spans="1:13" ht="18">
      <c r="A5" s="360" t="s">
        <v>208</v>
      </c>
      <c r="B5" s="360"/>
      <c r="C5" s="360"/>
      <c r="D5" s="360"/>
      <c r="E5" s="360"/>
      <c r="F5" s="360"/>
      <c r="G5" s="360"/>
      <c r="H5" s="360"/>
      <c r="I5" s="360"/>
      <c r="J5" s="360"/>
      <c r="K5" s="360"/>
      <c r="L5" s="56"/>
      <c r="M5" s="56"/>
    </row>
    <row r="6" spans="1:13" ht="18">
      <c r="A6" s="360" t="s">
        <v>248</v>
      </c>
      <c r="B6" s="360"/>
      <c r="C6" s="360"/>
      <c r="D6" s="360"/>
      <c r="E6" s="360"/>
      <c r="F6" s="360"/>
      <c r="G6" s="360"/>
      <c r="H6" s="360"/>
      <c r="I6" s="360"/>
      <c r="J6" s="360"/>
      <c r="K6" s="360"/>
      <c r="L6" s="56"/>
      <c r="M6" s="56"/>
    </row>
    <row r="7" spans="1:13" ht="15.6">
      <c r="A7" s="362" t="s">
        <v>57</v>
      </c>
      <c r="B7" s="362"/>
      <c r="C7" s="362"/>
      <c r="D7" s="362"/>
      <c r="E7" s="362"/>
      <c r="F7" s="362"/>
      <c r="G7" s="362"/>
      <c r="H7" s="362"/>
      <c r="I7" s="362"/>
      <c r="J7" s="362"/>
      <c r="K7" s="362"/>
      <c r="L7" s="218"/>
      <c r="M7" s="218"/>
    </row>
    <row r="8" spans="1:13" ht="15.6" customHeight="1">
      <c r="A8" s="198"/>
      <c r="B8" s="198"/>
      <c r="C8" s="363" t="s">
        <v>47</v>
      </c>
      <c r="D8" s="363" t="s">
        <v>48</v>
      </c>
      <c r="E8" s="364" t="s">
        <v>49</v>
      </c>
      <c r="F8" s="364"/>
      <c r="G8" s="364"/>
      <c r="H8" s="364"/>
      <c r="I8" s="364"/>
      <c r="J8" s="364"/>
      <c r="K8" s="198"/>
    </row>
    <row r="9" spans="1:13" ht="52.8">
      <c r="C9" s="363"/>
      <c r="D9" s="363"/>
      <c r="E9" s="152" t="s">
        <v>13</v>
      </c>
      <c r="F9" s="152" t="s">
        <v>250</v>
      </c>
      <c r="G9" s="152" t="s">
        <v>168</v>
      </c>
      <c r="H9" s="152" t="s">
        <v>41</v>
      </c>
      <c r="I9" s="152" t="s">
        <v>14</v>
      </c>
      <c r="J9" s="152" t="s">
        <v>169</v>
      </c>
      <c r="K9" s="79"/>
    </row>
    <row r="10" spans="1:13" ht="15" customHeight="1">
      <c r="C10" s="369" t="s">
        <v>50</v>
      </c>
      <c r="D10" s="153" t="s">
        <v>13</v>
      </c>
      <c r="E10" s="214">
        <v>0</v>
      </c>
      <c r="F10" s="213">
        <v>0</v>
      </c>
      <c r="G10" s="213">
        <v>0</v>
      </c>
      <c r="H10" s="213">
        <v>0</v>
      </c>
      <c r="I10" s="216">
        <v>1436684466</v>
      </c>
      <c r="J10" s="216">
        <f t="shared" ref="J10:J33" si="0">SUM(E10:I10)</f>
        <v>1436684466</v>
      </c>
      <c r="K10" s="79"/>
    </row>
    <row r="11" spans="1:13" ht="27">
      <c r="C11" s="370"/>
      <c r="D11" s="153" t="s">
        <v>250</v>
      </c>
      <c r="E11" s="213">
        <v>0</v>
      </c>
      <c r="F11" s="214">
        <v>0</v>
      </c>
      <c r="G11" s="213">
        <v>0</v>
      </c>
      <c r="H11" s="213">
        <v>0</v>
      </c>
      <c r="I11" s="216">
        <v>429069965</v>
      </c>
      <c r="J11" s="216">
        <f t="shared" si="0"/>
        <v>429069965</v>
      </c>
      <c r="K11" s="79"/>
    </row>
    <row r="12" spans="1:13" ht="27">
      <c r="C12" s="370"/>
      <c r="D12" s="153" t="s">
        <v>51</v>
      </c>
      <c r="E12" s="213">
        <v>0</v>
      </c>
      <c r="F12" s="213">
        <v>0</v>
      </c>
      <c r="G12" s="214">
        <v>0</v>
      </c>
      <c r="H12" s="213">
        <v>0</v>
      </c>
      <c r="I12" s="216">
        <v>81522721</v>
      </c>
      <c r="J12" s="216">
        <f t="shared" si="0"/>
        <v>81522721</v>
      </c>
      <c r="K12" s="79"/>
    </row>
    <row r="13" spans="1:13">
      <c r="C13" s="370"/>
      <c r="D13" s="153" t="s">
        <v>41</v>
      </c>
      <c r="E13" s="213">
        <v>0</v>
      </c>
      <c r="F13" s="213">
        <v>0</v>
      </c>
      <c r="G13" s="213">
        <v>0</v>
      </c>
      <c r="H13" s="214">
        <v>0</v>
      </c>
      <c r="I13" s="216">
        <v>527109320</v>
      </c>
      <c r="J13" s="216">
        <f t="shared" si="0"/>
        <v>527109320</v>
      </c>
      <c r="K13" s="79"/>
    </row>
    <row r="14" spans="1:13">
      <c r="C14" s="370"/>
      <c r="D14" s="153" t="s">
        <v>14</v>
      </c>
      <c r="E14" s="213">
        <v>0</v>
      </c>
      <c r="F14" s="213">
        <v>0</v>
      </c>
      <c r="G14" s="213">
        <v>0</v>
      </c>
      <c r="H14" s="213">
        <v>0</v>
      </c>
      <c r="I14" s="217">
        <v>15433022248.639999</v>
      </c>
      <c r="J14" s="216">
        <f t="shared" si="0"/>
        <v>15433022248.639999</v>
      </c>
      <c r="K14" s="79"/>
      <c r="L14" s="90"/>
      <c r="M14" s="99"/>
    </row>
    <row r="15" spans="1:13">
      <c r="C15" s="367"/>
      <c r="D15" s="154" t="s">
        <v>153</v>
      </c>
      <c r="E15" s="215">
        <f>SUM(E10:E14)</f>
        <v>0</v>
      </c>
      <c r="F15" s="215">
        <f>SUM(F10:F14)</f>
        <v>0</v>
      </c>
      <c r="G15" s="215">
        <f>SUM(G10:G14)</f>
        <v>0</v>
      </c>
      <c r="H15" s="215">
        <f>SUM(H10:H14)</f>
        <v>0</v>
      </c>
      <c r="I15" s="215">
        <f>SUM(I10:I14)</f>
        <v>17907408720.639999</v>
      </c>
      <c r="J15" s="215">
        <f t="shared" si="0"/>
        <v>17907408720.639999</v>
      </c>
      <c r="K15" s="79"/>
    </row>
    <row r="16" spans="1:13" ht="15" customHeight="1">
      <c r="C16" s="371" t="s">
        <v>52</v>
      </c>
      <c r="D16" s="153" t="s">
        <v>13</v>
      </c>
      <c r="E16" s="214">
        <v>0</v>
      </c>
      <c r="F16" s="216">
        <v>67489987721</v>
      </c>
      <c r="G16" s="216">
        <v>11753434502</v>
      </c>
      <c r="H16" s="216">
        <v>7882698527</v>
      </c>
      <c r="I16" s="216">
        <v>35223029007</v>
      </c>
      <c r="J16" s="216">
        <f t="shared" si="0"/>
        <v>122349149757</v>
      </c>
      <c r="K16" s="79"/>
    </row>
    <row r="17" spans="3:16" ht="27">
      <c r="C17" s="372"/>
      <c r="D17" s="153" t="s">
        <v>250</v>
      </c>
      <c r="E17" s="213">
        <v>0</v>
      </c>
      <c r="F17" s="214">
        <v>0</v>
      </c>
      <c r="G17" s="213">
        <v>0</v>
      </c>
      <c r="H17" s="213">
        <v>0</v>
      </c>
      <c r="I17" s="213">
        <v>0</v>
      </c>
      <c r="J17" s="216">
        <f t="shared" si="0"/>
        <v>0</v>
      </c>
      <c r="K17" s="79"/>
    </row>
    <row r="18" spans="3:16" ht="27">
      <c r="C18" s="372"/>
      <c r="D18" s="153" t="s">
        <v>51</v>
      </c>
      <c r="E18" s="213">
        <v>0</v>
      </c>
      <c r="F18" s="213">
        <v>0</v>
      </c>
      <c r="G18" s="217">
        <v>10140532000</v>
      </c>
      <c r="H18" s="213">
        <v>0</v>
      </c>
      <c r="I18" s="213">
        <v>0</v>
      </c>
      <c r="J18" s="216">
        <f t="shared" si="0"/>
        <v>10140532000</v>
      </c>
      <c r="K18" s="79"/>
      <c r="M18" s="99"/>
      <c r="N18" s="99"/>
      <c r="O18" s="80"/>
      <c r="P18" s="80"/>
    </row>
    <row r="19" spans="3:16">
      <c r="C19" s="372"/>
      <c r="D19" s="153" t="s">
        <v>41</v>
      </c>
      <c r="E19" s="213">
        <v>0</v>
      </c>
      <c r="F19" s="213">
        <v>0</v>
      </c>
      <c r="G19" s="213">
        <v>0</v>
      </c>
      <c r="H19" s="214">
        <v>0</v>
      </c>
      <c r="I19" s="213">
        <v>0</v>
      </c>
      <c r="J19" s="216">
        <f t="shared" si="0"/>
        <v>0</v>
      </c>
      <c r="K19" s="79"/>
    </row>
    <row r="20" spans="3:16">
      <c r="C20" s="372"/>
      <c r="D20" s="153" t="s">
        <v>14</v>
      </c>
      <c r="E20" s="213">
        <v>0</v>
      </c>
      <c r="F20" s="213">
        <v>0</v>
      </c>
      <c r="G20" s="213">
        <v>0</v>
      </c>
      <c r="H20" s="213">
        <v>0</v>
      </c>
      <c r="I20" s="214">
        <v>0</v>
      </c>
      <c r="J20" s="216">
        <f t="shared" si="0"/>
        <v>0</v>
      </c>
      <c r="K20" s="79"/>
    </row>
    <row r="21" spans="3:16">
      <c r="C21" s="373"/>
      <c r="D21" s="154" t="s">
        <v>153</v>
      </c>
      <c r="E21" s="215">
        <f>SUM(E16:E20)</f>
        <v>0</v>
      </c>
      <c r="F21" s="215">
        <f>SUM(F16:F20)</f>
        <v>67489987721</v>
      </c>
      <c r="G21" s="215">
        <f>SUM(G16:G20)</f>
        <v>21893966502</v>
      </c>
      <c r="H21" s="215">
        <f>SUM(H16:H20)</f>
        <v>7882698527</v>
      </c>
      <c r="I21" s="215">
        <f>SUM(I16:I20)</f>
        <v>35223029007</v>
      </c>
      <c r="J21" s="215">
        <f t="shared" si="0"/>
        <v>132489681757</v>
      </c>
      <c r="K21" s="79"/>
      <c r="M21" s="99"/>
      <c r="N21" s="80"/>
      <c r="O21" s="109"/>
    </row>
    <row r="22" spans="3:16" ht="15" customHeight="1">
      <c r="C22" s="371" t="s">
        <v>53</v>
      </c>
      <c r="D22" s="153" t="s">
        <v>13</v>
      </c>
      <c r="E22" s="214">
        <v>0</v>
      </c>
      <c r="F22" s="213">
        <v>7308916669</v>
      </c>
      <c r="G22" s="213">
        <v>0</v>
      </c>
      <c r="H22" s="213">
        <v>5241821051</v>
      </c>
      <c r="I22" s="213">
        <v>17013511732</v>
      </c>
      <c r="J22" s="213">
        <f t="shared" si="0"/>
        <v>29564249452</v>
      </c>
      <c r="K22" s="79"/>
      <c r="M22" s="90"/>
    </row>
    <row r="23" spans="3:16" ht="27">
      <c r="C23" s="372"/>
      <c r="D23" s="153" t="s">
        <v>250</v>
      </c>
      <c r="E23" s="213">
        <v>0</v>
      </c>
      <c r="F23" s="214">
        <v>0</v>
      </c>
      <c r="G23" s="213">
        <v>0</v>
      </c>
      <c r="H23" s="213">
        <v>0</v>
      </c>
      <c r="I23" s="213">
        <v>0</v>
      </c>
      <c r="J23" s="213">
        <f t="shared" si="0"/>
        <v>0</v>
      </c>
      <c r="K23" s="79"/>
    </row>
    <row r="24" spans="3:16" ht="27">
      <c r="C24" s="372"/>
      <c r="D24" s="153" t="s">
        <v>51</v>
      </c>
      <c r="E24" s="213">
        <v>0</v>
      </c>
      <c r="F24" s="213">
        <v>0</v>
      </c>
      <c r="G24" s="214">
        <v>0</v>
      </c>
      <c r="H24" s="213">
        <v>0</v>
      </c>
      <c r="I24" s="213">
        <v>0</v>
      </c>
      <c r="J24" s="213">
        <f t="shared" si="0"/>
        <v>0</v>
      </c>
      <c r="K24" s="79"/>
    </row>
    <row r="25" spans="3:16">
      <c r="C25" s="372"/>
      <c r="D25" s="153" t="s">
        <v>41</v>
      </c>
      <c r="E25" s="213">
        <v>0</v>
      </c>
      <c r="F25" s="213">
        <v>0</v>
      </c>
      <c r="G25" s="213">
        <v>0</v>
      </c>
      <c r="H25" s="214">
        <v>0</v>
      </c>
      <c r="I25" s="213">
        <v>0</v>
      </c>
      <c r="J25" s="213">
        <f t="shared" si="0"/>
        <v>0</v>
      </c>
      <c r="K25" s="79"/>
    </row>
    <row r="26" spans="3:16">
      <c r="C26" s="372"/>
      <c r="D26" s="153" t="s">
        <v>14</v>
      </c>
      <c r="E26" s="213">
        <v>0</v>
      </c>
      <c r="F26" s="213">
        <v>0</v>
      </c>
      <c r="G26" s="213">
        <v>0</v>
      </c>
      <c r="H26" s="213">
        <v>0</v>
      </c>
      <c r="I26" s="214">
        <v>0</v>
      </c>
      <c r="J26" s="213">
        <f t="shared" si="0"/>
        <v>0</v>
      </c>
      <c r="K26" s="79"/>
    </row>
    <row r="27" spans="3:16">
      <c r="C27" s="373"/>
      <c r="D27" s="154" t="s">
        <v>153</v>
      </c>
      <c r="E27" s="215">
        <f>SUM(E22:E26)</f>
        <v>0</v>
      </c>
      <c r="F27" s="215">
        <v>7308916669</v>
      </c>
      <c r="G27" s="215">
        <v>0</v>
      </c>
      <c r="H27" s="215">
        <v>5241821051</v>
      </c>
      <c r="I27" s="215">
        <v>17013511732</v>
      </c>
      <c r="J27" s="215">
        <f t="shared" si="0"/>
        <v>29564249452</v>
      </c>
      <c r="K27" s="79"/>
    </row>
    <row r="28" spans="3:16" ht="15" customHeight="1">
      <c r="C28" s="371" t="s">
        <v>54</v>
      </c>
      <c r="D28" s="153" t="s">
        <v>13</v>
      </c>
      <c r="E28" s="214">
        <v>0</v>
      </c>
      <c r="F28" s="213">
        <v>1000000000</v>
      </c>
      <c r="G28" s="213">
        <v>0</v>
      </c>
      <c r="H28" s="213">
        <v>0</v>
      </c>
      <c r="I28" s="213">
        <v>21177000000</v>
      </c>
      <c r="J28" s="213">
        <f t="shared" si="0"/>
        <v>22177000000</v>
      </c>
      <c r="K28" s="79"/>
    </row>
    <row r="29" spans="3:16" ht="27">
      <c r="C29" s="372"/>
      <c r="D29" s="153" t="s">
        <v>250</v>
      </c>
      <c r="E29" s="213">
        <v>0</v>
      </c>
      <c r="F29" s="214">
        <v>0</v>
      </c>
      <c r="G29" s="213">
        <v>0</v>
      </c>
      <c r="H29" s="213">
        <v>0</v>
      </c>
      <c r="I29" s="213">
        <v>368.84076800000003</v>
      </c>
      <c r="J29" s="213">
        <f t="shared" si="0"/>
        <v>368.84076800000003</v>
      </c>
      <c r="K29" s="79"/>
    </row>
    <row r="30" spans="3:16" ht="27">
      <c r="C30" s="372"/>
      <c r="D30" s="153" t="s">
        <v>51</v>
      </c>
      <c r="E30" s="213">
        <v>0</v>
      </c>
      <c r="F30" s="213">
        <v>0</v>
      </c>
      <c r="G30" s="214">
        <v>8890.5319999999992</v>
      </c>
      <c r="H30" s="213">
        <v>0</v>
      </c>
      <c r="I30" s="213">
        <v>121.21012</v>
      </c>
      <c r="J30" s="213">
        <f t="shared" si="0"/>
        <v>9011.742119999999</v>
      </c>
      <c r="K30" s="79"/>
    </row>
    <row r="31" spans="3:16">
      <c r="C31" s="372"/>
      <c r="D31" s="153" t="s">
        <v>41</v>
      </c>
      <c r="E31" s="213">
        <v>0</v>
      </c>
      <c r="F31" s="213">
        <v>0</v>
      </c>
      <c r="G31" s="213">
        <v>0</v>
      </c>
      <c r="H31" s="214">
        <v>0</v>
      </c>
      <c r="I31" s="213">
        <v>435.25470799999999</v>
      </c>
      <c r="J31" s="213">
        <f t="shared" si="0"/>
        <v>435.25470799999999</v>
      </c>
      <c r="K31" s="79"/>
    </row>
    <row r="32" spans="3:16">
      <c r="C32" s="372"/>
      <c r="D32" s="153" t="s">
        <v>14</v>
      </c>
      <c r="E32" s="213">
        <v>0</v>
      </c>
      <c r="F32" s="213">
        <v>0</v>
      </c>
      <c r="G32" s="213">
        <v>0</v>
      </c>
      <c r="H32" s="213">
        <v>0</v>
      </c>
      <c r="I32" s="214">
        <v>0</v>
      </c>
      <c r="J32" s="213">
        <f t="shared" si="0"/>
        <v>0</v>
      </c>
      <c r="K32" s="79"/>
    </row>
    <row r="33" spans="3:13">
      <c r="C33" s="373"/>
      <c r="D33" s="154" t="s">
        <v>153</v>
      </c>
      <c r="E33" s="215">
        <f>SUM(E28:E32)</f>
        <v>0</v>
      </c>
      <c r="F33" s="215">
        <v>1000000000</v>
      </c>
      <c r="G33" s="215">
        <v>8890.5319999999992</v>
      </c>
      <c r="H33" s="215">
        <v>0</v>
      </c>
      <c r="I33" s="215">
        <v>21177000925.305595</v>
      </c>
      <c r="J33" s="215">
        <f t="shared" si="0"/>
        <v>22177009815.837597</v>
      </c>
      <c r="K33" s="79"/>
    </row>
    <row r="34" spans="3:13">
      <c r="C34" s="365" t="s">
        <v>55</v>
      </c>
      <c r="D34" s="153" t="s">
        <v>13</v>
      </c>
      <c r="E34" s="214">
        <f>+E10+E16+E22+E28</f>
        <v>0</v>
      </c>
      <c r="F34" s="213">
        <v>75798904390</v>
      </c>
      <c r="G34" s="213">
        <v>11753434502</v>
      </c>
      <c r="H34" s="213">
        <v>13124519578</v>
      </c>
      <c r="I34" s="213">
        <v>74850225205</v>
      </c>
      <c r="J34" s="213">
        <f>+J10+J16+J22+J28</f>
        <v>175527083675</v>
      </c>
    </row>
    <row r="35" spans="3:13" ht="27">
      <c r="C35" s="365"/>
      <c r="D35" s="153" t="s">
        <v>250</v>
      </c>
      <c r="E35" s="213">
        <f>+E11+E17+E23+E29</f>
        <v>0</v>
      </c>
      <c r="F35" s="214">
        <v>0</v>
      </c>
      <c r="G35" s="213">
        <v>0</v>
      </c>
      <c r="H35" s="213">
        <v>0</v>
      </c>
      <c r="I35" s="213">
        <v>429070333.84076798</v>
      </c>
      <c r="J35" s="213">
        <f>+J11+J17+J23+J29</f>
        <v>429070333.84076798</v>
      </c>
    </row>
    <row r="36" spans="3:13" ht="27">
      <c r="C36" s="365"/>
      <c r="D36" s="153" t="s">
        <v>51</v>
      </c>
      <c r="E36" s="213">
        <f>+E12+E18+E24+E30</f>
        <v>0</v>
      </c>
      <c r="F36" s="213">
        <v>0</v>
      </c>
      <c r="G36" s="214">
        <v>10140540890.532</v>
      </c>
      <c r="H36" s="213">
        <v>0</v>
      </c>
      <c r="I36" s="213">
        <v>81522842.210120007</v>
      </c>
      <c r="J36" s="213">
        <f>+J12+J18+J24+J30</f>
        <v>10222063732.742121</v>
      </c>
    </row>
    <row r="37" spans="3:13">
      <c r="C37" s="365"/>
      <c r="D37" s="153" t="s">
        <v>41</v>
      </c>
      <c r="E37" s="213">
        <f>+E13+E19+E25+E31</f>
        <v>0</v>
      </c>
      <c r="F37" s="213">
        <v>0</v>
      </c>
      <c r="G37" s="213">
        <v>0</v>
      </c>
      <c r="H37" s="214">
        <v>0</v>
      </c>
      <c r="I37" s="213">
        <v>527109755.25470799</v>
      </c>
      <c r="J37" s="213">
        <f>+J13+J19+J25+J31</f>
        <v>527109755.25470799</v>
      </c>
    </row>
    <row r="38" spans="3:13">
      <c r="C38" s="365"/>
      <c r="D38" s="153" t="s">
        <v>14</v>
      </c>
      <c r="E38" s="213">
        <f>+E14+E20+E26+E32</f>
        <v>0</v>
      </c>
      <c r="F38" s="213">
        <v>0</v>
      </c>
      <c r="G38" s="213">
        <v>0</v>
      </c>
      <c r="H38" s="213">
        <v>0</v>
      </c>
      <c r="I38" s="214">
        <v>15433022248.639999</v>
      </c>
      <c r="J38" s="213">
        <f>+J14+J20+J26+J32</f>
        <v>15433022248.639999</v>
      </c>
    </row>
    <row r="39" spans="3:13">
      <c r="C39" s="366" t="s">
        <v>56</v>
      </c>
      <c r="D39" s="366"/>
      <c r="E39" s="206">
        <f t="shared" ref="E39:J39" si="1">+E34+E35+E36+E38+E37</f>
        <v>0</v>
      </c>
      <c r="F39" s="206">
        <f t="shared" si="1"/>
        <v>75798904390</v>
      </c>
      <c r="G39" s="206">
        <f t="shared" si="1"/>
        <v>21893975392.531998</v>
      </c>
      <c r="H39" s="206">
        <f t="shared" si="1"/>
        <v>13124519578</v>
      </c>
      <c r="I39" s="206">
        <f t="shared" si="1"/>
        <v>91320950384.945602</v>
      </c>
      <c r="J39" s="206">
        <f t="shared" si="1"/>
        <v>202138349745.4776</v>
      </c>
      <c r="L39" s="99"/>
      <c r="M39" s="99"/>
    </row>
    <row r="40" spans="3:13" ht="22.2" customHeight="1">
      <c r="C40" s="352" t="s">
        <v>295</v>
      </c>
      <c r="D40" s="352"/>
      <c r="E40" s="352"/>
      <c r="F40" s="352"/>
      <c r="G40" s="352"/>
      <c r="H40" s="352"/>
      <c r="I40" s="352"/>
      <c r="J40" s="352"/>
      <c r="K40" s="352"/>
      <c r="L40" s="352"/>
      <c r="M40" s="352"/>
    </row>
    <row r="41" spans="3:13">
      <c r="L41" s="109"/>
    </row>
  </sheetData>
  <mergeCells count="17">
    <mergeCell ref="C39:D39"/>
    <mergeCell ref="C40:M40"/>
    <mergeCell ref="A1:K1"/>
    <mergeCell ref="A2:K2"/>
    <mergeCell ref="A3:K3"/>
    <mergeCell ref="A5:K5"/>
    <mergeCell ref="A6:K6"/>
    <mergeCell ref="B4:M4"/>
    <mergeCell ref="A7:K7"/>
    <mergeCell ref="C8:C9"/>
    <mergeCell ref="D8:D9"/>
    <mergeCell ref="E8:J8"/>
    <mergeCell ref="C10:C15"/>
    <mergeCell ref="C16:C21"/>
    <mergeCell ref="C22:C27"/>
    <mergeCell ref="C28:C33"/>
    <mergeCell ref="C34:C3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25</vt:i4>
      </vt:variant>
    </vt:vector>
  </HeadingPairs>
  <TitlesOfParts>
    <vt:vector size="25" baseType="lpstr">
      <vt:lpstr>1. Panorama Macroeconómico</vt:lpstr>
      <vt:lpstr>Panorama Macroeconómico </vt:lpstr>
      <vt:lpstr>CAIF Presp. Agregado</vt:lpstr>
      <vt:lpstr>Cobertura Institucional</vt:lpstr>
      <vt:lpstr>2. Cobertura Institucional</vt:lpstr>
      <vt:lpstr>3. CAIF Ejecución Agregado</vt:lpstr>
      <vt:lpstr>4.CAIF Presp. Agregado</vt:lpstr>
      <vt:lpstr>5. Matriz Trans. Ejecu. Cons.</vt:lpstr>
      <vt:lpstr>6. Matriz Trans. Form. Cons</vt:lpstr>
      <vt:lpstr>7. Ejecu. Consolidado Ingresos</vt:lpstr>
      <vt:lpstr>8. Form. Consolidado Ingresos</vt:lpstr>
      <vt:lpstr>9.Ejec. Consolidado Gastos</vt:lpstr>
      <vt:lpstr>10. Form. Consolidado Gastos </vt:lpstr>
      <vt:lpstr>11. CAIF Ejec. Consolidada</vt:lpstr>
      <vt:lpstr>12. CAIF Form. Consolidada </vt:lpstr>
      <vt:lpstr>Graficos</vt:lpstr>
      <vt:lpstr>13. Ejec. Consolidado Funcional</vt:lpstr>
      <vt:lpstr>14. Form.Consolidado Funcional </vt:lpstr>
      <vt:lpstr>15. Ejec. Impuestos Consolidado</vt:lpstr>
      <vt:lpstr>16. Demanda Agregada</vt:lpstr>
      <vt:lpstr>17. Pre. Ejec. Remuneraciones</vt:lpstr>
      <vt:lpstr>18. Pre. For. Remuneraciones</vt:lpstr>
      <vt:lpstr>19. Sueldos Promedio </vt:lpstr>
      <vt:lpstr>20. Proyectos de Inversión</vt:lpstr>
      <vt:lpstr>Anexo 1 Matriz Trans.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Fermín</dc:creator>
  <cp:lastModifiedBy>soporte</cp:lastModifiedBy>
  <cp:lastPrinted>2018-12-19T13:09:06Z</cp:lastPrinted>
  <dcterms:created xsi:type="dcterms:W3CDTF">2017-04-28T18:30:36Z</dcterms:created>
  <dcterms:modified xsi:type="dcterms:W3CDTF">2021-01-06T14:48:34Z</dcterms:modified>
</cp:coreProperties>
</file>