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3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4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22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8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9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10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1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13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1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16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17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18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1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2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21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22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23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2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25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.158\Dir. EESF\Dpto. CEP\Consolidación\Consolidación Ejecución 2020\Informe Versión final Rev A Fernandez, M. Dólores, R. Jovine\Version final\Versión Final\"/>
    </mc:Choice>
  </mc:AlternateContent>
  <xr:revisionPtr revIDLastSave="0" documentId="13_ncr:1_{05110C7F-A7E9-4895-8D0B-DB68CFCC108A}" xr6:coauthVersionLast="47" xr6:coauthVersionMax="47" xr10:uidLastSave="{00000000-0000-0000-0000-000000000000}"/>
  <bookViews>
    <workbookView xWindow="-28920" yWindow="-120" windowWidth="29040" windowHeight="15840" xr2:uid="{020C0A61-EA53-4081-9073-89A3361A8317}"/>
  </bookViews>
  <sheets>
    <sheet name="Presentación " sheetId="20" r:id="rId1"/>
    <sheet name="Hoja14" sheetId="35" state="hidden" r:id="rId2"/>
    <sheet name=" 1.Tasas de Crecimiento PIB." sheetId="42" r:id="rId3"/>
    <sheet name=" 2.Parámetros Macro LAC." sheetId="43" r:id="rId4"/>
    <sheet name="Gráfico.1 " sheetId="44" r:id="rId5"/>
    <sheet name="Gráfico. 2" sheetId="45" r:id="rId6"/>
    <sheet name="3.Panorama Macroeconómico" sheetId="1" r:id="rId7"/>
    <sheet name="2. Cobertura Instirucional" sheetId="2" state="hidden" r:id="rId8"/>
    <sheet name="Ejecucion - Agregado" sheetId="21" state="hidden" r:id="rId9"/>
    <sheet name="Gráfico 3" sheetId="46" r:id="rId10"/>
    <sheet name="Tabla 4 Cobertura Institucional" sheetId="41" r:id="rId11"/>
    <sheet name="T.5 CAIF Ejecución  Agregada" sheetId="3" r:id="rId12"/>
    <sheet name="Ejecucion - Consolidado" sheetId="23" state="hidden" r:id="rId13"/>
    <sheet name="4.CAIF Presp. agregado" sheetId="22" state="hidden" r:id="rId14"/>
    <sheet name="T.6 CAIF Formulación Agregado" sheetId="36" r:id="rId15"/>
    <sheet name="7-13. Presupuesto Físico EPNF" sheetId="37" r:id="rId16"/>
    <sheet name="14. Matriz de Transacciones" sheetId="4" r:id="rId17"/>
    <sheet name="15. Matriz Trans. Consolidadas" sheetId="25" r:id="rId18"/>
    <sheet name="Gráfico 4" sheetId="47" r:id="rId19"/>
    <sheet name="16. Percibido. Cons. Ingresos" sheetId="26" r:id="rId20"/>
    <sheet name="17. Form. Cons. Ingresos" sheetId="28" r:id="rId21"/>
    <sheet name="Gráfico 5" sheetId="48" r:id="rId22"/>
    <sheet name="Gráfico 6" sheetId="49" r:id="rId23"/>
    <sheet name="Gráfico 7" sheetId="50" r:id="rId24"/>
    <sheet name="Gráfico 8" sheetId="51" r:id="rId25"/>
    <sheet name="18. Ejec. Consolidada Gasto" sheetId="29" r:id="rId26"/>
    <sheet name="19. Form. Consolidado Gasto" sheetId="30" r:id="rId27"/>
    <sheet name="20. CAIF Ejec. consolidada" sheetId="31" r:id="rId28"/>
    <sheet name="21. CAIF Form- Consolidado" sheetId="32" r:id="rId29"/>
    <sheet name="Gráfico 9 " sheetId="52" r:id="rId30"/>
    <sheet name="Gráfico 10" sheetId="53" r:id="rId31"/>
    <sheet name="Gráfico 11" sheetId="54" r:id="rId32"/>
    <sheet name="Gráfico 12" sheetId="55" r:id="rId33"/>
    <sheet name="Gráfico 13" sheetId="56" r:id="rId34"/>
    <sheet name="Gráfico 14" sheetId="57" r:id="rId35"/>
    <sheet name="22. 10 Mayor Nivel de Ejecución" sheetId="61" r:id="rId36"/>
    <sheet name="Gráfico 15" sheetId="58" r:id="rId37"/>
    <sheet name="23. Presupuesto Min. Educación" sheetId="60" r:id="rId38"/>
    <sheet name="Gráfico 16" sheetId="62" r:id="rId39"/>
    <sheet name="Gráfico 17" sheetId="64" r:id="rId40"/>
    <sheet name="Gráfico 18" sheetId="65" r:id="rId41"/>
    <sheet name="13. Ejec. Consolidado Funcional" sheetId="33" state="hidden" r:id="rId42"/>
    <sheet name="14. Form. Consolidado Funcional" sheetId="34" state="hidden" r:id="rId43"/>
    <sheet name="24.Demanda agregada" sheetId="9" r:id="rId44"/>
    <sheet name="25-26. Remuneraciones" sheetId="10" r:id="rId45"/>
    <sheet name="Gráfico 19" sheetId="66" r:id="rId46"/>
    <sheet name="Gráfico 20" sheetId="67" r:id="rId47"/>
    <sheet name="27. Proyectos de Inversion" sheetId="12" r:id="rId48"/>
    <sheet name="28. Remuneraciones Promedio" sheetId="11" r:id="rId49"/>
    <sheet name="Gráfico 21" sheetId="69" r:id="rId50"/>
    <sheet name="Gráfico 22" sheetId="70" r:id="rId51"/>
    <sheet name="Gráfico 23" sheetId="71" r:id="rId52"/>
    <sheet name="Gráfico 24" sheetId="72" r:id="rId53"/>
    <sheet name="Anexo - Ejec. según Clas. Inst." sheetId="74" r:id="rId54"/>
    <sheet name="Anexo - Clasificador del Gasto" sheetId="73" r:id="rId55"/>
    <sheet name="Anexo- Matriz Trans. Cons." sheetId="13" r:id="rId56"/>
    <sheet name="Anexo Relación de Instituciones" sheetId="75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37" l="1"/>
  <c r="F26" i="37"/>
  <c r="F27" i="37"/>
  <c r="F47" i="37"/>
  <c r="F50" i="37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4" i="73"/>
  <c r="G13" i="73"/>
  <c r="G12" i="73"/>
  <c r="G11" i="73"/>
  <c r="G10" i="73"/>
  <c r="G9" i="73"/>
  <c r="G8" i="73"/>
  <c r="L23" i="61" l="1"/>
  <c r="K23" i="61"/>
  <c r="J23" i="61"/>
  <c r="L22" i="61"/>
  <c r="K22" i="61"/>
  <c r="J22" i="61"/>
  <c r="L21" i="61"/>
  <c r="K21" i="61"/>
  <c r="J21" i="61"/>
  <c r="L20" i="61"/>
  <c r="K20" i="61"/>
  <c r="J20" i="61"/>
  <c r="H19" i="61"/>
  <c r="G19" i="61"/>
  <c r="L18" i="61"/>
  <c r="K18" i="61"/>
  <c r="J18" i="61"/>
  <c r="H17" i="61"/>
  <c r="G17" i="61"/>
  <c r="L16" i="61"/>
  <c r="K16" i="61"/>
  <c r="J16" i="61"/>
  <c r="L15" i="61"/>
  <c r="K15" i="61"/>
  <c r="J15" i="61"/>
  <c r="L14" i="61"/>
  <c r="K14" i="61"/>
  <c r="J14" i="61"/>
  <c r="L13" i="61"/>
  <c r="K13" i="61"/>
  <c r="J13" i="61"/>
  <c r="L12" i="61"/>
  <c r="K12" i="61"/>
  <c r="J12" i="61"/>
  <c r="H11" i="61"/>
  <c r="G11" i="61"/>
  <c r="S2" i="60"/>
  <c r="K17" i="61" l="1"/>
  <c r="G24" i="61"/>
  <c r="K19" i="61"/>
  <c r="H24" i="61"/>
  <c r="K11" i="61"/>
  <c r="K24" i="61" l="1"/>
  <c r="U10" i="42" l="1"/>
  <c r="U11" i="42" s="1"/>
  <c r="W4" i="42"/>
  <c r="W6" i="42" s="1"/>
  <c r="W2" i="42"/>
  <c r="E14" i="41"/>
  <c r="G14" i="41" s="1"/>
  <c r="D14" i="41"/>
  <c r="G13" i="41"/>
  <c r="G12" i="41"/>
  <c r="G11" i="41"/>
  <c r="G10" i="41"/>
  <c r="E29" i="32" l="1"/>
  <c r="F29" i="32"/>
  <c r="G29" i="32"/>
  <c r="H29" i="32"/>
  <c r="I29" i="32"/>
  <c r="J29" i="32"/>
  <c r="K28" i="32"/>
  <c r="K27" i="32"/>
  <c r="K26" i="32"/>
  <c r="K24" i="32"/>
  <c r="K23" i="32"/>
  <c r="K22" i="32"/>
  <c r="K21" i="32"/>
  <c r="K18" i="32"/>
  <c r="K17" i="32"/>
  <c r="K16" i="32"/>
  <c r="K15" i="32"/>
  <c r="K13" i="32"/>
  <c r="K12" i="32"/>
  <c r="K11" i="32"/>
  <c r="F26" i="32"/>
  <c r="G26" i="32"/>
  <c r="H26" i="32"/>
  <c r="I26" i="32"/>
  <c r="J26" i="32"/>
  <c r="E26" i="32"/>
  <c r="F24" i="32"/>
  <c r="G24" i="32"/>
  <c r="H24" i="32"/>
  <c r="I24" i="32"/>
  <c r="J24" i="32"/>
  <c r="E24" i="32"/>
  <c r="F23" i="32"/>
  <c r="G23" i="32"/>
  <c r="H23" i="32"/>
  <c r="I23" i="32"/>
  <c r="J23" i="32"/>
  <c r="E23" i="32"/>
  <c r="F22" i="32"/>
  <c r="G22" i="32"/>
  <c r="H22" i="32"/>
  <c r="I22" i="32"/>
  <c r="J22" i="32"/>
  <c r="E22" i="32"/>
  <c r="F21" i="32"/>
  <c r="G21" i="32"/>
  <c r="H21" i="32"/>
  <c r="I21" i="32"/>
  <c r="J21" i="32"/>
  <c r="E21" i="32"/>
  <c r="F15" i="32"/>
  <c r="G15" i="32"/>
  <c r="H15" i="32"/>
  <c r="I15" i="32"/>
  <c r="J15" i="32"/>
  <c r="E15" i="32"/>
  <c r="F11" i="32"/>
  <c r="G11" i="32"/>
  <c r="H11" i="32"/>
  <c r="I11" i="32"/>
  <c r="J11" i="32"/>
  <c r="E11" i="32"/>
  <c r="K18" i="31"/>
  <c r="K19" i="31"/>
  <c r="K20" i="31"/>
  <c r="K21" i="31"/>
  <c r="F17" i="31"/>
  <c r="G17" i="31"/>
  <c r="H17" i="31"/>
  <c r="I17" i="31"/>
  <c r="J17" i="31"/>
  <c r="E17" i="31"/>
  <c r="E16" i="36"/>
  <c r="F16" i="36"/>
  <c r="G16" i="36"/>
  <c r="H16" i="36"/>
  <c r="J16" i="36"/>
  <c r="I16" i="36"/>
  <c r="E16" i="3"/>
  <c r="F16" i="3"/>
  <c r="G16" i="3"/>
  <c r="H16" i="3"/>
  <c r="I16" i="3"/>
  <c r="J16" i="3" s="1"/>
  <c r="J33" i="36" l="1"/>
  <c r="I33" i="36"/>
  <c r="H33" i="36"/>
  <c r="G33" i="36"/>
  <c r="F33" i="36"/>
  <c r="E33" i="36"/>
  <c r="E29" i="36"/>
  <c r="G29" i="36"/>
  <c r="H29" i="36"/>
  <c r="I29" i="36"/>
  <c r="J29" i="36"/>
  <c r="F29" i="36"/>
  <c r="F27" i="36"/>
  <c r="G27" i="36"/>
  <c r="H27" i="36"/>
  <c r="I27" i="36"/>
  <c r="F26" i="36"/>
  <c r="G26" i="36"/>
  <c r="H26" i="36"/>
  <c r="I26" i="36"/>
  <c r="J26" i="36"/>
  <c r="E27" i="36"/>
  <c r="E26" i="36"/>
  <c r="F25" i="36"/>
  <c r="G25" i="36"/>
  <c r="H25" i="36"/>
  <c r="I25" i="36"/>
  <c r="J25" i="36"/>
  <c r="E25" i="36"/>
  <c r="F24" i="36"/>
  <c r="G24" i="36"/>
  <c r="H24" i="36"/>
  <c r="I24" i="36"/>
  <c r="J24" i="36"/>
  <c r="E24" i="36"/>
  <c r="F14" i="36"/>
  <c r="G14" i="36"/>
  <c r="H14" i="36"/>
  <c r="I14" i="36"/>
  <c r="J14" i="36"/>
  <c r="K14" i="36"/>
  <c r="E14" i="36"/>
  <c r="F10" i="36"/>
  <c r="G10" i="36"/>
  <c r="H10" i="36"/>
  <c r="I10" i="36"/>
  <c r="J10" i="36"/>
  <c r="E10" i="36"/>
  <c r="K31" i="36"/>
  <c r="K30" i="36"/>
  <c r="K29" i="36"/>
  <c r="K26" i="36"/>
  <c r="K25" i="36"/>
  <c r="K24" i="36"/>
  <c r="K21" i="36"/>
  <c r="K20" i="36"/>
  <c r="K19" i="36"/>
  <c r="K18" i="36"/>
  <c r="K17" i="36"/>
  <c r="K15" i="36"/>
  <c r="K12" i="36"/>
  <c r="K11" i="36"/>
  <c r="K10" i="36"/>
  <c r="L31" i="37" l="1"/>
  <c r="L33" i="37" s="1"/>
  <c r="S13" i="37"/>
  <c r="S14" i="37" s="1"/>
  <c r="U4" i="37"/>
  <c r="U6" i="37" s="1"/>
  <c r="U2" i="37"/>
  <c r="J20" i="36"/>
  <c r="J19" i="36"/>
  <c r="J18" i="36"/>
  <c r="J17" i="36"/>
  <c r="J15" i="36"/>
  <c r="S10" i="36"/>
  <c r="S11" i="36" s="1"/>
  <c r="U4" i="36"/>
  <c r="U6" i="36" s="1"/>
  <c r="U2" i="36"/>
  <c r="H23" i="34"/>
  <c r="H40" i="34"/>
  <c r="H39" i="34" s="1"/>
  <c r="G39" i="34"/>
  <c r="F39" i="34"/>
  <c r="E39" i="34"/>
  <c r="D39" i="34"/>
  <c r="C39" i="34"/>
  <c r="H38" i="34"/>
  <c r="H37" i="34"/>
  <c r="H36" i="34"/>
  <c r="H35" i="34"/>
  <c r="H34" i="34"/>
  <c r="G33" i="34"/>
  <c r="F33" i="34"/>
  <c r="E33" i="34"/>
  <c r="D33" i="34"/>
  <c r="C33" i="34"/>
  <c r="H32" i="34"/>
  <c r="H31" i="34"/>
  <c r="G30" i="34"/>
  <c r="F30" i="34"/>
  <c r="E30" i="34"/>
  <c r="D30" i="34"/>
  <c r="C30" i="34"/>
  <c r="H29" i="34"/>
  <c r="H28" i="34"/>
  <c r="H27" i="34"/>
  <c r="H26" i="34"/>
  <c r="H25" i="34"/>
  <c r="H24" i="34"/>
  <c r="H22" i="34"/>
  <c r="H21" i="34"/>
  <c r="G20" i="34"/>
  <c r="F20" i="34"/>
  <c r="E20" i="34"/>
  <c r="D20" i="34"/>
  <c r="C20" i="34"/>
  <c r="H19" i="34"/>
  <c r="H18" i="34"/>
  <c r="H17" i="34"/>
  <c r="H16" i="34"/>
  <c r="G15" i="34"/>
  <c r="F15" i="34"/>
  <c r="E15" i="34"/>
  <c r="D15" i="34"/>
  <c r="C15" i="34"/>
  <c r="H41" i="33"/>
  <c r="H40" i="33" s="1"/>
  <c r="G40" i="33"/>
  <c r="F40" i="33"/>
  <c r="E40" i="33"/>
  <c r="D40" i="33"/>
  <c r="C40" i="33"/>
  <c r="H39" i="33"/>
  <c r="H38" i="33"/>
  <c r="H37" i="33"/>
  <c r="H36" i="33"/>
  <c r="H35" i="33"/>
  <c r="G34" i="33"/>
  <c r="F34" i="33"/>
  <c r="E34" i="33"/>
  <c r="D34" i="33"/>
  <c r="C34" i="33"/>
  <c r="H33" i="33"/>
  <c r="H32" i="33"/>
  <c r="G31" i="33"/>
  <c r="F31" i="33"/>
  <c r="E31" i="33"/>
  <c r="D31" i="33"/>
  <c r="C31" i="33"/>
  <c r="H30" i="33"/>
  <c r="H29" i="33"/>
  <c r="H28" i="33"/>
  <c r="H27" i="33"/>
  <c r="H26" i="33"/>
  <c r="H25" i="33"/>
  <c r="H24" i="33"/>
  <c r="H23" i="33"/>
  <c r="H22" i="33"/>
  <c r="G21" i="33"/>
  <c r="F21" i="33"/>
  <c r="E21" i="33"/>
  <c r="D21" i="33"/>
  <c r="C21" i="33"/>
  <c r="H20" i="33"/>
  <c r="H19" i="33"/>
  <c r="H18" i="33"/>
  <c r="H17" i="33"/>
  <c r="G16" i="33"/>
  <c r="F16" i="33"/>
  <c r="E16" i="33"/>
  <c r="D16" i="33"/>
  <c r="C16" i="33"/>
  <c r="S2" i="32"/>
  <c r="J32" i="31"/>
  <c r="J31" i="31"/>
  <c r="I30" i="31"/>
  <c r="H30" i="31"/>
  <c r="G30" i="31"/>
  <c r="F30" i="31"/>
  <c r="E30" i="31"/>
  <c r="I26" i="31"/>
  <c r="H26" i="31"/>
  <c r="G26" i="31"/>
  <c r="F26" i="31"/>
  <c r="E26" i="31"/>
  <c r="I25" i="31"/>
  <c r="H25" i="31"/>
  <c r="G25" i="31"/>
  <c r="F25" i="31"/>
  <c r="E25" i="31"/>
  <c r="J22" i="31"/>
  <c r="J21" i="31"/>
  <c r="J20" i="31"/>
  <c r="J19" i="31"/>
  <c r="J18" i="31"/>
  <c r="J16" i="31"/>
  <c r="I15" i="31"/>
  <c r="H15" i="31"/>
  <c r="G15" i="31"/>
  <c r="F15" i="31"/>
  <c r="E15" i="31"/>
  <c r="J13" i="31"/>
  <c r="J12" i="31"/>
  <c r="I11" i="31"/>
  <c r="H11" i="31"/>
  <c r="G11" i="31"/>
  <c r="F11" i="31"/>
  <c r="E11" i="31"/>
  <c r="E28" i="31" s="1"/>
  <c r="H26" i="30"/>
  <c r="H25" i="30"/>
  <c r="H24" i="30"/>
  <c r="H23" i="30"/>
  <c r="H22" i="30"/>
  <c r="H21" i="30"/>
  <c r="H20" i="30"/>
  <c r="G19" i="30"/>
  <c r="F19" i="30"/>
  <c r="E19" i="30"/>
  <c r="D19" i="30"/>
  <c r="C19" i="30"/>
  <c r="H18" i="30"/>
  <c r="H17" i="30"/>
  <c r="H16" i="30"/>
  <c r="H15" i="30"/>
  <c r="H14" i="30"/>
  <c r="H13" i="30"/>
  <c r="H12" i="30"/>
  <c r="H11" i="30"/>
  <c r="G10" i="30"/>
  <c r="F10" i="30"/>
  <c r="E10" i="30"/>
  <c r="D10" i="30"/>
  <c r="C10" i="30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G12" i="29"/>
  <c r="G11" i="29"/>
  <c r="H21" i="26"/>
  <c r="H20" i="26"/>
  <c r="H19" i="26"/>
  <c r="G18" i="26"/>
  <c r="F18" i="26"/>
  <c r="E18" i="26"/>
  <c r="D18" i="26"/>
  <c r="C18" i="26"/>
  <c r="H17" i="26"/>
  <c r="H16" i="26"/>
  <c r="H15" i="26"/>
  <c r="H14" i="26"/>
  <c r="H13" i="26"/>
  <c r="H12" i="26"/>
  <c r="H11" i="26"/>
  <c r="G10" i="26"/>
  <c r="F10" i="26"/>
  <c r="F22" i="26" s="1"/>
  <c r="E10" i="26"/>
  <c r="E22" i="26" s="1"/>
  <c r="D10" i="26"/>
  <c r="D22" i="26" s="1"/>
  <c r="C10" i="26"/>
  <c r="C22" i="26" s="1"/>
  <c r="D27" i="30" l="1"/>
  <c r="E27" i="30"/>
  <c r="G27" i="30"/>
  <c r="F27" i="30"/>
  <c r="H10" i="30"/>
  <c r="C27" i="30"/>
  <c r="J27" i="36"/>
  <c r="K27" i="36" s="1"/>
  <c r="K16" i="36"/>
  <c r="H30" i="34"/>
  <c r="H15" i="34"/>
  <c r="C41" i="34"/>
  <c r="G41" i="34"/>
  <c r="E41" i="34"/>
  <c r="H33" i="34"/>
  <c r="H20" i="34"/>
  <c r="D41" i="34"/>
  <c r="F41" i="34"/>
  <c r="H31" i="33"/>
  <c r="G42" i="33"/>
  <c r="C42" i="33"/>
  <c r="H21" i="33"/>
  <c r="D42" i="33"/>
  <c r="H34" i="33"/>
  <c r="J38" i="33" s="1"/>
  <c r="E42" i="33"/>
  <c r="F42" i="33"/>
  <c r="H16" i="33"/>
  <c r="I28" i="31"/>
  <c r="H27" i="31"/>
  <c r="H34" i="31" s="1"/>
  <c r="F28" i="31"/>
  <c r="E27" i="31"/>
  <c r="E34" i="31" s="1"/>
  <c r="G27" i="31"/>
  <c r="G34" i="31" s="1"/>
  <c r="I27" i="31"/>
  <c r="I34" i="31" s="1"/>
  <c r="J25" i="31"/>
  <c r="K25" i="31" s="1"/>
  <c r="F27" i="31"/>
  <c r="F34" i="31" s="1"/>
  <c r="J26" i="31"/>
  <c r="K26" i="31" s="1"/>
  <c r="G28" i="31"/>
  <c r="K12" i="31"/>
  <c r="K17" i="31"/>
  <c r="H28" i="31"/>
  <c r="K31" i="31"/>
  <c r="K13" i="31"/>
  <c r="K22" i="31"/>
  <c r="J30" i="31"/>
  <c r="J15" i="31"/>
  <c r="J11" i="31"/>
  <c r="K16" i="31"/>
  <c r="K32" i="31"/>
  <c r="H19" i="30"/>
  <c r="G30" i="29"/>
  <c r="G22" i="26"/>
  <c r="H18" i="26"/>
  <c r="H22" i="26"/>
  <c r="H10" i="26"/>
  <c r="H27" i="30" l="1"/>
  <c r="L26" i="36"/>
  <c r="L28" i="36" s="1"/>
  <c r="H41" i="34"/>
  <c r="L34" i="33"/>
  <c r="K37" i="33"/>
  <c r="J34" i="33"/>
  <c r="J39" i="33"/>
  <c r="J36" i="33"/>
  <c r="J37" i="33"/>
  <c r="J35" i="33"/>
  <c r="K34" i="33"/>
  <c r="L37" i="33"/>
  <c r="H42" i="33"/>
  <c r="K16" i="33"/>
  <c r="J27" i="31"/>
  <c r="K27" i="31" s="1"/>
  <c r="J28" i="31"/>
  <c r="K28" i="31" s="1"/>
  <c r="K15" i="31"/>
  <c r="K11" i="31"/>
  <c r="K30" i="31"/>
  <c r="J42" i="33" l="1"/>
  <c r="M42" i="33"/>
  <c r="K42" i="33"/>
  <c r="L42" i="33"/>
  <c r="J34" i="31"/>
  <c r="G46" i="23" l="1"/>
  <c r="G45" i="23"/>
  <c r="G44" i="23"/>
  <c r="G43" i="23"/>
  <c r="G42" i="23"/>
  <c r="G41" i="23"/>
  <c r="G40" i="23"/>
  <c r="G39" i="23"/>
  <c r="G38" i="23"/>
  <c r="O31" i="23"/>
  <c r="J31" i="23"/>
  <c r="N31" i="23" s="1"/>
  <c r="J30" i="23"/>
  <c r="O30" i="23" s="1"/>
  <c r="I29" i="23"/>
  <c r="H29" i="23"/>
  <c r="G29" i="23"/>
  <c r="F29" i="23"/>
  <c r="E29" i="23"/>
  <c r="I27" i="23"/>
  <c r="E27" i="23"/>
  <c r="I25" i="23"/>
  <c r="H25" i="23"/>
  <c r="G25" i="23"/>
  <c r="F25" i="23"/>
  <c r="E25" i="23"/>
  <c r="J25" i="23" s="1"/>
  <c r="I24" i="23"/>
  <c r="H24" i="23"/>
  <c r="G24" i="23"/>
  <c r="F24" i="23"/>
  <c r="E24" i="23"/>
  <c r="J24" i="23" s="1"/>
  <c r="P23" i="23"/>
  <c r="P22" i="23"/>
  <c r="K21" i="23"/>
  <c r="J21" i="23"/>
  <c r="P21" i="23" s="1"/>
  <c r="L20" i="23"/>
  <c r="J20" i="23"/>
  <c r="P20" i="23" s="1"/>
  <c r="J19" i="23"/>
  <c r="P19" i="23" s="1"/>
  <c r="J18" i="23"/>
  <c r="P18" i="23" s="1"/>
  <c r="J17" i="23"/>
  <c r="P17" i="23" s="1"/>
  <c r="O16" i="23"/>
  <c r="K16" i="23"/>
  <c r="J16" i="23"/>
  <c r="N16" i="23" s="1"/>
  <c r="J15" i="23"/>
  <c r="O15" i="23" s="1"/>
  <c r="I14" i="23"/>
  <c r="H14" i="23"/>
  <c r="G14" i="23"/>
  <c r="G26" i="23" s="1"/>
  <c r="G33" i="23" s="1"/>
  <c r="F14" i="23"/>
  <c r="E14" i="23"/>
  <c r="J14" i="23" s="1"/>
  <c r="P13" i="23"/>
  <c r="J12" i="23"/>
  <c r="O12" i="23" s="1"/>
  <c r="K11" i="23"/>
  <c r="J11" i="23"/>
  <c r="P11" i="23" s="1"/>
  <c r="I10" i="23"/>
  <c r="I26" i="23" s="1"/>
  <c r="I33" i="23" s="1"/>
  <c r="H10" i="23"/>
  <c r="H27" i="23" s="1"/>
  <c r="G10" i="23"/>
  <c r="G27" i="23" s="1"/>
  <c r="F10" i="23"/>
  <c r="F26" i="23" s="1"/>
  <c r="F33" i="23" s="1"/>
  <c r="E10" i="23"/>
  <c r="E26" i="23" s="1"/>
  <c r="U10" i="1"/>
  <c r="U11" i="1" s="1"/>
  <c r="W4" i="1"/>
  <c r="W6" i="1" s="1"/>
  <c r="W2" i="1"/>
  <c r="F20" i="12"/>
  <c r="F21" i="12"/>
  <c r="F22" i="12"/>
  <c r="F23" i="12"/>
  <c r="F24" i="12"/>
  <c r="F25" i="12"/>
  <c r="F26" i="12"/>
  <c r="F27" i="12"/>
  <c r="F28" i="12"/>
  <c r="F29" i="12"/>
  <c r="F30" i="12"/>
  <c r="F39" i="12"/>
  <c r="F40" i="12"/>
  <c r="F41" i="12"/>
  <c r="F42" i="12"/>
  <c r="F43" i="12"/>
  <c r="F44" i="12"/>
  <c r="F45" i="12"/>
  <c r="F46" i="12"/>
  <c r="D31" i="12"/>
  <c r="D9" i="12"/>
  <c r="F9" i="12" s="1"/>
  <c r="F38" i="12"/>
  <c r="F37" i="12"/>
  <c r="F36" i="12"/>
  <c r="F35" i="12"/>
  <c r="F34" i="12"/>
  <c r="F33" i="12"/>
  <c r="F32" i="12"/>
  <c r="F19" i="12"/>
  <c r="F18" i="12"/>
  <c r="F17" i="12"/>
  <c r="F16" i="12"/>
  <c r="F15" i="12"/>
  <c r="F14" i="12"/>
  <c r="F13" i="12"/>
  <c r="F12" i="12"/>
  <c r="F11" i="12"/>
  <c r="F10" i="12"/>
  <c r="G17" i="11"/>
  <c r="H17" i="11"/>
  <c r="H16" i="11"/>
  <c r="H15" i="11"/>
  <c r="H14" i="11"/>
  <c r="H13" i="11"/>
  <c r="H12" i="11"/>
  <c r="G16" i="11"/>
  <c r="G15" i="11"/>
  <c r="G14" i="11"/>
  <c r="G13" i="11"/>
  <c r="G12" i="11"/>
  <c r="F17" i="11"/>
  <c r="E17" i="11"/>
  <c r="D17" i="11"/>
  <c r="C17" i="11"/>
  <c r="D47" i="12" l="1"/>
  <c r="E39" i="12"/>
  <c r="E40" i="12"/>
  <c r="E41" i="12"/>
  <c r="F47" i="12"/>
  <c r="E42" i="12"/>
  <c r="E23" i="12"/>
  <c r="E44" i="12"/>
  <c r="E43" i="12"/>
  <c r="E24" i="12"/>
  <c r="E25" i="12"/>
  <c r="E20" i="12"/>
  <c r="E21" i="12"/>
  <c r="E30" i="12"/>
  <c r="E45" i="12"/>
  <c r="E26" i="12"/>
  <c r="E46" i="12"/>
  <c r="E27" i="12"/>
  <c r="E28" i="12"/>
  <c r="E29" i="12"/>
  <c r="E22" i="12"/>
  <c r="F31" i="12"/>
  <c r="E9" i="12"/>
  <c r="P14" i="23"/>
  <c r="K14" i="23"/>
  <c r="O14" i="23"/>
  <c r="N14" i="23"/>
  <c r="E33" i="23"/>
  <c r="N25" i="23"/>
  <c r="O25" i="23"/>
  <c r="K25" i="23"/>
  <c r="P25" i="23"/>
  <c r="P24" i="23"/>
  <c r="K24" i="23"/>
  <c r="O24" i="23"/>
  <c r="N24" i="23"/>
  <c r="P12" i="23"/>
  <c r="P15" i="23"/>
  <c r="N11" i="23"/>
  <c r="K12" i="23"/>
  <c r="K15" i="23"/>
  <c r="P16" i="23"/>
  <c r="N21" i="23"/>
  <c r="H26" i="23"/>
  <c r="H33" i="23" s="1"/>
  <c r="F27" i="23"/>
  <c r="J27" i="23" s="1"/>
  <c r="K30" i="23"/>
  <c r="P31" i="23"/>
  <c r="P30" i="23"/>
  <c r="J10" i="23"/>
  <c r="O11" i="23"/>
  <c r="N12" i="23"/>
  <c r="N15" i="23"/>
  <c r="O21" i="23"/>
  <c r="N30" i="23"/>
  <c r="K31" i="23"/>
  <c r="J29" i="23"/>
  <c r="E17" i="12"/>
  <c r="E15" i="12"/>
  <c r="E31" i="12"/>
  <c r="E13" i="12"/>
  <c r="E35" i="12"/>
  <c r="E37" i="12"/>
  <c r="E11" i="12"/>
  <c r="E33" i="12"/>
  <c r="E38" i="12"/>
  <c r="E19" i="12"/>
  <c r="E47" i="12"/>
  <c r="E10" i="12"/>
  <c r="E12" i="12"/>
  <c r="E14" i="12"/>
  <c r="E16" i="12"/>
  <c r="E18" i="12"/>
  <c r="E32" i="12"/>
  <c r="E34" i="12"/>
  <c r="E36" i="12"/>
  <c r="N27" i="23" l="1"/>
  <c r="K27" i="23"/>
  <c r="P27" i="23"/>
  <c r="O27" i="23"/>
  <c r="K10" i="23"/>
  <c r="P10" i="23"/>
  <c r="O10" i="23"/>
  <c r="N10" i="23"/>
  <c r="J26" i="23"/>
  <c r="P29" i="23"/>
  <c r="O29" i="23"/>
  <c r="K29" i="23"/>
  <c r="N29" i="23"/>
  <c r="L17" i="10"/>
  <c r="K17" i="10"/>
  <c r="J17" i="10"/>
  <c r="I17" i="10"/>
  <c r="H17" i="10"/>
  <c r="G17" i="10"/>
  <c r="F17" i="10"/>
  <c r="E17" i="10"/>
  <c r="D17" i="10"/>
  <c r="C17" i="10"/>
  <c r="N16" i="10"/>
  <c r="N15" i="10"/>
  <c r="N14" i="10"/>
  <c r="N13" i="10"/>
  <c r="N12" i="10"/>
  <c r="M17" i="10"/>
  <c r="E17" i="9"/>
  <c r="D17" i="9"/>
  <c r="I16" i="9"/>
  <c r="H16" i="9"/>
  <c r="I15" i="9"/>
  <c r="H15" i="9"/>
  <c r="I14" i="9"/>
  <c r="H14" i="9"/>
  <c r="I13" i="9"/>
  <c r="H13" i="9"/>
  <c r="I12" i="9"/>
  <c r="H12" i="9"/>
  <c r="J33" i="23" l="1"/>
  <c r="P26" i="23"/>
  <c r="K26" i="23"/>
  <c r="O26" i="23"/>
  <c r="N26" i="23"/>
  <c r="N17" i="10"/>
  <c r="N33" i="23" l="1"/>
  <c r="P33" i="23"/>
  <c r="O33" i="23"/>
  <c r="G17" i="9"/>
  <c r="F17" i="9"/>
  <c r="I17" i="9"/>
  <c r="H17" i="9"/>
  <c r="H33" i="4" l="1"/>
  <c r="G33" i="4"/>
  <c r="F33" i="4"/>
  <c r="E33" i="4"/>
  <c r="I28" i="4"/>
  <c r="I33" i="4" s="1"/>
  <c r="H27" i="4"/>
  <c r="G27" i="4"/>
  <c r="F27" i="4"/>
  <c r="E27" i="4"/>
  <c r="I22" i="4"/>
  <c r="I27" i="4" s="1"/>
  <c r="H21" i="4"/>
  <c r="G21" i="4"/>
  <c r="F21" i="4"/>
  <c r="E21" i="4"/>
  <c r="E39" i="4" s="1"/>
  <c r="I20" i="4"/>
  <c r="I19" i="4"/>
  <c r="I18" i="4"/>
  <c r="I17" i="4"/>
  <c r="I16" i="4"/>
  <c r="H15" i="4"/>
  <c r="H39" i="4" s="1"/>
  <c r="I14" i="4"/>
  <c r="I13" i="4"/>
  <c r="I12" i="4"/>
  <c r="I11" i="4"/>
  <c r="I10" i="4"/>
  <c r="J31" i="3"/>
  <c r="K31" i="3" s="1"/>
  <c r="J30" i="3"/>
  <c r="K30" i="3" s="1"/>
  <c r="J29" i="3"/>
  <c r="K29" i="3" s="1"/>
  <c r="I29" i="3"/>
  <c r="H29" i="3"/>
  <c r="G29" i="3"/>
  <c r="F29" i="3"/>
  <c r="E29" i="3"/>
  <c r="I25" i="3"/>
  <c r="H25" i="3"/>
  <c r="G25" i="3"/>
  <c r="F25" i="3"/>
  <c r="E25" i="3"/>
  <c r="J25" i="3" s="1"/>
  <c r="K25" i="3" s="1"/>
  <c r="I24" i="3"/>
  <c r="H24" i="3"/>
  <c r="G24" i="3"/>
  <c r="F24" i="3"/>
  <c r="E24" i="3"/>
  <c r="J24" i="3" s="1"/>
  <c r="K24" i="3" s="1"/>
  <c r="J21" i="3"/>
  <c r="J20" i="3"/>
  <c r="K20" i="3" s="1"/>
  <c r="J19" i="3"/>
  <c r="J18" i="3"/>
  <c r="K18" i="3" s="1"/>
  <c r="J17" i="3"/>
  <c r="K16" i="3"/>
  <c r="J15" i="3"/>
  <c r="I14" i="3"/>
  <c r="H14" i="3"/>
  <c r="G14" i="3"/>
  <c r="F14" i="3"/>
  <c r="E14" i="3"/>
  <c r="J14" i="3" s="1"/>
  <c r="K14" i="3" s="1"/>
  <c r="J12" i="3"/>
  <c r="S11" i="3"/>
  <c r="J11" i="3"/>
  <c r="S10" i="3"/>
  <c r="J10" i="3"/>
  <c r="K10" i="3" s="1"/>
  <c r="I10" i="3"/>
  <c r="I27" i="3" s="1"/>
  <c r="H10" i="3"/>
  <c r="H27" i="3" s="1"/>
  <c r="G10" i="3"/>
  <c r="G27" i="3" s="1"/>
  <c r="F10" i="3"/>
  <c r="F27" i="3" s="1"/>
  <c r="E10" i="3"/>
  <c r="E27" i="3" s="1"/>
  <c r="U4" i="3"/>
  <c r="U6" i="3" s="1"/>
  <c r="U2" i="3"/>
  <c r="K12" i="3" s="1"/>
  <c r="J31" i="21"/>
  <c r="K31" i="21" s="1"/>
  <c r="J30" i="21"/>
  <c r="K30" i="21" s="1"/>
  <c r="J29" i="21"/>
  <c r="K29" i="21" s="1"/>
  <c r="I29" i="21"/>
  <c r="H29" i="21"/>
  <c r="G29" i="21"/>
  <c r="F29" i="21"/>
  <c r="E29" i="21"/>
  <c r="I25" i="21"/>
  <c r="H25" i="21"/>
  <c r="G25" i="21"/>
  <c r="F25" i="21"/>
  <c r="E25" i="21"/>
  <c r="J25" i="21" s="1"/>
  <c r="K25" i="21" s="1"/>
  <c r="I24" i="21"/>
  <c r="H24" i="21"/>
  <c r="G24" i="21"/>
  <c r="F24" i="21"/>
  <c r="E24" i="21"/>
  <c r="J24" i="21" s="1"/>
  <c r="K24" i="21" s="1"/>
  <c r="J21" i="21"/>
  <c r="J20" i="21"/>
  <c r="K20" i="21" s="1"/>
  <c r="J19" i="21"/>
  <c r="J18" i="21"/>
  <c r="K18" i="21" s="1"/>
  <c r="J17" i="21"/>
  <c r="J16" i="21"/>
  <c r="K16" i="21" s="1"/>
  <c r="J15" i="21"/>
  <c r="I14" i="21"/>
  <c r="H14" i="21"/>
  <c r="G14" i="21"/>
  <c r="F14" i="21"/>
  <c r="E14" i="21"/>
  <c r="J14" i="21" s="1"/>
  <c r="K14" i="21" s="1"/>
  <c r="J12" i="21"/>
  <c r="K12" i="21" s="1"/>
  <c r="S11" i="21"/>
  <c r="J11" i="21"/>
  <c r="S10" i="21"/>
  <c r="J10" i="21"/>
  <c r="K10" i="21" s="1"/>
  <c r="I10" i="21"/>
  <c r="I27" i="21" s="1"/>
  <c r="H10" i="21"/>
  <c r="H27" i="21" s="1"/>
  <c r="G10" i="21"/>
  <c r="G27" i="21" s="1"/>
  <c r="F10" i="21"/>
  <c r="F27" i="21" s="1"/>
  <c r="E10" i="21"/>
  <c r="E27" i="21" s="1"/>
  <c r="J27" i="21" s="1"/>
  <c r="K27" i="21" s="1"/>
  <c r="U4" i="21"/>
  <c r="U6" i="21" s="1"/>
  <c r="U2" i="21"/>
  <c r="K21" i="21" s="1"/>
  <c r="G39" i="4" l="1"/>
  <c r="I21" i="4"/>
  <c r="I39" i="4" s="1"/>
  <c r="I15" i="4"/>
  <c r="F39" i="4"/>
  <c r="J27" i="3"/>
  <c r="K27" i="3" s="1"/>
  <c r="K15" i="3"/>
  <c r="K21" i="3"/>
  <c r="F26" i="3"/>
  <c r="F33" i="3" s="1"/>
  <c r="G26" i="3"/>
  <c r="G33" i="3" s="1"/>
  <c r="K19" i="3"/>
  <c r="H26" i="3"/>
  <c r="H33" i="3" s="1"/>
  <c r="K11" i="3"/>
  <c r="K17" i="3"/>
  <c r="E26" i="3"/>
  <c r="I26" i="3"/>
  <c r="K19" i="21"/>
  <c r="G26" i="21"/>
  <c r="G33" i="21" s="1"/>
  <c r="H26" i="21"/>
  <c r="H33" i="21" s="1"/>
  <c r="K11" i="21"/>
  <c r="K15" i="21"/>
  <c r="K17" i="21"/>
  <c r="F26" i="21"/>
  <c r="F33" i="21" s="1"/>
  <c r="E26" i="21"/>
  <c r="I26" i="21"/>
  <c r="L40" i="4" l="1"/>
  <c r="K14" i="4"/>
  <c r="K31" i="4"/>
  <c r="K27" i="4"/>
  <c r="K39" i="4"/>
  <c r="K36" i="4"/>
  <c r="I33" i="3"/>
  <c r="L26" i="3"/>
  <c r="L28" i="3" s="1"/>
  <c r="J26" i="3"/>
  <c r="E33" i="3"/>
  <c r="E33" i="21"/>
  <c r="J26" i="21"/>
  <c r="I33" i="21"/>
  <c r="L26" i="21"/>
  <c r="L28" i="21" s="1"/>
  <c r="J33" i="3" l="1"/>
  <c r="K26" i="3"/>
  <c r="J33" i="21"/>
  <c r="K26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tc={1FA017F6-B529-4E86-A6C4-9EE6E0ADB063}</author>
  </authors>
  <commentList>
    <comment ref="G57" authorId="0" shapeId="0" xr:uid="{1FA017F6-B529-4E86-A6C4-9EE6E0ADB06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.</t>
      </text>
    </comment>
  </commentList>
</comments>
</file>

<file path=xl/sharedStrings.xml><?xml version="1.0" encoding="utf-8"?>
<sst xmlns="http://schemas.openxmlformats.org/spreadsheetml/2006/main" count="2038" uniqueCount="961">
  <si>
    <t>MINISTERIO DE HACIENDA</t>
  </si>
  <si>
    <t>DIRECCIÓN GENERAL DE PRESUPUESTO</t>
  </si>
  <si>
    <t>DIRECCIÓN DE ESTUDIOS ECONÓMICOS E INTEGRACIÓN PRESUPUESTARIA</t>
  </si>
  <si>
    <t>Matriz de Transacciones para Consolidar en el SPNF</t>
  </si>
  <si>
    <t>Transacciones sugeridas MEFP 2001</t>
  </si>
  <si>
    <t>Definición</t>
  </si>
  <si>
    <t>Existe en el Presupuesto Formulado del SPNF 2019</t>
  </si>
  <si>
    <t>¿Consolidadas?</t>
  </si>
  <si>
    <t>Observaciones</t>
  </si>
  <si>
    <t>Pagos corrientes sin contrapartida que las unidades gubernamentales hacen a las demás instituciones con el fin de subsidiar la reducción de tarifa y precio de los servicios.</t>
  </si>
  <si>
    <t xml:space="preserve">El registro de los subsidios están siendo consolidados como parte de las transferencias corrientes </t>
  </si>
  <si>
    <t>Subsidios</t>
  </si>
  <si>
    <t>SI</t>
  </si>
  <si>
    <r>
      <t xml:space="preserve">Las </t>
    </r>
    <r>
      <rPr>
        <b/>
        <sz val="8"/>
        <color theme="1"/>
        <rFont val="Arial"/>
        <family val="2"/>
      </rPr>
      <t xml:space="preserve">transferencias corrientes </t>
    </r>
    <r>
      <rPr>
        <sz val="8"/>
        <color theme="1"/>
        <rFont val="Arial"/>
        <family val="2"/>
      </rPr>
      <t xml:space="preserve">son las que se efectúan en conexión a gastos corrientes y no están vinculadas ni condicionadas a la adquisición de un activo por parte del beneficiario. Las </t>
    </r>
    <r>
      <rPr>
        <b/>
        <sz val="8"/>
        <color theme="1"/>
        <rFont val="Arial"/>
        <family val="2"/>
      </rPr>
      <t xml:space="preserve">transferencias de capital </t>
    </r>
    <r>
      <rPr>
        <sz val="8"/>
        <color theme="1"/>
        <rFont val="Arial"/>
        <family val="2"/>
      </rPr>
      <t>pueden constituir una transferencia de efectivo que el beneficiario debe utilizar o se espera que utilice para la adquisición de un activo o activos.</t>
    </r>
  </si>
  <si>
    <t>Transferencias corrientes y de capital</t>
  </si>
  <si>
    <t>Actividad primaria de las corporaciones públicas no financieras con el propósito de suministrar bienes y servicios a precio de mercado.</t>
  </si>
  <si>
    <t>Compras y ventas de bienes y servicios</t>
  </si>
  <si>
    <t>PARCIALMENTE</t>
  </si>
  <si>
    <t>Abarcan todos los instrumentos y registros en que se reconocen, una vez satisfechos los derechos de todos los acreedores, los derechos al valor residual de las corporaciones.</t>
  </si>
  <si>
    <t>Acciones y otras participaciones de capital</t>
  </si>
  <si>
    <t>Fuente: Elaboración Propia de la Dirección General de Presupuesto.</t>
  </si>
  <si>
    <t>Tabla de contenido</t>
  </si>
  <si>
    <t>Presupuesto Consolidado ejecutado  del SPNF 2020</t>
  </si>
  <si>
    <t>PIB</t>
  </si>
  <si>
    <t xml:space="preserve"> Presupuesto Agregado Ejecutado por Ámbito Institucional del SPNF</t>
  </si>
  <si>
    <t xml:space="preserve">Cuenta Ahorro, Inversión y Financiamiento </t>
  </si>
  <si>
    <t>Año 2020</t>
  </si>
  <si>
    <t>Millones de RD$</t>
  </si>
  <si>
    <t>Gobierno Central</t>
  </si>
  <si>
    <t>Inst. Descentralizadas y Autónomas No Financieras</t>
  </si>
  <si>
    <t>Ints. De la Seguridad Social</t>
  </si>
  <si>
    <t>Gobierno Locales</t>
  </si>
  <si>
    <t>Empresas Públicas No Financieras</t>
  </si>
  <si>
    <t>Total General</t>
  </si>
  <si>
    <t>% PIB</t>
  </si>
  <si>
    <t>Ingresos</t>
  </si>
  <si>
    <t>1.1 - Ingresos Corrientes</t>
  </si>
  <si>
    <t>1.2 - Ingresos de Capital</t>
  </si>
  <si>
    <t>Gastos</t>
  </si>
  <si>
    <t>2.1 - Gastos Corrientes</t>
  </si>
  <si>
    <t>2.1.4 - Intereses de la deuda</t>
  </si>
  <si>
    <t>2.1.4.1.1 - Intereses internos</t>
  </si>
  <si>
    <t>2.1.4.1.2 - Intereses externos</t>
  </si>
  <si>
    <t>2.1.4.1.3 - Comisiones deuda pública</t>
  </si>
  <si>
    <t>2.1.4.1.4 - Intereses de la deuda comercial</t>
  </si>
  <si>
    <t>2.2 - Gastos de Capital</t>
  </si>
  <si>
    <t>Resultados</t>
  </si>
  <si>
    <t>Resultado de la cuenta Corriente (1.1 - 2.1)</t>
  </si>
  <si>
    <t>Resultado de la cuenta de Capital (1.2 - 2.2)</t>
  </si>
  <si>
    <t>Resultado Financiero (1 - 2)</t>
  </si>
  <si>
    <t>Resultado Primario (1 - (2 - 2.1.4))</t>
  </si>
  <si>
    <t>Financiamiento Neto</t>
  </si>
  <si>
    <t>3.1 - Fuentes Financieras</t>
  </si>
  <si>
    <t>3.2 - Aplicaciones Financieras</t>
  </si>
  <si>
    <t>Resultado Financiero % PIB</t>
  </si>
  <si>
    <t>Fuente: Elaboración propia con datos del Sistema de Información de la Gestión Financiera (SIGEF), Centralización de la Información Financiera del Estado (CIFE) y Sistema Presupuestario de las Empresas Públicas (SIPREPUBLI).</t>
  </si>
  <si>
    <t>Matriz de Transacciones ejecutadas  Consolidadas del SPNF</t>
  </si>
  <si>
    <t>Millones RD$</t>
  </si>
  <si>
    <t>Tipo de Transacción</t>
  </si>
  <si>
    <t>Institución Transfiere</t>
  </si>
  <si>
    <t xml:space="preserve">Institución Receptora </t>
  </si>
  <si>
    <t>Inst.Públicas de la Seguridad Social</t>
  </si>
  <si>
    <t>Gobiernos Locales</t>
  </si>
  <si>
    <t>Total Transferido</t>
  </si>
  <si>
    <t>Compra de Bienes y Servicios</t>
  </si>
  <si>
    <t xml:space="preserve">Instituciones Descentralizadas y Autónomas </t>
  </si>
  <si>
    <t>Instituciones Públicas de la Seguridad Social</t>
  </si>
  <si>
    <t>Total</t>
  </si>
  <si>
    <t>Transferencias Corrientes</t>
  </si>
  <si>
    <t>Transferencias de Capital</t>
  </si>
  <si>
    <t xml:space="preserve">  </t>
  </si>
  <si>
    <t>Aplicaciones Financieras</t>
  </si>
  <si>
    <t xml:space="preserve">Aplicaciones </t>
  </si>
  <si>
    <t>Total Instituciones Transfieren</t>
  </si>
  <si>
    <t>Capital</t>
  </si>
  <si>
    <t>Total Recibido</t>
  </si>
  <si>
    <t xml:space="preserve">Corriente </t>
  </si>
  <si>
    <t>Fuente: Elaboración propia con datos del Sistema de Información de la Gestión Financiera (SIGEF), Centralización de la Información Financiera del Estado (CIFE) y Sistema Presupuestario de las Empresas Publicas (SIPREPUBLI).</t>
  </si>
  <si>
    <t xml:space="preserve"> Presupuesto Formulado Consolidado por Ámbito Institucional del SPNF</t>
  </si>
  <si>
    <t>Demanda Agregada</t>
  </si>
  <si>
    <t>Consumo</t>
  </si>
  <si>
    <t>Inversión</t>
  </si>
  <si>
    <t xml:space="preserve">Formulación </t>
  </si>
  <si>
    <t>Ejecución</t>
  </si>
  <si>
    <t>Organismos Autónomos y Descentralizados No Financieros</t>
  </si>
  <si>
    <t xml:space="preserve">Empresas Públicas No Financieras </t>
  </si>
  <si>
    <t xml:space="preserve">Total general </t>
  </si>
  <si>
    <t xml:space="preserve">Presupuesto Ejecutado Consolidado por Ámbito del SPNF </t>
  </si>
  <si>
    <t>Remuneraciones del Sector Público No Financiero</t>
  </si>
  <si>
    <t>Organismos Autónomos y Descentralizados No Financieras</t>
  </si>
  <si>
    <t xml:space="preserve">Total General </t>
  </si>
  <si>
    <t xml:space="preserve">Ejecución </t>
  </si>
  <si>
    <t>2.1.1 - Remuneraciones</t>
  </si>
  <si>
    <t>2.1.2- Sobresueldos</t>
  </si>
  <si>
    <t>2.1.3 - Dietas y Gastos de Representación</t>
  </si>
  <si>
    <t>2.1.4 - Gratificaciones y Bonificaciones</t>
  </si>
  <si>
    <t>2.1.5 - Contribuciones a la Seguridad Social</t>
  </si>
  <si>
    <t>Sueldos y Salarios Promedio del Sector Público</t>
  </si>
  <si>
    <t>Ámbito Institucional</t>
  </si>
  <si>
    <t xml:space="preserve">Sueldos y Salarios </t>
  </si>
  <si>
    <t>Cantidad de Empleados</t>
  </si>
  <si>
    <t>Salario Promedio Mensual</t>
  </si>
  <si>
    <t>Formulación</t>
  </si>
  <si>
    <t>Fuente: Elaboración propia con datos del Banco Central de la República Dominicana (BCRD) y Sistema de Información de la Gestión Financiera (SIGEF).</t>
  </si>
  <si>
    <t>Proyecto</t>
  </si>
  <si>
    <t>Otros</t>
  </si>
  <si>
    <t>MINISTERIO de HACIENDA</t>
  </si>
  <si>
    <t>DIRECCIÓN GENERAL de PRESUPUESTO</t>
  </si>
  <si>
    <t>DIRECCIÓN de ESTUDIOS ECONÓMICOS E INTEGRACIÓN PRESUPUESTARIA</t>
  </si>
  <si>
    <t>Proyectos de Inversión Pública por Ámbito Institucional</t>
  </si>
  <si>
    <t xml:space="preserve">Millones de RD$ </t>
  </si>
  <si>
    <t>1.1.1.1.1 - Gobierno Central</t>
  </si>
  <si>
    <t>07 - Recuperación de la Cobertura Vegetal en Cuencas Hidrográficas de la República Dominicana.</t>
  </si>
  <si>
    <t>1.1.1.2.1 - Gobiernos centrales municipales</t>
  </si>
  <si>
    <t>Fuente: Elaboración propia con datos del Sitema de Información de la Gestión Financiera (SIGEF).</t>
  </si>
  <si>
    <t>Ejec. 2020</t>
  </si>
  <si>
    <t>05 - HUMANIZACION DEL SISTEMA PENITENCIARIO DE LA REPÚBLICA DOMINICANA</t>
  </si>
  <si>
    <t>47 - CONSTRUCCIÓN DEL TRAMO III DE LA AVENIDA CIRCUNVALACIÓN SANTO DOMINGO (PROF. JUAN BOSCH)</t>
  </si>
  <si>
    <t>79 - REMODELACIÓN DEL HOSPITAL DE LA PROVINCIA MONSEÑOR NOUEL</t>
  </si>
  <si>
    <t>51 - RECONSTRUCCIÓN AVENIDA ECOLÓGICA HASTA LA CIUDAD JUAN BOSCH, SANTO DOMINGO</t>
  </si>
  <si>
    <t>16 - CONSTRUCCIÓN DE LA CIUDAD SANITARIA DR. LUIS E. AYBAR, DISTRITO NACIONAL</t>
  </si>
  <si>
    <t>02 - AMPLIACIÓN DEL SISTEMA NACIONAL DE ATENCIÓN A EMERGENCIA Y SEGURIDAD 9-1-1</t>
  </si>
  <si>
    <t>49 - CONSTRUCCIÓN DE LA AVENIDA CIRCUNVALACIÓN DE SAN FRANCISCO DE MACORÍS, PROVINCIA DUARTE</t>
  </si>
  <si>
    <t>28 - CONSTRUCCIÓN DE LA CIRCUNVALACION DE AZUA 1RA. ETAPA, EN LA PROVINCIA AZUA</t>
  </si>
  <si>
    <t>19 - CONSTRUCCIÓN CONSTRUCCIÓN DE ESTACIONES DE PASAJEROS INTERURBANA EN EL GRAN SANTO DOMINGO Y EL DISTRITO NACIONAL</t>
  </si>
  <si>
    <t>70 - CONSTRUCCIÓN  HOSPITAL REGIONAL EN SAN FRANCISCO DE MACORIS, PROV. DUARTE</t>
  </si>
  <si>
    <t>23 - CONSTRUCCIÓN DE LA AVENIDA DE CIRCUNVALACION DE BANI EN LA PROVINCIA PERAVIA</t>
  </si>
  <si>
    <t>07 - CONSTRUCCIÓN PALACIO DE JUSTICIA DE SANTO DOMINGO ESTE</t>
  </si>
  <si>
    <t>92 - REPARACIÓN HOSPITALES DE LA PROVINCIA SANTO DOMINGO</t>
  </si>
  <si>
    <t>61 - CONSTRUCCIÓN DE PLANTELES EDUCATIVOS EN LA PROVINCIA SANTO DOMINGO (FASE 3)</t>
  </si>
  <si>
    <t>03 - MEJORAMIENTO URBANO, SOCIAL Y AMBIENTAL DEL BARRIO DOMINGO SAVIO (LA CIENEGA - LOS GUANDULES), DISTRITO NACIONAL</t>
  </si>
  <si>
    <t>08 - CONSTRUCCIÓN CARRETERA TURISTICA GREGORIO LUPERÓN, PROVINCIA PUERTO PLATA</t>
  </si>
  <si>
    <t>59 - CONSTRUCCIÓN DE PLANTELES EDUCATIVOS EN LA PROVINCIA DE SANTO DOMINGO (FASE 2)</t>
  </si>
  <si>
    <t>02 - AMPLIACIÓN DEL SERVICIO DE LA LINEA 1 DEL METRO DE SANTO DOMINGO</t>
  </si>
  <si>
    <t>01 - MEJORAMIENTO DE LA EDUCACIÓN PARA LA FORMACIÓN TÉCNICO PROFESIONAL EN LA R. D.</t>
  </si>
  <si>
    <t>02 - CONSTRUCCIÓN PRESA DE MONTE GRANDE, REHABILITACION Y COMPLEMENTACION DE LA PRESA DE SABANA YEGUA, PROVINCIA AZUA</t>
  </si>
  <si>
    <t>17 - MEJORAMIENTO ARROYO TENGUERENGUE EN EL MUNICIPIO SAN  JUAN, PROVINCIA SAN JUAN DE LA MAGUANA</t>
  </si>
  <si>
    <t>15 - REPARACIÓN REPARACION Y MANTENIMIENTO DE SISTEMAS DE RIEGO EN LOS MUNICIPIOS DAJABON, LOMA DE CABRERA Y PARTIDO, PROVINCIA DAJABON</t>
  </si>
  <si>
    <t>08 - REHABILITACIÓN  DE LOS SISTEMAS DE RIEGO FERNANDO VALERIO, VILLA VASQUEZ Y ROSELIA EN LOS MUNICIPIOS LAS M DE S.C PROVINCIA MONTECRISTI</t>
  </si>
  <si>
    <t>07 - CONSTRUCCIÓN OFICINAS ADMINISTRATIVAS DEL INDRHI EN LAS REGIONALES ALTO YAQUE, BAJO YAQUE Y SAN JUAN DE LA MAGUANA, PROV</t>
  </si>
  <si>
    <t>01 - CONSTRUCCIÓN SISTEMA DE RIEGO AZUA II-PUEBLO VIEJO, PROVINCIA AZUA</t>
  </si>
  <si>
    <t>02 - RESTAURACIÓN DE ZONAS CAFETALERAS CON VARIEDADES DE CAFE QUE CONTRIBUYAN A LA MITIGACION DE LAS EMISIONES DE GEI A NIVEL NACIONAL</t>
  </si>
  <si>
    <t>04 - CONSTRUCCIÓN  SISTEMA DE RIEGO HATO DAMAS EN EL DISTRITO MUNICIPAL DE HATO DAMAS, PROVINCIA DE SAN CRISTÓBAL</t>
  </si>
  <si>
    <t>14 - REHABILITACIÓN REHABILITACION DE LOS CANALES DE RIEGO JOSE JOAQUIN PUELLO, LAS CHARCAS DE CHALONA Y MACASIAS II EN LOS MUNICIPIOS SAN J</t>
  </si>
  <si>
    <t>11 - REHABILITACIÓN DIQUES MAGUA-CAÑITA, LA CULEBRA Y ARROYO RICO, PROVINCIAS EL SEIBO Y HATO MAYOR</t>
  </si>
  <si>
    <t>16 - REHABILITACIÓN  DEL EDIFICIO I  Y II DEL INDRHI EN LA SEDE CENTRAL EN EL  DISTRITO NACIONAL.</t>
  </si>
  <si>
    <t>12 - CONSTRUCCIÓN CONSTRUCCION DIQUE Y RECONSTRUCCION DEL CANAL DEL SISTEMA DE RIEGO GUAJABO-JACUBA EN EL DISTRITO MUNICIPAL CAÑONGO DEL M</t>
  </si>
  <si>
    <t>01 - FORTALECIMIENTO DE LAS CAPACIDADES DE EXPORTACIÓN DE FRUTAS Y VEGETALES EN LA RD</t>
  </si>
  <si>
    <t>06 - CONSTRUCCIÓN OBRAS COMPLEMENTARIAS Y DE CONDUCCION PARA EL RIEGO EN QUIJA QUIETA,EL LLANO Y BOCA CANASTA, MUN. MATANZAS, PROV PERAVIA</t>
  </si>
  <si>
    <t>% del total Ejecutado</t>
  </si>
  <si>
    <t xml:space="preserve">Indicadores </t>
  </si>
  <si>
    <t xml:space="preserve">PIB real </t>
  </si>
  <si>
    <t>PIB real (Indice 2007=100)</t>
  </si>
  <si>
    <t>Crecimiento del PIB real</t>
  </si>
  <si>
    <t xml:space="preserve">PIB Nominal </t>
  </si>
  <si>
    <t>PIB nominal (Millones RD$)</t>
  </si>
  <si>
    <t>Crecimiento del PIB nominal</t>
  </si>
  <si>
    <t>PIB nominal (Millones de US$)</t>
  </si>
  <si>
    <t>Crecimiento del PIB nominal en US$</t>
  </si>
  <si>
    <t xml:space="preserve">Inflación </t>
  </si>
  <si>
    <t>Meta de inflación (±1)</t>
  </si>
  <si>
    <t>Inflación (promedio)</t>
  </si>
  <si>
    <t>Inflación (diciembre)</t>
  </si>
  <si>
    <t>Crecimiento deflactor PIB</t>
  </si>
  <si>
    <t xml:space="preserve">Supuestos </t>
  </si>
  <si>
    <t>Petróleo WTI (US$ por barril)</t>
  </si>
  <si>
    <t>Oro (US$/Oz)</t>
  </si>
  <si>
    <t>Nickel (US$/TM)</t>
  </si>
  <si>
    <t>Crecimiento PIB real EE.UU (%)</t>
  </si>
  <si>
    <t>Inflación EE.UU. (promedio)</t>
  </si>
  <si>
    <t>Inflación EE.UU. (diciembre)</t>
  </si>
  <si>
    <t>Formulación 2020</t>
  </si>
  <si>
    <t>Ejecución 2020</t>
  </si>
  <si>
    <t>Tasa de cambio</t>
  </si>
  <si>
    <t>Tasa de cambio (promedio)</t>
  </si>
  <si>
    <t>Tasa de variación (%)</t>
  </si>
  <si>
    <t>Fuente: MEPyD (Panorama Macroeconómico 2019 - 2023, 2019); MEPyD (Panorama Macroeconómico 2021-2025, 2021)</t>
  </si>
  <si>
    <t>Detalle</t>
  </si>
  <si>
    <t xml:space="preserve"> Presupuesto Agregado por Ámbito Institucional del SPNF</t>
  </si>
  <si>
    <t>PIB viejo</t>
  </si>
  <si>
    <t>Meta Form</t>
  </si>
  <si>
    <t>Desviación</t>
  </si>
  <si>
    <t>Diferencia</t>
  </si>
  <si>
    <t>Valor Inicial</t>
  </si>
  <si>
    <t>Devengado</t>
  </si>
  <si>
    <t>3.1.1 - Disminución de activos financieros</t>
  </si>
  <si>
    <t>3.1.2 - Incremento de pasivos</t>
  </si>
  <si>
    <t>3.1.3 - Incremento de fondos de terceros</t>
  </si>
  <si>
    <t>3.1.4 - Incremento del patrimonio</t>
  </si>
  <si>
    <t>3.2.1 - Incremento de activos financieros</t>
  </si>
  <si>
    <t>3.2.2 - Disminución de pasivos</t>
  </si>
  <si>
    <t>3.2.3 - Disminución de fondos de terceros</t>
  </si>
  <si>
    <t>Matriz de Transacciones Consolidadas del SPNF</t>
  </si>
  <si>
    <t>Presupuesto Ejecutado Consolidado por Ámbito Institucional del SPNF</t>
  </si>
  <si>
    <t xml:space="preserve">Clasificación Económica de los Ingresos </t>
  </si>
  <si>
    <t>TOTAL SPNF</t>
  </si>
  <si>
    <t>Ingresos Corrientes</t>
  </si>
  <si>
    <t>1.1.1 - Impuestos</t>
  </si>
  <si>
    <t>1.1.2 - Contribuciones a la seguridad social</t>
  </si>
  <si>
    <t>1.1.3 - Ventas de bienes y servicios</t>
  </si>
  <si>
    <t>1.1.4 - Rentas de la propiedad</t>
  </si>
  <si>
    <t>1.1.6 - Transferencias y donaciones corrientes recibidas</t>
  </si>
  <si>
    <t>1.1.7 - Multas y sanciones pecuniarias</t>
  </si>
  <si>
    <t>1.1.9 - Otros ingresos corrientes</t>
  </si>
  <si>
    <t>Ingresos de capital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</si>
  <si>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</si>
  <si>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</si>
  <si>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</si>
  <si>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Fuente: Elaboración propia con datos del Sistema de Información de la Gestión Financiera (SIGEF).</t>
  </si>
  <si>
    <t>Presupuesto Formulado Consolidado por Ámbito Institucional del SPNF</t>
  </si>
  <si>
    <t>Etiquetas de fila</t>
  </si>
  <si>
    <t xml:space="preserve"> Administración central</t>
  </si>
  <si>
    <t xml:space="preserve"> Instituciones públicas descentralizadas
 y autónomas no financieras</t>
  </si>
  <si>
    <t>Instituciones de la seguridad social</t>
  </si>
  <si>
    <t>Gobiernos centrales municipales</t>
  </si>
  <si>
    <t xml:space="preserve"> Empresas públicas no financieras</t>
  </si>
  <si>
    <t xml:space="preserve">Total SPNF </t>
  </si>
  <si>
    <t>2.1 - Gastos corrientes</t>
  </si>
  <si>
    <t>2.1.1 - Gastos de explotación</t>
  </si>
  <si>
    <t>2.1.2 - Gastos de consumo</t>
  </si>
  <si>
    <t>2.1.3 - Prestaciones de la seguridad social</t>
  </si>
  <si>
    <t>2.1.4 - Gastos de la propiedad</t>
  </si>
  <si>
    <t>2.1.5 - Subvenciones otorgadas a empresas</t>
  </si>
  <si>
    <t>2.1.6 - Transferencias corrientes otorgadas</t>
  </si>
  <si>
    <t>2.1.8 - Intereses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</si>
  <si>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</si>
  <si>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</si>
  <si>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</si>
  <si>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</si>
  <si>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</si>
  <si>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</si>
  <si>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 otorgadas</t>
  </si>
  <si>
    <t>2.2.7 - Inversiones financieras realizadas con fines de política</t>
  </si>
  <si>
    <t>2.2.8 - Gastos de capital, reserva presupuestaria</t>
  </si>
  <si>
    <t>Total general</t>
  </si>
  <si>
    <t>Clasificación Económica e Institucional del Gasto</t>
  </si>
  <si>
    <t>Organismos Autónomos y Descentralizadas No Financieros</t>
  </si>
  <si>
    <t>Total SPNF</t>
  </si>
  <si>
    <t>2.1.3 - Prestaciones de la seguridad social (sistema propio de la empresa)</t>
  </si>
  <si>
    <t xml:space="preserve"> </t>
  </si>
  <si>
    <t>Total de Gastos</t>
  </si>
  <si>
    <t>Clasificación Económica de los Gastos del Presupuesto Formulado por Ámabito del SPNF</t>
  </si>
  <si>
    <t xml:space="preserve"> Presupuesto ejecutado consolidado por  Ámbito Institucional del SPNF</t>
  </si>
  <si>
    <t>REVISAR PIB</t>
  </si>
  <si>
    <t xml:space="preserve"> Presupuesto Consolidado Formulado por Ámbito Institucional del SPNF</t>
  </si>
  <si>
    <t xml:space="preserve">Presupuesto Formulado Consolidado por Ámbito del SPNF </t>
  </si>
  <si>
    <t xml:space="preserve">Clasificación Funcional del Gasto </t>
  </si>
  <si>
    <t>Finalidad/Función</t>
  </si>
  <si>
    <t>1 - SERVICIOS  GENERALES</t>
  </si>
  <si>
    <t>1.1 - Administración general</t>
  </si>
  <si>
    <t>1.2 - Relaciones internacionales</t>
  </si>
  <si>
    <t>1.3 - Defensa nacional</t>
  </si>
  <si>
    <t>1.4 - Justicia, orden público y seguridad</t>
  </si>
  <si>
    <t>2 - SERVICIOS ECONÓMICOS</t>
  </si>
  <si>
    <t xml:space="preserve">2.1 - Asuntos económicos y  laborales </t>
  </si>
  <si>
    <t>2.2 - Agropecuaria, caza, pesca y silvicultura</t>
  </si>
  <si>
    <t>2.3 - Riego</t>
  </si>
  <si>
    <t>2.4 -  Energía y combustible</t>
  </si>
  <si>
    <t>2.5 - Supervisión y regulación de la construcción</t>
  </si>
  <si>
    <t xml:space="preserve">2.6 - Transporte </t>
  </si>
  <si>
    <t>2.7 - Comunicaciones.</t>
  </si>
  <si>
    <t>2.8 - Banca y seguros</t>
  </si>
  <si>
    <t>2.9 - Otros servicios económicos</t>
  </si>
  <si>
    <t>3 - PROTECCIÓN DEL MEDIO AMBIENTE</t>
  </si>
  <si>
    <t>3.1 - Protección del aire, agua y suelo.</t>
  </si>
  <si>
    <t>3.2 - Ordenación de desechos</t>
  </si>
  <si>
    <t>4 - SERVICIOS SOCIALES</t>
  </si>
  <si>
    <t>4.1 - Vivienda y servicios comunitarios</t>
  </si>
  <si>
    <t>4.2 - Salud</t>
  </si>
  <si>
    <t>4.3 - Actividades deportivas, recreativas, culturales y religiosas</t>
  </si>
  <si>
    <t>4.4 - Educación</t>
  </si>
  <si>
    <t>4.5 - Asistencia social</t>
  </si>
  <si>
    <t>5 - INTERESES DE LA DEUDA PÚBLICA</t>
  </si>
  <si>
    <t>5.1 - Intereses y comisiones de deuda pública</t>
  </si>
  <si>
    <t xml:space="preserve">           </t>
  </si>
  <si>
    <t xml:space="preserve">          </t>
  </si>
  <si>
    <t xml:space="preserve">                                             </t>
  </si>
  <si>
    <t xml:space="preserve">             </t>
  </si>
  <si>
    <t xml:space="preserve">                                 </t>
  </si>
  <si>
    <t xml:space="preserve">                             </t>
  </si>
  <si>
    <t xml:space="preserve">              </t>
  </si>
  <si>
    <t xml:space="preserve">                            </t>
  </si>
  <si>
    <t xml:space="preserve">                      </t>
  </si>
  <si>
    <t>Solo se han tomado en cuenta la venta de energía eléctrica al Estado por parte de la CDEEE y el Agua.</t>
  </si>
  <si>
    <t>Panorama Macroeconómico</t>
  </si>
  <si>
    <t>Organismos Autónomas y Descentralizados No Financieras</t>
  </si>
  <si>
    <t xml:space="preserve"> Presupuesto Físico</t>
  </si>
  <si>
    <t>Cobertura Institucional para la Consolidación del SPNF</t>
  </si>
  <si>
    <t>Sub-sector Institucional</t>
  </si>
  <si>
    <t>Instituciones Formulación</t>
  </si>
  <si>
    <t>Instituciones Ejecución</t>
  </si>
  <si>
    <t>% Cobertura
Institucional</t>
  </si>
  <si>
    <t>% Cobertura
de Recursos</t>
  </si>
  <si>
    <t>Fuente</t>
  </si>
  <si>
    <t>Observaciones Ejecución</t>
  </si>
  <si>
    <t>Existentes</t>
  </si>
  <si>
    <t>Incluidas</t>
  </si>
  <si>
    <t>Sistema de Información de la Gestión Financiera (SIGEF)</t>
  </si>
  <si>
    <t>-</t>
  </si>
  <si>
    <t xml:space="preserve"> -</t>
  </si>
  <si>
    <t xml:space="preserve">Instituciones Públicas de la Seguridad Social </t>
  </si>
  <si>
    <t>Sistema de Presupuesto de los Gobiernos Locales (SIPREGOL)</t>
  </si>
  <si>
    <t>La cobertura de recursos solo se consideran las instituciones que registraron las transferencias recibidas de Gobierno Central</t>
  </si>
  <si>
    <t>Sistema Presupuestario de las Empresas Públicas (SIPREPUBLI)</t>
  </si>
  <si>
    <t xml:space="preserve"> Las Empresas Distribuidoras y transmisión están incluidas como programas de la CDEEE, dada su condición de Holding.  </t>
  </si>
  <si>
    <t xml:space="preserve">Fuente: Elaboración propia de la Dirección General de Presupuesto (DIGEPRES). </t>
  </si>
  <si>
    <t>Economías</t>
  </si>
  <si>
    <t>Proyecciones pronósticadas y estimadas</t>
  </si>
  <si>
    <t>FMI 2020f</t>
  </si>
  <si>
    <t>BM 2020f</t>
  </si>
  <si>
    <t>FMI 2020e</t>
  </si>
  <si>
    <t>BM 2020e</t>
  </si>
  <si>
    <t>PIB Mundial</t>
  </si>
  <si>
    <t>Economías Avanzadas</t>
  </si>
  <si>
    <t>Estados Unidos</t>
  </si>
  <si>
    <t>Zona Euro</t>
  </si>
  <si>
    <t>Japón</t>
  </si>
  <si>
    <t>Economías de Mercados Emergentes y en Desarrollo</t>
  </si>
  <si>
    <t>Latino América y el Caribe</t>
  </si>
  <si>
    <t>China</t>
  </si>
  <si>
    <t>Fuente: Elaboración propia con datos de (Fondo Monetario Internacional, 2020), (Fondo Monetario Internacional, 2021); (Banco Mundial, 2019), (Banco Mundial, 2021)</t>
  </si>
  <si>
    <t xml:space="preserve">                          Tasas de Crecimiento del PIB esperadas antes y después de la pandemia del COVID - 19</t>
  </si>
  <si>
    <t>Indicadores</t>
  </si>
  <si>
    <t>2018</t>
  </si>
  <si>
    <t>2019</t>
  </si>
  <si>
    <t>2020e</t>
  </si>
  <si>
    <t>2021f</t>
  </si>
  <si>
    <t>2022f</t>
  </si>
  <si>
    <t>2023f</t>
  </si>
  <si>
    <t>Economías emergentes LAC, PIB</t>
  </si>
  <si>
    <t>PIB PPP</t>
  </si>
  <si>
    <t>Consumo Privado</t>
  </si>
  <si>
    <t>Consumo Público</t>
  </si>
  <si>
    <t>Inversión Fija</t>
  </si>
  <si>
    <t>Exportaciones</t>
  </si>
  <si>
    <t>Importaciones</t>
  </si>
  <si>
    <t>Exportaciones netas, contribución al crecimiento</t>
  </si>
  <si>
    <t>Fuente: Elaboración propia con datos del BM (Perspectivas Económicas Mundiales, 2021).</t>
  </si>
  <si>
    <t>e: estimación; f: pronóstico.</t>
  </si>
  <si>
    <t xml:space="preserve">                     Parámetros Macroeconómicos América Latina y el Caribe 2018 - 2023</t>
  </si>
  <si>
    <t xml:space="preserve"> Presupuesto Consolidado de las Instituciones con Mayor Nivel de Ejecución Presupuestaria</t>
  </si>
  <si>
    <t xml:space="preserve">INSTITUCIONES SEGÚN ÁMBITOS </t>
  </si>
  <si>
    <t xml:space="preserve">Agregado -Ejecutgado </t>
  </si>
  <si>
    <t>Presupuesto 
Formulado  Consolidado</t>
  </si>
  <si>
    <t xml:space="preserve">Presupuesto 
Ejecutado Consolidado </t>
  </si>
  <si>
    <t xml:space="preserve">Valor % </t>
  </si>
  <si>
    <t>Diferencia formado vs ejecutado absoluto</t>
  </si>
  <si>
    <t xml:space="preserve">Variación% </t>
  </si>
  <si>
    <t>Administración Central</t>
  </si>
  <si>
    <t>0201-PRESIDENCIA DE LA REPUBLICA</t>
  </si>
  <si>
    <t>0203-MINISTERIO DE DEFENSA</t>
  </si>
  <si>
    <t>0206-MINISTERIO DE EDUCACIÓN</t>
  </si>
  <si>
    <t>0207-MINISTERIO DE SALUD PÚBLICA Y ASISTENCIA SOCIAL</t>
  </si>
  <si>
    <t>0211-MINISTERIO DE OBRAS PUBLICAS Y COMUNICACIONES</t>
  </si>
  <si>
    <t xml:space="preserve"> Instituciones Públicas de la Seguridad Social </t>
  </si>
  <si>
    <t>5180-DIRECCION CENTRAL DEL SERVICIO NACIONAL DE SALUD</t>
  </si>
  <si>
    <t>6105 - CORPORACION DOMINCANA DE EMPRESAS ELECTRICAS ESTATALES ( CDEEE)</t>
  </si>
  <si>
    <t>6128 - EMPRESA ELECTRICA DEL NORTE (EDENORTE)</t>
  </si>
  <si>
    <t>6129 - EMPRESA ELECTRICA DEL SUR (EDESUR)</t>
  </si>
  <si>
    <t>6130 - EMPRESA ELECTRICA DEL ESTE (EDEESTE)</t>
  </si>
  <si>
    <t xml:space="preserve">Total </t>
  </si>
  <si>
    <t xml:space="preserve">Fuente: Elaboración propia con datos del Sistema de Información de la Gestión Financiera (SIGEF), Centralización de la Información Financiera del Estado (CIFE) y Sistema Presupuestario de las Empresas Públicas (SIPREPUBLI).  </t>
  </si>
  <si>
    <t>Condición</t>
  </si>
  <si>
    <t xml:space="preserve">PROGRAMAS </t>
  </si>
  <si>
    <t>PRESUPUESTO EJECUTADO</t>
  </si>
  <si>
    <t xml:space="preserve">VALOR % </t>
  </si>
  <si>
    <t>01 - Actividades centrales</t>
  </si>
  <si>
    <t>11 - Servicios técnicos pedagógicos</t>
  </si>
  <si>
    <t>13 - Servicios de educación primaria para niños y niñas de 6-11 años</t>
  </si>
  <si>
    <t>14 - Servicios de educación secundaria para niños (as) y adolescentes de 12-17 años</t>
  </si>
  <si>
    <t>15 - Servicios de educación para adolescentes, jóvenes y adultos 14 años o más</t>
  </si>
  <si>
    <t>16 - Servicios de bienestar estudiantil</t>
  </si>
  <si>
    <t>17 - Instalaciones escolares seguras, inclusivas y sostenibles</t>
  </si>
  <si>
    <t>18 - Formación y desarrollo de la carrera docente</t>
  </si>
  <si>
    <t>19 - Servicios de educación especial para niños(as), adolescentes y jóvenes de 0-20 años</t>
  </si>
  <si>
    <t>20 - Gestión y coordinación de los servicios de bienestar magisterial</t>
  </si>
  <si>
    <t>21 - Gestión y coordinación de la cooperación internacional educativa</t>
  </si>
  <si>
    <t>22 - Desarrollo infantil para niños y niñas de 0 a 4 años y 11 meses</t>
  </si>
  <si>
    <t>23 - Servicio educativo del grado preprimario nivel inicial</t>
  </si>
  <si>
    <t>98 - Administración de contribuciones especiales</t>
  </si>
  <si>
    <t xml:space="preserve">TOTAL </t>
  </si>
  <si>
    <t>Fuente: Elaboración Propia con datos del Sistema de la Gestión Financiera (SIGEF).</t>
  </si>
  <si>
    <t>Relación de Presupuesto Consolidado Formulado y Ejecutado, por el clasificador del gasto 2020.</t>
  </si>
  <si>
    <t>Instituciones</t>
  </si>
  <si>
    <t xml:space="preserve">Formulado 
consolidado </t>
  </si>
  <si>
    <t xml:space="preserve">Ejecutado
 consolidado </t>
  </si>
  <si>
    <t xml:space="preserve">Variación </t>
  </si>
  <si>
    <t>0201 - PRESIDENCIA DE LA REPÚBLICA</t>
  </si>
  <si>
    <t>2.1 - Asuntos económicos, comerciales y laborales</t>
  </si>
  <si>
    <t>2.5 - Minería, manufactura y construcción</t>
  </si>
  <si>
    <t>2.6 - Transporte</t>
  </si>
  <si>
    <t>2.7 - Comunicaciones</t>
  </si>
  <si>
    <t>3.2 - Protección de la biodiversidad y ordenación de desechos</t>
  </si>
  <si>
    <t>4.3 - Actividades deportivas, recreativas, culturales y 
religiosas</t>
  </si>
  <si>
    <t>4.5 - Protección social</t>
  </si>
  <si>
    <t>0203 - MINISTERIO DE DEFENSA</t>
  </si>
  <si>
    <t>3.2 - Protección de la biodiversidad y ordenación 
de desechos</t>
  </si>
  <si>
    <t>0206 - MINISTERIO DE EDUCACIÓN</t>
  </si>
  <si>
    <t>0207 - MINISTERIO DE SALUD PÚBLICA Y 
ASISTENCIA SOCIAL</t>
  </si>
  <si>
    <t>0211 - MINISTERIO DE OBRAS PÚBLICAS 
Y COMUNICACIONES</t>
  </si>
  <si>
    <t>5180 - DIRECCIÓN CENTRAL DEL SERVICIO NACIONAL
 DE SALUD</t>
  </si>
  <si>
    <t>6105 - CORPORACION DOMINICANA DE EMPRESAS 
ELECTRICASESTATALES (CDEEE)</t>
  </si>
  <si>
    <t>2.4 - Energía y combustible</t>
  </si>
  <si>
    <t>Ejecución del presupuesto consolidado ejecutado 2020, 
según clasificador Institucional</t>
  </si>
  <si>
    <t>VALOR % EN RELACIÓN AL TOTAL EJECUTADO</t>
  </si>
  <si>
    <t xml:space="preserve"> ADMINISTRACIÓN CENTRAL </t>
  </si>
  <si>
    <t>0101 - SENADO DE LA REPÚBLICA</t>
  </si>
  <si>
    <t>0102 - CÁMARA DE DIPUTADOS</t>
  </si>
  <si>
    <t>0202 - MINISTERIO DE  INTERIOR Y POLICÍA</t>
  </si>
  <si>
    <t>0204 - MINISTERIO DE RELACIONES EXTERIORES</t>
  </si>
  <si>
    <t>0205 - MINISTERIO DE HACIENDA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</si>
  <si>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</si>
  <si>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</si>
  <si>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</si>
  <si>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</si>
  <si>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</si>
  <si>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>0212 - MINISTERIO DE INDUSTRIA, COMERCIO Y MIPYMES (MICM)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</si>
  <si>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</si>
  <si>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</si>
  <si>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</si>
  <si>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</si>
  <si>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</si>
  <si>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</si>
  <si>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</si>
  <si>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</si>
  <si>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</si>
  <si>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0222 - MINISTERIO DE ENERGÍA Y MINAS</t>
  </si>
  <si>
    <t>0301 - PODER JUDICIAL</t>
  </si>
  <si>
    <t>0401 - JUNTA CENTRAL ELECTORAL</t>
  </si>
  <si>
    <t>0402 - CÁMARA DE CUENTAS</t>
  </si>
  <si>
    <t>0403 - TRIBUNAL CONSTITUCIONAL</t>
  </si>
  <si>
    <t>0404 - DEFENSOR DEL PUEBLO</t>
  </si>
  <si>
    <t>0405 - TRIBUNAL SUPERIOR  ELECTORAL ( TSE)</t>
  </si>
  <si>
    <t>0998 - ADMINISTRACION DE DEUDA PUBLICA Y ACTIVOS FINANCIEROS</t>
  </si>
  <si>
    <t>0999 - ADMINISTRACION DE OBLIGACIONES DEL TESORO NACIONAL</t>
  </si>
  <si>
    <t>5102 - CENTRO DE EXPORTACIONES E INVERSIONES DE LA REP. DOM.</t>
  </si>
  <si>
    <t>5103 - CONSEJO NACIONAL DE POBLACIÓN Y FAMILIA</t>
  </si>
  <si>
    <t>5104 - DEPARTAMENTO AEROPORTUARIO</t>
  </si>
  <si>
    <t>5108 - CRUZ ROJA DOMINICANA</t>
  </si>
  <si>
    <t>5109 - DEFENSA CIVIL</t>
  </si>
  <si>
    <t>5111 - INSTITUTO AGRARIO DOMINICANO</t>
  </si>
  <si>
    <t>5112 - INSTITUTO AZUCARERO DOMINICANO</t>
  </si>
  <si>
    <t>5114 - INSTITUTO PARA EL DESARROLLO DEL NOROESTE</t>
  </si>
  <si>
    <t>5118 - INSTITUTO NACIONAL DE RECURSOS HIDRAÚLICOS (INDRHI)</t>
  </si>
  <si>
    <t>5119 - INSTITUTO PARA EL DESARROLLO DEL SUROESTE</t>
  </si>
  <si>
    <t>5120 - JARDÍN BOTÁNICO</t>
  </si>
  <si>
    <t>5121 - LIGA MUNICIPAL DOMINICANA</t>
  </si>
  <si>
    <t>5127 - SUPERINTENDENCIA DE SEGUROS</t>
  </si>
  <si>
    <t>5128 - UNIVERSIDAD AUTÓNOMA DE SANTO DOMINGO</t>
  </si>
  <si>
    <t>5130 - PARQUE ZOOLÓGICO NACIONAL</t>
  </si>
  <si>
    <t>5131 - INSTITUTO DOMINICANO DE LAS TELECOMUNICACIONES</t>
  </si>
  <si>
    <t>5132 - INSTITUTO DOMINICANO DE INVESTIGACIONES AGROPECUARIAS Y FORESTALES</t>
  </si>
  <si>
    <t>5133 - MUSEO DE HISTORIA NATURAL</t>
  </si>
  <si>
    <t>5134 - ACUARIO NACIONAL</t>
  </si>
  <si>
    <t>5135 - OFICINA NACIONAL DE PROPIEDAD INDUSTRIAL</t>
  </si>
  <si>
    <t>5136 - INSTITUTO DOMINICANO DEL CAFÉ</t>
  </si>
  <si>
    <t>5137 - INSTITUTO DUARTIANO</t>
  </si>
  <si>
    <t>5138 - COMISIÓN NACIONAL DE ENERGÍA</t>
  </si>
  <si>
    <t>5139 - SUPERINTENDENCIA DE ELECTRICIDAD</t>
  </si>
  <si>
    <t>5140 - INSTITUTO DEL TABACO DE LA REPÚBLICA DOMINICANA</t>
  </si>
  <si>
    <t>5142 - FONDO PATRIMONIAL DE LAS EMPRESAS REFORMADAS</t>
  </si>
  <si>
    <t>5143 - INSTITUTO DE DESARROLLO Y CRÉDITO COOPERATIVO</t>
  </si>
  <si>
    <t>5144 - FONDO ESPECIAL PARA EL DESARROLLO AGROPECUARIO</t>
  </si>
  <si>
    <t>5147 - INSTITUTO NACIONAL DE LA UVA</t>
  </si>
  <si>
    <t>5150 - CONSEJO NACIONAL DE ZONAS FRANCAS</t>
  </si>
  <si>
    <t>5151 - CONSEJO NACIONAL PARA LA NIÑEZ Y LA ADOLESCENCIA</t>
  </si>
  <si>
    <t>5152 - CONSEJO NACIONAL DE ESTANCIAS INFANTILES</t>
  </si>
  <si>
    <t>5154 - INSTITUTO DE INNOVACIÓN  EN BIOTECNOLOGÍA E INDUSTRIAL (IIBI)</t>
  </si>
  <si>
    <t>5155 - INSTITUTO DE FORMACIÓN TÉCNICO PROFESIONAL (INFOTEP)</t>
  </si>
  <si>
    <t>5157 - CORPORACIÓN DOMICANA DE EMPRESAS ESTATALES (CORDE)</t>
  </si>
  <si>
    <t>5158 - DIRECCION GENERAL DE ADUANAS</t>
  </si>
  <si>
    <t>5159 - DIRECCIÓN GENERAL DE IMPUESTOS INTERNOS</t>
  </si>
  <si>
    <t>5161 - INSTITUTO DE PROTECCIÓN DE LOS DERECHOS AL CONSUMIDOR</t>
  </si>
  <si>
    <t>5162 - INSTITUTO DOMINICANO DE AVIACIÓN CIVIL</t>
  </si>
  <si>
    <t>5163 - CONSEJO DOMINICANO DE PESCA Y ACUICULTURA</t>
  </si>
  <si>
    <t>5164 - CONSEJO NAC. PARA LAS COMUNIDADES DOMINICANAS EN EL EXTERIOR (CONDEX)</t>
  </si>
  <si>
    <t>5165 - COMISIÓN REGULADORA DE PRÁCTICAS DESLEALES</t>
  </si>
  <si>
    <t>5166 - COMISION NACIONAL DE DEFENSA DE LA COMPETENCIA</t>
  </si>
  <si>
    <t>5167 - OFICINA NACIONAL DE DEFENSA PÚBLICA</t>
  </si>
  <si>
    <t>5168 - ARCHIVO GENERAL DE LA NACIÓN</t>
  </si>
  <si>
    <t>5169 - DIRECCIÓN GENERAL DE CINE (DGCINE)</t>
  </si>
  <si>
    <t>5171 - INSTITUTO DOMINICANO PARA LA CALIDAD (INDOCAL)</t>
  </si>
  <si>
    <t>5172 - ORGANISMO DOMINICANO DE ACREDITACIÓN  (ODAC)</t>
  </si>
  <si>
    <t>5174 - MERCADOS DOMINICANOS DE ABASTO AGROPECUARIO</t>
  </si>
  <si>
    <t>5175 - CONSEJO NACIONAL DE COMPETITIVIDAD</t>
  </si>
  <si>
    <t>5176 - CONSEJO NACIONAL DE DISCAPACIDAD (CONADIS)</t>
  </si>
  <si>
    <t>5177 - CONSEJO NAC. DE INVESTIGACIONES AGROPECUARIAS Y FORESTALES (CONIAF)</t>
  </si>
  <si>
    <t>5178 - FONDO NACIONAL PARA EL MEDIO AMBIENTE Y RECURSOS NATURALES</t>
  </si>
  <si>
    <t>5179 - SERVICIO GEOLÓGICO NACIONAL</t>
  </si>
  <si>
    <t>5180 - DIRECCIÓN CENTRAL DEL SERVICIO NACIONAL DE SALUD</t>
  </si>
  <si>
    <t>5181 - INSTITUTO GEOGRÁFICO NACIONAL JOSÉ JOAQUÍN HUNGRÍA MORELL</t>
  </si>
  <si>
    <t>5182 - INSTITUTO NACIONAL DE TRÁNSITO Y TRANSPORTE TERRESTRE</t>
  </si>
  <si>
    <t>5183 - UNIDAD DE ANÁLISIS FINANCIERO (UAF)</t>
  </si>
  <si>
    <t>5184 - DIRECCIÓN GENERAL DE ALIANZAS PÚBLICO-PRIVADAS</t>
  </si>
  <si>
    <t>INSTITUCIONES DE LA SEGURIDA SOCIAL</t>
  </si>
  <si>
    <t>5201 - INSTITUTO DOMINICANO DE SEGUROS SOCIALES</t>
  </si>
  <si>
    <t>5202 - INSTITUTO DE AUXILIOS Y VIVIENDAS</t>
  </si>
  <si>
    <t>5205 - SUPERINTENDENCIA DE PENSIONES</t>
  </si>
  <si>
    <t>5206 - SUPERINTENDENCIA DE SALUD Y RIESGO LABORAL</t>
  </si>
  <si>
    <t>5207 - CONSEJO NACIONAL DE SEGURIDAD SOCIAL</t>
  </si>
  <si>
    <t>5208 - SEGURO NACIONAL DE SALUD</t>
  </si>
  <si>
    <t>1.1.1.2.1-GOBIERNOS MUNICIPALES</t>
  </si>
  <si>
    <t>7001-AYUNTAMIENTO DEL DISTRITO NACIONAL</t>
  </si>
  <si>
    <t>7002-AYUNTAMIENTO MUNICIPAL DE ALTAMIRA</t>
  </si>
  <si>
    <t>7003-AYUNTAMIENTO MUNICIPAL DE ARENOSO</t>
  </si>
  <si>
    <t>7004-AYUNTAMIENTO MUNICIPAL DE AZUA DE COMPOSTELA</t>
  </si>
  <si>
    <t>7005-AYUNTAMIENTO MUNICIPAL DE BAJOS DE HAINA</t>
  </si>
  <si>
    <t>7006-AYUNTAMIENTO MUNICIPAL DE BANÍ</t>
  </si>
  <si>
    <t>7007-AYUNTAMIENTO MUNICIPAL DE BÁNICA</t>
  </si>
  <si>
    <t>7008-AYUNTAMIENTO MUNICIPAL DE SANTA CRUZ DE BARAHONA</t>
  </si>
  <si>
    <t>7009-AYUNTAMIENTO MUNICIPAL DE BAYAGUANA</t>
  </si>
  <si>
    <t>7010-AYUNTAMIENTO MUNICIPAL DE BOHECHÍO</t>
  </si>
  <si>
    <t>7012-AYUNTAMIENTO MUNICIPAL DE CABRERA</t>
  </si>
  <si>
    <t>7013-AYUNTAMIENTO MUNICIPAL DE CAMBITA GARABITOS</t>
  </si>
  <si>
    <t>7014-AYUNTAMIENTO MUNICIPAL DE CASTAÑUELAS</t>
  </si>
  <si>
    <t>7015-AYUNTAMIENTO MUNICIPAL DE CASTILLO</t>
  </si>
  <si>
    <t>7016-AYUNTAMIENTO MUNICIPAL DE CAYETANO GERMOSÉN</t>
  </si>
  <si>
    <t>7017-AYUNTAMIENTO MUNICIPAL DE CEVICOS</t>
  </si>
  <si>
    <t>7018-AYUNTAMIENTO MUNICIPAL DE CONSUELO</t>
  </si>
  <si>
    <t>7019-AYUNTAMIENTO MUNICIPAL DE CONSTANZA</t>
  </si>
  <si>
    <t>7020-AYUNTAMIENTO MUNICIPAL DE COTUÍ</t>
  </si>
  <si>
    <t>7021-AYUNTAMIENTO MUNICIPAL DE SANTO DOMINGO ESTE</t>
  </si>
  <si>
    <t>7022-AYUNTAMIENTO MUNICIPAL DE DAJABÓN</t>
  </si>
  <si>
    <t>7023-AYUNTAMIENTO MUNICIPAL DE BOCA CHICA</t>
  </si>
  <si>
    <t>7024-AYUNTAMIENTO MUNICIPAL DE DUVERGÉ</t>
  </si>
  <si>
    <t>7025-AYUNTAMIENTO MUNICIPAL DE EL CERCADO</t>
  </si>
  <si>
    <t>7026-AYUNTAMIENTO MUNICIPAL DE EL FACTOR</t>
  </si>
  <si>
    <t>7027-AYUNTAMIENTO MUNICIPAL DE EL LLANO</t>
  </si>
  <si>
    <t>7029-AYUNTAMIENTO MUNICIPAL DE SANTA CRUZ DEL SEYBO</t>
  </si>
  <si>
    <t>7030-AYUNTAMIENTO MUNICIPAL DE COMENDADOR</t>
  </si>
  <si>
    <t>7031-AYUNTAMIENTO MUNICIPAL DE EL VALLE</t>
  </si>
  <si>
    <t>7032-AYUNTAMIENTO MUNICIPAL DE ENRIQUILLO</t>
  </si>
  <si>
    <t>7033-AYUNTAMIENTO MUNICIPAL DE ESPERANZA</t>
  </si>
  <si>
    <t>7034-AYUNTAMIENTO MUNICIPAL DE ESTEBANÍA</t>
  </si>
  <si>
    <t>7035-AYUNTAMIENTO MUNICIPAL DE FANTINO</t>
  </si>
  <si>
    <t>7036-AYUNTAMIENTO MUNICIPAL DE SANTO DOMINGO NORTE</t>
  </si>
  <si>
    <t>7037-AYUNTAMIENTO MUNICIPAL DE GALVÁN</t>
  </si>
  <si>
    <t>7038-AYUNTAMIENTO MUNICIPAL DE GASPAR HERNÁNDEZ</t>
  </si>
  <si>
    <t>7039-AYUNTAMIENTO MUNICIPAL DE GUANANICO</t>
  </si>
  <si>
    <t>7040-AYUNTAMIENTO MUNICIPAL DE GUAYABAL (AZUA)</t>
  </si>
  <si>
    <t>7041-AYUNTAMIENTO MUNICIPAL DE GUAYMATE</t>
  </si>
  <si>
    <t>7042-AYUNTAMIENTO MUNICIPAL DE GUAYUBÍN</t>
  </si>
  <si>
    <t>7043-AYUNTAMIENTO MUNICIPAL DE HATO MAYOR DEL REY</t>
  </si>
  <si>
    <t>7044-AYUNTAMIENTO MUNICIPAL DE SALVALEÓN DE HIGÜEY</t>
  </si>
  <si>
    <t>7045-AYUNTAMIENTO MUNICIPAL DE HONDO VALLE</t>
  </si>
  <si>
    <t>7046-AYUNTAMIENTO MUNICIPAL DE HOSTOS</t>
  </si>
  <si>
    <t>7047-AYUNTAMIENTO MUNICIPAL DE IMBERT</t>
  </si>
  <si>
    <t>7048-AYUNTAMIENTO MUNICIPAL DE JAMAO AL NORTE</t>
  </si>
  <si>
    <t>7049-AYUNTAMIENTO MUNICIPAL DE JÁNICO</t>
  </si>
  <si>
    <t>7050-AYUNTAMIENTO MUNICIPAL DE JARABACOA</t>
  </si>
  <si>
    <t>7052-AYUNTAMIENTO MUNICIPAL DE JIMANÍ</t>
  </si>
  <si>
    <t>7053-JUNTA DE DISTRITO MUNICIPAL DE JOSÉ CONTRERAS</t>
  </si>
  <si>
    <t>7054-AYUNTAMIENTO MUNICIPAL DE JUAN DE HERRERA</t>
  </si>
  <si>
    <t>7055-AYUNTAMIENTO MUNICIPAL DE JUAN SANTIAGO</t>
  </si>
  <si>
    <t>7056-AYUNTAMIENTO MUNICIPAL DE LA DESCUBIERTA</t>
  </si>
  <si>
    <t>7057-JUNTA DE DISTRITO MUNICIPAL DE LAGUNA NISIBÓN</t>
  </si>
  <si>
    <t>7058-AYUNTAMIENTO MUNICIPAL DE LAGUNA SALADA</t>
  </si>
  <si>
    <t>7059-JUNTA DE DISTRITO MUNICIPAL DE LA CUEVA</t>
  </si>
  <si>
    <t>7060-JUNTA DE DISTRITO MUNICIPAL DE LA OTRA BANDA</t>
  </si>
  <si>
    <t>7061-AYUNTAMIENTO MUNICIPAL DE LOS CACAOS</t>
  </si>
  <si>
    <t>7062-AYUNTAMIENTO MUNICIPAL DE LAS CHARCAS</t>
  </si>
  <si>
    <t>7063-AYUNTAMIENTO MUNICIPAL DE LAS SALINAS</t>
  </si>
  <si>
    <t>7064-AYUNTAMIENTO MUNICIPAL DE LAS GUÁRANAS</t>
  </si>
  <si>
    <t>7065-AYUNTAMIENTO MUNICIPAL DE LAS MATAS DE FARFÁN</t>
  </si>
  <si>
    <t>7066-AYUNTAMIENTO MUNICIPAL DE LAS MATAS DE SANTA CRUZ</t>
  </si>
  <si>
    <t>7067-AYUNTAMIENTO MUNICIPAL DE LA YAYAS DE VIAJAMA</t>
  </si>
  <si>
    <t>7068-AYUNTAMIENTO MUNICIPAL DE LAS TERRENAS</t>
  </si>
  <si>
    <t>7069-AYUNTAMIENTO MUNICIPAL DE LA ROMANA</t>
  </si>
  <si>
    <t>7070-AYUNTAMIENTO MUNICIPAL DE LA VEGA</t>
  </si>
  <si>
    <t>7071-AYUNTAMIENTO MUNICIPAL DE LICEY AL MEDIO</t>
  </si>
  <si>
    <t>7072-AYUNTAMIENTO MUNICIPAL DE LOMA DE CABRERA</t>
  </si>
  <si>
    <t>7073-AYUNTAMIENTO MUNICIPAL DE VILLA LOS ALMÁCIGOS</t>
  </si>
  <si>
    <t>7074-AYUNTAMIENTO MUNICIPAL DE LOS HIDALGOS</t>
  </si>
  <si>
    <t>7075-AYUNTAMIENTO MUNICIPAL DE SAN JOSÉ DE LOS LLANOS</t>
  </si>
  <si>
    <t>7076-AYUNTAMIENTO MUNICIPAL DE LOS RÍOS</t>
  </si>
  <si>
    <t>7077-AYUNTAMIENTO MUNICIPAL DE LUPERÓN</t>
  </si>
  <si>
    <t>7078-AYUNTAMIENTO MUNICIPAL DE MAIMÓN</t>
  </si>
  <si>
    <t>7079-AYUNTAMIENTO MUNICIPAL DE MELLA</t>
  </si>
  <si>
    <t>7080-AYUNTAMIENTO MUNICIPAL DE MICHES</t>
  </si>
  <si>
    <t>7081-AYUNTAMIENTO MUNICIPAL DE MOCA</t>
  </si>
  <si>
    <t>7082-AYUNTAMIENTO MUNICIPAL DE MONCIÓN</t>
  </si>
  <si>
    <t>7083-AYUNTAMIENTO MUNICIPAL DE BONAO</t>
  </si>
  <si>
    <t>7084-AYUNTAMIENTO MUNICIPAL DE SAN FERNANDO DE MONTE CRISTI</t>
  </si>
  <si>
    <t>7085-AYUNTAMIENTO MUNICIPAL DE MONTE PLATA</t>
  </si>
  <si>
    <t>7086-AYUNTAMIENTO MUNICIPAL DE NAGUA</t>
  </si>
  <si>
    <t>7087-AYUNTAMIENTO MUNICIPAL DE NEYBA</t>
  </si>
  <si>
    <t>7088-AYUNTAMIENTO MUNICIPAL DE NIZAO</t>
  </si>
  <si>
    <t>7089-AYUNTAMIENTO MUNICIPAL DE OVIEDO</t>
  </si>
  <si>
    <t>7090-AYUNTAMIENTO MUNICIPAL DE PADRE LAS CASAS</t>
  </si>
  <si>
    <t>7091-AYUNTAMIENTO MUNICIPAL DE PARAÍSO</t>
  </si>
  <si>
    <t>7092-AYUNTAMIENTO MUNICIPAL DE PARTIDO</t>
  </si>
  <si>
    <t>7093-AYUNTAMIENTO MUNICIPAL DE PEDERNALES</t>
  </si>
  <si>
    <t>7094-JUNTA DE DISTRITO MUNICIPAL DE PEDRO GARCÍA</t>
  </si>
  <si>
    <t>7095-AYUNTAMIENTO MUNICIPAL DE PEDRO SANTANA</t>
  </si>
  <si>
    <t>7096-AYUNTAMIENTO MUNICIPAL DE PEPILLO SALCEDO</t>
  </si>
  <si>
    <t>7097-AYUNTAMIENTO MUNICIPAL DE PERALTA</t>
  </si>
  <si>
    <t>7098-AYUNTAMIENTO MUNICIPAL DE PIMENTEL</t>
  </si>
  <si>
    <t>7099-AYUNTAMIENTO MUNICIPAL DE PIEDRA BLANCA</t>
  </si>
  <si>
    <t>7100-AYUNTAMIENTO MUNICIPAL DE POLO</t>
  </si>
  <si>
    <t>7101-AYUNTAMIENTO MUNICIPAL DE POSTRER RÍO</t>
  </si>
  <si>
    <t>7102-AYUNTAMIENTO MUNICIPAL DE SAN FELIPE DE PUERTO PLATA</t>
  </si>
  <si>
    <t>7103-AYUNTAMIENTO MUNICIPAL DE QUISQUEYA</t>
  </si>
  <si>
    <t>7104-AYUNTAMIENTO MUNICIPAL DE RAMÓN SANTANA</t>
  </si>
  <si>
    <t>7105-AYUNTAMIENTO MUNICIPAL DE RESTAURACIÓN</t>
  </si>
  <si>
    <t>7106-AYUNTAMIENTO MUNICIPAL DE RÍO SAN JUAN</t>
  </si>
  <si>
    <t>7107-AYUNTAMIENTO MUNICIPAL DE SABANA DE LA MAR</t>
  </si>
  <si>
    <t>7108-AYUNTAMIENTO MUNICIPAL DE SABANA GRANDE DE BOYÁ</t>
  </si>
  <si>
    <t>7109-AYUNTAMIENTO MUNICIPAL DE SABANA GRANDE DE PALENQUE</t>
  </si>
  <si>
    <t>7110-AYUNTAMIENTO MUNICIPAL DE SABANA IGLESIA</t>
  </si>
  <si>
    <t>7111-AYUNTAMIENTO MUNICIPAL DE SABANA LARGA (SAN JOSÉ DE OCOA)</t>
  </si>
  <si>
    <t>7113-AYUNTAMIENTO MUNICIPAL DE SALCEDO</t>
  </si>
  <si>
    <t>7114-AYUNTAMIENTO MUNICIPAL DE SANTA BÁRBARA DE SAMANÁ</t>
  </si>
  <si>
    <t>7115-AYUNTAMIENTO  MUNICIPAL DE SÁNCHEZ</t>
  </si>
  <si>
    <t>7116-AYUNTAMIENTO MUNICIPAL DE SAN CRISTÓBAL</t>
  </si>
  <si>
    <t>7117-AYUNTAMIENTO MUNICIPAL DE SAN FRANCISCO DE MACORÍS</t>
  </si>
  <si>
    <t>7118-AYUNTAMIENTO MUNICIPAL DE SAN GREGORIO DE NIGUA</t>
  </si>
  <si>
    <t>7119-AYUNTAMIENTO MUNICIPAL DE SAN IGNACIO DE SABANETA</t>
  </si>
  <si>
    <t>7120-AYUNTAMIENTO MUNICIPAL DE SAN JOSÉ DE LAS MATAS</t>
  </si>
  <si>
    <t>7121-AYUNTAMIENTO MUNICIPAL DE SAN JOSÉ DE OCOA</t>
  </si>
  <si>
    <t>7122-AYUNTAMIENTO MUNICIPAL DE SAN JUAN DE LA MAGUANA</t>
  </si>
  <si>
    <t>7123-AYUNTAMIENTO MUNICIPAL DE SAN PEDRO DE MACORÍS</t>
  </si>
  <si>
    <t>7124-AYUNTAMIENTO MUNICIPAL DE SANTIAGO DE LOS CABALLEROS</t>
  </si>
  <si>
    <t>7125-AYUNTAMIENTO MUNICIPAL DE SAN RAFAEL DEL YUMA</t>
  </si>
  <si>
    <t>7126-AYUNTAMIENTO MUNICIPAL DE SAN VICTOR</t>
  </si>
  <si>
    <t>7127-AYUNTAMIENTO MUNICIPAL DE SOSÚA</t>
  </si>
  <si>
    <t>7128-AYUNTAMIENTO MUNICIPAL DE TÁBARA ARRIBA</t>
  </si>
  <si>
    <t>7129-AYUNTAMIENTO MUNICIPAL DE TAMAYO</t>
  </si>
  <si>
    <t>7130-AYUNTAMIENTO MUNICIPAL DE TAMBORIL</t>
  </si>
  <si>
    <t>7131-AYUNTAMIENTO MUNICIPAL DE TENARES</t>
  </si>
  <si>
    <t>7132-JUNTA DE DISTRITO MUNICIPAL DE UVILLA</t>
  </si>
  <si>
    <t>7133-AYUNTAMIENTO MUNICIPAL DE SANTA CRUZ DE MAO</t>
  </si>
  <si>
    <t>7134-AYUNTAMIENTO MUNICIPAL DE VALLEJUELO</t>
  </si>
  <si>
    <t>7135-AYUNTAMIENTO MUNICIPAL DE VICENTE NOBLE</t>
  </si>
  <si>
    <t>7136-AYUNTAMIENTO MUNICIPAL DE VILLA ALTAGRACIA</t>
  </si>
  <si>
    <t>7137-AYUNTAMIENTO MUNICIPAL DE VILLA BISONÓ</t>
  </si>
  <si>
    <t>7138-AYUNTAMIENTO MUNICIPAL DE VILLA GONZÁLEZ</t>
  </si>
  <si>
    <t>7139-AYUNTAMIENTO MUNICIPAL DE VILLA ISABELA</t>
  </si>
  <si>
    <t>7140-AYUNTAMIENTO MUNICIPAL DE VILLA JARAGUA</t>
  </si>
  <si>
    <t>7141-AYUNTAMIENTO MUNICIPAL DE VILLA RIVA</t>
  </si>
  <si>
    <t>7142-AYUNTAMIENTO MUNICIPAL DE VILLA TAPIA</t>
  </si>
  <si>
    <t>7143-AYUNTAMIENTO MUNICIPAL DE VILLA VÁSQUEZ</t>
  </si>
  <si>
    <t>7144-AYUNTAMIENTO MUNICIPAL DE YAGUATE</t>
  </si>
  <si>
    <t>7145-AYUNTAMIENTO MUNICIPAL DE YAMASÁ</t>
  </si>
  <si>
    <t>7146-AYUNTAMIENTO MUNICIPAL DE PUEBLO VIEJO</t>
  </si>
  <si>
    <t>7147-AYUNTAMIENTO MUNICIPAL DE EL PINO</t>
  </si>
  <si>
    <t>7148-AYUNTAMIENTO MUNICIPAL DE RANCHO ARRIBA</t>
  </si>
  <si>
    <t>7149-AYUNTAMIENTO MUNICIPAL DE PERALVILLO</t>
  </si>
  <si>
    <t>7150-AYUNTAMIENTO MUNICIPAL DE MATANZAS</t>
  </si>
  <si>
    <t>7151-JUNTA DE DISTRITO MUNICIPAL DE VILLA FUNDACIÓN</t>
  </si>
  <si>
    <t>7152-JUNTA DE DISTRITO MUNICIPAL DE SABANA BUEY</t>
  </si>
  <si>
    <t>7153-AYUNTAMIENTO MUNICIPAL DE BAITOA</t>
  </si>
  <si>
    <t>7154-JUNTA DE DISTRITO MUNICIPAL DE LA CIÉNAGA (SAN JOSÉ DE OCOA)</t>
  </si>
  <si>
    <t>7156-JUNTA DE DISTRITO MUNICIPAL DE TIREO ARRIBA</t>
  </si>
  <si>
    <t>7157-JUNTA DE DISTRITO MUNICIPAL DE AGUA SANTA DEL YUMA</t>
  </si>
  <si>
    <t>7159-JUNTA DE DISTRITO MUNICIPAL DE AMINA</t>
  </si>
  <si>
    <t>7161-JUNTA DE DISTRITO MUNICIPAL DE ARROYO BARRIL</t>
  </si>
  <si>
    <t>7162-JUNTA DE DISTRITO MUNICIPAL DE ARROYO CANO</t>
  </si>
  <si>
    <t>7163-JUNTA DE DISTRITO MUNICIPAL DE ARROYO DULCE</t>
  </si>
  <si>
    <t>7164-JUNTA DE DISTRITO MUNICIPAL DE ARROYO SALADO</t>
  </si>
  <si>
    <t>7165-JUNTA DE DISTRITO MUNICIPAL DE BAHORUCO</t>
  </si>
  <si>
    <t>7166-JUNTA DE DISTRITO MUNICIPAL DE BARRO ARRIBA</t>
  </si>
  <si>
    <t>7168-JUNTA DE DISTRITO MUNICIPAL DE BAYAHIBE</t>
  </si>
  <si>
    <t>7169-JUNTA DE DISTRITO MUNICIPAL DE BELLOSO</t>
  </si>
  <si>
    <t>7170-JUNTA DE DISTRITO MUNICIPAL DE BLANCO</t>
  </si>
  <si>
    <t>7171-JUNTA DE DISTRITO MUNICIPAL DE BOCA DE CACHÓN</t>
  </si>
  <si>
    <t>7172-JUNTA DE DISTRITO MUNICIPAL DE BOCA DE YUMA</t>
  </si>
  <si>
    <t>7173-JUNTA DE DISTRITO MUNICIPAL DE BOYÁ</t>
  </si>
  <si>
    <t>7174-JUNTA DE DISTRITO MUNICIPAL DE BUENA VISTA</t>
  </si>
  <si>
    <t>7175-JUNTA DE DISTRITO MUNICIPAL DE CABARETE</t>
  </si>
  <si>
    <t>7176-JUNTA DE DISTRITO MUNICIPAL DE CANA CHAPETÓN</t>
  </si>
  <si>
    <t>7177-JUNTA DE DISTRITO MUNICIPAL DE CANCA LA REYNA</t>
  </si>
  <si>
    <t>7178-JUNTA DE DISTRITO MUNICIPAL DE CANOA</t>
  </si>
  <si>
    <t>7179-JUNTA DE DISTRITO MUNICIPAL DE CAÑONGO</t>
  </si>
  <si>
    <t>7180-JUNTA DE DISTRITO MUNICIPAL DE CAPOTILLO</t>
  </si>
  <si>
    <t>7181-JUNTA DE DISTRITO MUNICIPAL DE CATALINA</t>
  </si>
  <si>
    <t>7182-JUNTA DE DISTRITO MUNICIPAL DE CENOVI</t>
  </si>
  <si>
    <t>7183-JUNTA DE DISTRITO MUNICIPAL DE CHIRINO</t>
  </si>
  <si>
    <t>7184-JUNTA DE DISTRITO MUNICIPAL DE CRISTO REY DE GUARAGUAO</t>
  </si>
  <si>
    <t>7185-AYUNTAMIENTO MUNICIPAL DE CRISTÓBAL</t>
  </si>
  <si>
    <t>7186-JUNTA DE DISTRITO MUNICIPAL DE CRUCE DE GUAYACANES</t>
  </si>
  <si>
    <t>7187-JUNTA DE DISTRITO MUNICIPAL DE CUMAYASA</t>
  </si>
  <si>
    <t>7188-JUNTA DE DISTRITO MUNICIPAL DE DON JUAN</t>
  </si>
  <si>
    <t>7189-JUNTA DE DISTRITO MUNICIPAL EL CACHÓN</t>
  </si>
  <si>
    <t>7190-JUNTA DE DISTRITO MUNICIPAL EL CAIMITO</t>
  </si>
  <si>
    <t>7191-JUNTA DE DISTRITO MUNICIPAL EL CARRETÓN</t>
  </si>
  <si>
    <t>7192-JUNTA DE DISTRITO MUNICIPAL EL CARRIL</t>
  </si>
  <si>
    <t>7193-JUNTA DE DISTRITO MUNICIPAL EL CEDRO (JOBERO)</t>
  </si>
  <si>
    <t>7195-JUNTA DE DISTRITO MUNICIPAL EL LIMÓN (JIMANÍ)</t>
  </si>
  <si>
    <t>7196-JUNTA DE DISTRITO MUNICIPAL EL LIMÓN (SAMANÁ)</t>
  </si>
  <si>
    <t>7197-JUNTA DE DISTRITO MUNICIPAL EL LIMÓN (VILLA GONZÁLEZ)</t>
  </si>
  <si>
    <t>7198-JUNTA DE DISTRITO MUNICIPAL EL PALMAR</t>
  </si>
  <si>
    <t>7200-JUNTA DE DISTRITO MUNICIPAL EL PINAR</t>
  </si>
  <si>
    <t>7201-JUNTA DE DISTRITO MUNICIPAL EL POZO</t>
  </si>
  <si>
    <t>7202-JUNTA DE DISTRITO MUNICIPAL CAMBITA EL PUEBLECITO</t>
  </si>
  <si>
    <t>7203-JUNTA DE DISTRITO MUNICIPAL EL PUERTO</t>
  </si>
  <si>
    <t>7204-JUNTA DE DISTRITO MUNICIPAL EL RANCHITO</t>
  </si>
  <si>
    <t>7205-JUNTA DE DISTRITO MUNICIPAL EL ROSARIO (PUEBLO VIEJO)</t>
  </si>
  <si>
    <t>7206-JUNTA DE DISTRITO MUNICIPAL EL ROSARIO (SAN JUAN)</t>
  </si>
  <si>
    <t>7207-JUNTA DE DISTRITO MUNICIPAL EL RUBIO</t>
  </si>
  <si>
    <t>7208-JUNTA DE DISTRITO MUNICIPAL EL YAQUE</t>
  </si>
  <si>
    <t>7209-JUNTA DE DISTRITO MUNICIPAL DE ESTERO HONDO</t>
  </si>
  <si>
    <t>7210-JUNTA DE DISTRITO MUNICIPAL DE FONDO NEGRO</t>
  </si>
  <si>
    <t>7211-AYUNTAMIENTO MUNICIPAL DE FUNDACIÓN</t>
  </si>
  <si>
    <t>7212-JUNTA DE DISTRITO MUNICIPAL DE GANADERO</t>
  </si>
  <si>
    <t>7213-JUNTA DE DISTRITO MUNICIPAL DE GAUTIER</t>
  </si>
  <si>
    <t>7214-JUNTA DE DISTRITO MUNICIPAL DE GONZALO</t>
  </si>
  <si>
    <t>7215-JUNTA DE DISTRITO MUNICIPAL DE GUATAPANAL</t>
  </si>
  <si>
    <t>7216-JUNTA DE DISTRITO MUNICIPAL DE GUAYABAL (POSTRER RÍO)</t>
  </si>
  <si>
    <t>7217-JUNTA DE DISTRITO MUNICIPAL DE GUAYABO DULCE</t>
  </si>
  <si>
    <t>7218-AYUNTAMIENTO MUNICIPAL DE GUERRA</t>
  </si>
  <si>
    <t>7219-JUNTA DE DISTRITO MUNICIPAL DE HATILLO PALMA</t>
  </si>
  <si>
    <t>7220-JUNTA DE DISTRITO MUNICIPAL DE HATO DAMAS</t>
  </si>
  <si>
    <t>7221-JUNTA DE DISTRITO MUNICIPAL DE HATO DEL PADRE</t>
  </si>
  <si>
    <t>7222-JUNTA DE DISTRITO MUNICIPAL DE HATO DEL YAQUE</t>
  </si>
  <si>
    <t>7223-JUNTA DE DISTRITO MUNICIPAL DE HATO VIEJO</t>
  </si>
  <si>
    <t>7224-JUNTA DE DISTRITO MUNICIPAL DE JAIBÓN (LAGUNA SALADA)</t>
  </si>
  <si>
    <t>7225-JUNTA DE DISTRITO MUNICIPAL DE JAIBÓN (PUEBLO NUEVO)</t>
  </si>
  <si>
    <t>7226-JUNTA DE DISTRITO MUNICIPAL DE JAMAO AFUERA</t>
  </si>
  <si>
    <t>7227-AYUNTAMIENTO MUNICIPAL DE JAQUIMEYES</t>
  </si>
  <si>
    <t>7228-JUNTA DE DISTRITO MUNICIPAL DE JICOMÉ</t>
  </si>
  <si>
    <t>7229-JUNTA DE DISTRITO MUNICIPAL DE JOBA ARRIBA</t>
  </si>
  <si>
    <t>7230-JUNTA DE DISTRITO MUNICIPAL DE JOSÉ FRANCISCO PEÑA GÓMEZ</t>
  </si>
  <si>
    <t>7231-JUNTA DE DISTRITO MUNICIPAL DE JUAN ADRIÁN</t>
  </si>
  <si>
    <t>7232-JUNTA DE DISTRITO MUNICIPAL DE JUAN LÓPEZ</t>
  </si>
  <si>
    <t>7233-JUNTA DE DISTRITO MUNICIPAL DE JUANCHO</t>
  </si>
  <si>
    <t>7234-JUNTA DE DISTRITO MUNICIPAL DE JUMA BEJUCAL</t>
  </si>
  <si>
    <t>7235-JUNTA DE DISTRITO MUNICIPAL DE JUNCALITO</t>
  </si>
  <si>
    <t>7236-JUNTA DE DISTRITO MUNICIPAL DE LA BIJA</t>
  </si>
  <si>
    <t>7237-JUNTA DE DISTRITO MUNICIPAL DE LA CALETA</t>
  </si>
  <si>
    <t>7238-JUNTA DE DISTRITO MUNICIPAL DE LA CANELA</t>
  </si>
  <si>
    <t>7239-JUNTA DE DISTRITO MUNICIPAL DE LA CAYA</t>
  </si>
  <si>
    <t>7240-AYUNTAMIENTO MUNICIPAL DE LA CIÉNAGA (BARAHONA)</t>
  </si>
  <si>
    <t>7241-JUNTA DE DISTRITO MUNICIPAL DE LA COLONIA</t>
  </si>
  <si>
    <t>7242-JUNTA DE DISTRITO MUNICIPAL DE LA CUCHILLA</t>
  </si>
  <si>
    <t>7243-JUNTA DE DISTRITO MUNICIPAL DE LA CUESTA</t>
  </si>
  <si>
    <t>7244-JUNTA DE DISTRITO MUNICIPAL DE LA ENTRADA</t>
  </si>
  <si>
    <t>7245-JUNTA DE DISTRITO MUNICIPAL DE LA ISABELA</t>
  </si>
  <si>
    <t>7247-JUNTA DE DISTRITO MUNICIPAL DE LA ORTEGA</t>
  </si>
  <si>
    <t>7248-JUNTA DE DISTRITO MUNICIPAL DE LA PEÑA</t>
  </si>
  <si>
    <t>7249-JUNTA DE DISTRITO MUNICIPAL DE LA SIEMBRA</t>
  </si>
  <si>
    <t>7250-JUNTA DE DISTRITO MUNICIPAL DE LA VICTORIA</t>
  </si>
  <si>
    <t>7251-JUNTA DE DISTRITO MUNICIPAL DE LAS BARÍAS (BANÍ)</t>
  </si>
  <si>
    <t>7252-JUNTA DE DISTRITO MUNICIPAL DE LAS CAÑITAS (ELUPINA CORDERO)</t>
  </si>
  <si>
    <t>7253-JUNTA DE DISTRITO MUNICIPAL DE LAS CLAVELLINAS</t>
  </si>
  <si>
    <t>7254-JUNTA DE DISTRITO MUNICIPAL DE LAS COLES</t>
  </si>
  <si>
    <t>7255-JUNTA DE DISTRITO MUNICIPAL DE LAS GALERAS</t>
  </si>
  <si>
    <t>7256-JUNTA DE DISTRITO MUNICIPAL DE LAS GORDAS</t>
  </si>
  <si>
    <t>7257-JUNTA DE DISTRITO MUNICIPAL DE LAS LAGUNAS (PADRE LAS CASAS)</t>
  </si>
  <si>
    <t>7258-JUNTA DE DISTRITO MUNICIPAL DE LAS LAGUNAS ABAJO (MOCA)</t>
  </si>
  <si>
    <t>7259-JUNTA DE DISTRITO MUNICIPAL DE LAS PLACETAS</t>
  </si>
  <si>
    <t>7260-JUNTA DE DISTRITO MUNICIPAL DE LAS TÁRANAS</t>
  </si>
  <si>
    <t>7261-AYUNTAMIENTO MUNICIPAL DE LOS ALCARRIZOS</t>
  </si>
  <si>
    <t>7262-JUNTA DE DISTRITO MUNICIPAL DE LOS BOTADOS</t>
  </si>
  <si>
    <t>7263-JUNTA DE DISTRITO MUNICIPAL DE LOS JOVILLOS</t>
  </si>
  <si>
    <t>7264-JUNTA DE DISTRITO MUNICIPAL DE LOS PATOS</t>
  </si>
  <si>
    <t>7265-JUNTA DE DISTRITO MUNICIPAL DE LOS TOROS</t>
  </si>
  <si>
    <t>7266-JUNTA DE DISTRITO MUNICIPAL DE MAIZAL</t>
  </si>
  <si>
    <t>7267-JUNTA DE DISTRITO MUNICIPAL DE MAJAGUAL</t>
  </si>
  <si>
    <t>7268-JUNTA DE DISTRITO MUNICIPAL DE MANUEL BUENO</t>
  </si>
  <si>
    <t>7269-JUNTA DE DISTRITO MUNICIPAL DE MATA PALACIO</t>
  </si>
  <si>
    <t>7270-JUNTA DE DISTRITO MUNICIPAL DE MATAYAYA</t>
  </si>
  <si>
    <t>7271-JUNTA DE DISTRITO MUNICIPAL DE MEDINA</t>
  </si>
  <si>
    <t>7272-JUNTA DE DISTRITO MUNICIPAL DE MONSERRAT</t>
  </si>
  <si>
    <t>7273-JUNTA DE DISTRITO MUNICIPAL DE MONTE DE LA JAGUA</t>
  </si>
  <si>
    <t>7274-JUNTA DE DISTRITO MUNICIPAL DE NAVAS</t>
  </si>
  <si>
    <t>7275-JUNTA DE DISTRITO MUNICIPAL DE NIZAO LAS AUYAMAS</t>
  </si>
  <si>
    <t>7276-JUNTA DE DISTRITO MUNICIPAL DE NUEVO BRASIL</t>
  </si>
  <si>
    <t>7277-JUNTA DE DISTRITO MUNICIPAL DE PALMAR ARRIBA</t>
  </si>
  <si>
    <t>7278-JUNTA DE DISTRITO MUNICIPAL DE PALMAR DE OCOA</t>
  </si>
  <si>
    <t>7279-JUNTA DE DISTRITO MUNICIPAL DE PALO ALTO</t>
  </si>
  <si>
    <t>7280-JUNTA DE DISTRITO MUNICIPAL DE PALO VERDE</t>
  </si>
  <si>
    <t>7281-JUNTA DE DISTRITO MUNICIPAL DE PAYA</t>
  </si>
  <si>
    <t>7282-AYUNTAMIENTO MUNICIPAL DE PEDRO BRAND</t>
  </si>
  <si>
    <t>7283-JUNTA DE DISTRITO MUNICIPAL DE PEDRO CORTO</t>
  </si>
  <si>
    <t>7284-JUNTA DE DISTRITO MUNICIPAL DE PESCADERÍA</t>
  </si>
  <si>
    <t>7285-JUNTA DE DISTRITO MUNICIPAL DE PIZARRETE</t>
  </si>
  <si>
    <t>7286-JUNTA DE DISTRITO MUNICIPAL DE PLATANAL</t>
  </si>
  <si>
    <t>7287-JUNTA DE DISTRITO MUNICIPAL DE PROYECTO 4</t>
  </si>
  <si>
    <t>7289-JUNTA DE DISTRITO MUNICIPAL DE QUITA SUEÑO</t>
  </si>
  <si>
    <t>7290-JUNTA DE DISTRITO MUNICIPAL DE RINCÓN</t>
  </si>
  <si>
    <t>7291-JUNTA DE DISTRITO MUNICIPAL DE RÍO VERDE ARRIBA</t>
  </si>
  <si>
    <t>7292-JUNTA DE DISTRITO MUNICIPAL DE SABANA ALTA</t>
  </si>
  <si>
    <t>7293-JUNTA DE DISTRITO MUNICIPAL DE SABANETA DE YÁSICA</t>
  </si>
  <si>
    <t>7295-JUNTA DE DISTRITO MUNICIPAL DE SABANA GRANDE DE HOSTOS</t>
  </si>
  <si>
    <t>7296-JUNTA DE DISTRITO MUNICIPAL DE SABANA LARGA (ELÍAS PIÑA)</t>
  </si>
  <si>
    <t>7297-JUNTA DE DISTRITO MUNICIPAL DE SABANETA</t>
  </si>
  <si>
    <t>7298-JUNTA DE DISTRITO MUNICIPAL DE LA SABINA</t>
  </si>
  <si>
    <t>7299-JUNTA DE DISTRITO MUNICIPAL DE SAN FRANCISCO DE JACAGUA</t>
  </si>
  <si>
    <t>7300-JUNTA DE DISTRITO MUNICIPAL DE SAN JOSÉ DE MATANZAS</t>
  </si>
  <si>
    <t>7301-JUNTA DE DISTRITO MUNICIPAL DE SAN JOSÉ DEL PUERTO</t>
  </si>
  <si>
    <t>7302-JUNTA DE DISTRITO MUNICIPAL DE SAN LUIS</t>
  </si>
  <si>
    <t>7303-JUNTA DE DISTRITO MUNICIPAL DE SANTANA (NIZAO)</t>
  </si>
  <si>
    <t>7304-JUNTA DE DISTRITO MUNICIPAL DE SANTANA (TAMAYO)</t>
  </si>
  <si>
    <t>7305-JUNTA DE DISTRITO MUNICIPAL DE TÁBARA ABAJO</t>
  </si>
  <si>
    <t>7306-JUNTA DE DISTRITO MUNICIPAL DE VENGAN A VER</t>
  </si>
  <si>
    <t>7307-JUNTA DE DISTRITO MUNICIPAL DE VERAGUA</t>
  </si>
  <si>
    <t>7308-AYUNTAMIENTO MUNICIPAL DE VILLA MONTELLANO</t>
  </si>
  <si>
    <t>7309-JUNTA DE DISTRITO MUNICIPAL DE VILLA DE PEDRO SÁNCHEZ</t>
  </si>
  <si>
    <t>7310-JUNTA DE DISTRITO MUNICIPAL DE VILLA ELISA</t>
  </si>
  <si>
    <t>7311-AYUNTAMIENTO MUNICIPAL DE VILLA HERMOSA</t>
  </si>
  <si>
    <t>7312-AYUNTAMIENTO MUNICIPAL DE VILLA LA MATA</t>
  </si>
  <si>
    <t>7313-JUNTA DE DISTRITO MUNICIPAL DE VILLA SOMBRERO</t>
  </si>
  <si>
    <t>7314-JUNTA DE DISTRITO MUNICIPAL DE VILLA DE SONADOR</t>
  </si>
  <si>
    <t>7315-JUNTA DE DISTRITO MUNICIPAL DE VILLARPANDO</t>
  </si>
  <si>
    <t>7316-JUNTA DE DISTRITO MUNICIPAL DE YÁSICA ARRIBA</t>
  </si>
  <si>
    <t>7317-JUNTA DE DISTRITO MUNICIPAL DE YERBA BUENA</t>
  </si>
  <si>
    <t>7318-AYUNTAMIENTO MUNICIPAL DE PUÑAL</t>
  </si>
  <si>
    <t>7319-AYUNTAMIENTO MUNICIPAL DE GUAYACANES</t>
  </si>
  <si>
    <t>7320-JUNTA DE DISTRITO MUNICIPAL DE PANTOJA</t>
  </si>
  <si>
    <t>7321-JUNTA DE DISTRITO MUNICIPAL DE PALMAREJO ?- VILLA LINDA</t>
  </si>
  <si>
    <t>7322-JUNTA DE DISTRITO MUNICIPAL DE LA GUÁYIGA</t>
  </si>
  <si>
    <t>7323-JUNTA DE DISTRITO MUNICIPAL DE LA CUABA</t>
  </si>
  <si>
    <t>7324-JUNTA DE DISTRITO MUNICIPAL DE EL LIMONAL</t>
  </si>
  <si>
    <t>7325-JUNTA DE DISTRITO MUNICIPAL DE NARANJAL</t>
  </si>
  <si>
    <t>7326-JUNTA DE DISTRITO MUNICIPAL DE LAS BARIAS LA ESTANCIA (AZUA)</t>
  </si>
  <si>
    <t>7327-JUNTA DE DISTRITO MUNICIPAL DE BARRERAS</t>
  </si>
  <si>
    <t>7328-JUNTA DE DISTRITO MUNICIPAL DE DOÑA EMMA BALAGUER VIUDA VALLEJO</t>
  </si>
  <si>
    <t>7329-JUNTA DE DISTRITO MUNICIPAL DE LAS LOMAS</t>
  </si>
  <si>
    <t>7330-JUNTA DE DISTRITO MUNICIPAL DE CLAVELLINA (AZUA)</t>
  </si>
  <si>
    <t>7331-JUNTA DE DISTRITO MUNICIPAL DE PUERTO VIEJO</t>
  </si>
  <si>
    <t>7332-JUNTA DE DISTRITO MUNICIPAL DE MONTE BONITO</t>
  </si>
  <si>
    <t>7333-JUNTA DE DISTRITO MUNICIPAL DE LOS FRÍOS</t>
  </si>
  <si>
    <t>7334-JUNTA DE DISTRITO MUNICIPAL DE HATO NUEVO CORTES</t>
  </si>
  <si>
    <t>7335-JUNTA DE DISTRITO MUNICIPAL DE PROYECTO 2C</t>
  </si>
  <si>
    <t>7337-JUNTA DE DISTRITO MUNICIPAL DE GUANITO (SAN JUAN DE LA MAGUANA)</t>
  </si>
  <si>
    <t>7338-JUNTA DE DISTRITO MUNICIPAL DE LAS CHARCAS DE MARÍA NOVA</t>
  </si>
  <si>
    <t>7339-JUNTA DE DISTRITO MUNICIPAL DE LAS MAGUANAS HATO NUEVO</t>
  </si>
  <si>
    <t>7340-JUNTA DE DISTRITO MUNICIPAL DE CARRERA DE YEGUAS</t>
  </si>
  <si>
    <t>7341-JUNTA DE DISTRITO MUNICIPAL DE JÍNOVA</t>
  </si>
  <si>
    <t>7342-JUNTA DE DISTRITO MUNICIPAL DE JORGILLO</t>
  </si>
  <si>
    <t>7343-JUNTA DE DISTRITO MUNICIPAL DE GUAYABO</t>
  </si>
  <si>
    <t>7344-JUNTA DE DISTRITO MUNICIPAL DE SABANA CRUZ</t>
  </si>
  <si>
    <t>7345-JUNTA DE DISTRITO MUNICIPAL DE SABANA HIGUERO</t>
  </si>
  <si>
    <t>7346-JUNTA DE DISTRITO MUNICIPAL DE RANCHO DE LA GUARDIA</t>
  </si>
  <si>
    <t>7347-JUNTA DE DISTRITO MUNICIPAL DE GUANITO (EL LLANO)</t>
  </si>
  <si>
    <t>7348-JUNTA DE DISTRITO MUNICIPAL DE LA GUÁZARA</t>
  </si>
  <si>
    <t>7349-JUNTA DE DISTRITO MUNICIPAL DE CABEZA DE TORO</t>
  </si>
  <si>
    <t>7350-JUNTA DE DISTRITO MUNICIPAL DE MENA</t>
  </si>
  <si>
    <t>7351-JUNTA DE DISTRITO MUNICIPAL DE SANTA BÁRBARA EL 6</t>
  </si>
  <si>
    <t>7352-JUNTA DE DISTRITO MUNICIPAL EL SALADO</t>
  </si>
  <si>
    <t>7353-JUNTA DE DISTRITO MUNICIPAL DE BATEY 8</t>
  </si>
  <si>
    <t>7354-JUNTA DE DISTRITO MUNICIPAL DE CALETA (LA ROMANA)</t>
  </si>
  <si>
    <t>7355-JUNTA DE DISTRITO MUNICIPAL DE SAN FRANCISCO VICENTILLO</t>
  </si>
  <si>
    <t>7356-JUNTA DE DISTRITO MUNICIPAL DE SANTA LUCÍA</t>
  </si>
  <si>
    <t>7357-JUNTA DE DISTRITO MUNICIPAL DE GINA</t>
  </si>
  <si>
    <t>7358-JUNTA DE DISTRITO MUNICIPAL DE VERÓN PUNTA CANA</t>
  </si>
  <si>
    <t>7359-JUNTA DE DISTRITO MUNICIPAL DE JAYACO</t>
  </si>
  <si>
    <t>7360-JUNTA DE DISTRITO MUNICIPAL DE ARROYO TORO MASIPEDRO</t>
  </si>
  <si>
    <t>7361-JUNTA DE DISTRITO MUNICIPAL DE LA SALVIA LOS QUEMADOS</t>
  </si>
  <si>
    <t>7363-JUNTA DE DISTRITO MUNICIPAL DE VILLA MAGANTE</t>
  </si>
  <si>
    <t>7364-JUNTA DE DISTRITO MUNICIPAL DE JAYA</t>
  </si>
  <si>
    <t>7365-JUNTA DE DISTRITO MUNICIPAL DE DON ANTONIO GUZMÁN FERNÁNDEZ</t>
  </si>
  <si>
    <t>7366-JUNTA DE DISTRITO MUNICIPAL DE BARRAQUITO</t>
  </si>
  <si>
    <t>7367-JUNTA DE DISTRITO MUNICIPAL EL AGUACATE</t>
  </si>
  <si>
    <t>7368-JUNTA DE DISTRITO MUNICIPAL DE COMEDERO ARRIBA</t>
  </si>
  <si>
    <t>7369-JUNTA DE DISTRITO MUNICIPAL DE CABALLERO</t>
  </si>
  <si>
    <t>7370-JUNTA DE DISTRITO MUNICIPAL DE HERNANDO ALONSO</t>
  </si>
  <si>
    <t>7371-JUNTA DE DISTRITO MUNICIPAL DE ARROYO AL MEDIO</t>
  </si>
  <si>
    <t>7372-JUNTA DE DISTRITO MUNICIPAL DE CANCA LA PIEDRA</t>
  </si>
  <si>
    <t>7373-JUNTA DE DISTRITO MUNICIPAL DE LAS PALOMAS</t>
  </si>
  <si>
    <t>7374-JUNTA DE DISTRITO MUNICIPAL DE GUAYABAL (PUÑAL)</t>
  </si>
  <si>
    <t>7375-JUNTA DE DISTRITO MUNICIPAL DE CANABACOA</t>
  </si>
  <si>
    <t>7376-JUNTA DE DISTRITO MUNICIPAL DE MAIMÓN (PUERTO PLATA)</t>
  </si>
  <si>
    <t>7377-JUNTA DE DISTRITO MUNICIPAL DE RÍO GRANDE</t>
  </si>
  <si>
    <t>7378-JUNTA DE DISTRITO MUNICIPAL EL ESTRECHO DE LUPERÓN OMAR BROSS</t>
  </si>
  <si>
    <t>7379-JUNTA DE DISTRITO MUNICIPAL DE BOCA DE MAO</t>
  </si>
  <si>
    <t>7380-JUNTA DE DISTRITO MUNICIPAL DE PARADERO</t>
  </si>
  <si>
    <t>7381-JUNTA DE DISTRITO MUNICIPAL DE SANTIAGO DE LA CRUZ</t>
  </si>
  <si>
    <t>7382-JUNTA DE DISTRITO MUNICIPAL DE GUALETE</t>
  </si>
  <si>
    <t>7383-JUNTA DE DISTRITO MUNICIPAL DE VILLA CENTRAL</t>
  </si>
  <si>
    <t>7384-JUNTA DE DISTRITO MUNICIPAL DE LA ZANJA</t>
  </si>
  <si>
    <t>7385-AYUNTAMIENTO MUNICIPAL DE EL PEÑÓN</t>
  </si>
  <si>
    <t>7386-JUNTA DE DISTRITO MUNICIPAL MAMÁ TINGÓ</t>
  </si>
  <si>
    <t>7387-JUNTA DE DISTRITO MUNICIPAL DE TAVERA</t>
  </si>
  <si>
    <t>7388-JUNTA DE DISTRITO MUNICIPAL DE ZAMBRANA ABAJO</t>
  </si>
  <si>
    <t>7389-JUNTA DE DISTRITO MUNICIPAL DE DON JUAN RODRÍGUEZ</t>
  </si>
  <si>
    <t>7390-JUNTA DE DISTRITO MUNICIPAL DE DOÑA ANA</t>
  </si>
  <si>
    <t>7391-JUNTA DE DISTRITO MUNICIPAL DE HATILLO</t>
  </si>
  <si>
    <t>7392-JUNTA DE DISTRITO MUNICIPAL DE QUITA SUEÑO (BAJOS DE HAINA)</t>
  </si>
  <si>
    <t>7393-JUNTA DE DISTRITO MUNICIPAL DE SANTA MARÍA</t>
  </si>
  <si>
    <t>7394-JUNTA DE DISTRITO MUNICIPAL SANTIAGO OESTE</t>
  </si>
  <si>
    <t xml:space="preserve">EMPRESSAS PÚBLICAS NO FINANCIERAS </t>
  </si>
  <si>
    <t>6102 - CORPORACION DEL ACUEDUCTO Y ALCANTARILLADO DE SANTO DOMINGO</t>
  </si>
  <si>
    <t>6103 - CORPORACION ESTATAL DE RADIO Y TELEVISION ( CERTV)</t>
  </si>
  <si>
    <t>6104 - CORPORACION DEL ACUEDUCTO Y ALCANTARILLADO DE SANTIAGO</t>
  </si>
  <si>
    <t>6107 - CORPORACION DEL ACUEDUCTO Y ALCANTARILLADO DE MOCA</t>
  </si>
  <si>
    <t>6108 - CORPORACION DEL ACUEDUCTO Y ALCANTARILLADO DE LA ROMANA</t>
  </si>
  <si>
    <t>6109 - CORPORACION DEL ACUEDUCTO Y ALCANTARILLADO DE PUERTO PLATA</t>
  </si>
  <si>
    <t>6110 - CONSEJO ESTATAL DEL AZUCAR</t>
  </si>
  <si>
    <t>6111 - INSTITUTO DE ESTABILIZACION DE PRECIOS</t>
  </si>
  <si>
    <t>6112 - INSTITUTO NACIONAL DE AGUAS POTABLES Y ALCANTARILLADOS</t>
  </si>
  <si>
    <t>6114 - CORPORACION DE FOMENTO HOTELERO Y DESARROLLO DEL TURISMO</t>
  </si>
  <si>
    <t>6115 - INSTITUTO POSTAL DOMINICANO</t>
  </si>
  <si>
    <t>6116 - AUTORIDAD PORTUARIA DOMINICANA</t>
  </si>
  <si>
    <t>6118 - LOTERIA NACIONAL</t>
  </si>
  <si>
    <t>6119 - INSTITUTO NACIONAL DE LA VIVIENDA</t>
  </si>
  <si>
    <t>6120 - PROYECTO LA CRUZ DE MANZANILLO</t>
  </si>
  <si>
    <t>6121 - CORPORACION DEL ACUEDUCTO Y ALCANTARILLADO DE BOCA CHICA</t>
  </si>
  <si>
    <t>6122 - CORPORACION DEL ACUEDUCTO Y ALCANTARILLADO DE MONSEÑOR NOUEL</t>
  </si>
  <si>
    <t>6123 - EMPRESA DE GENERACION HIDROELECTRICA DOMINICANA (EGEHID)</t>
  </si>
  <si>
    <t>6124 - EMPRESA DE TRANSMISION ELECTRICA DOMINICANA ( ETED)</t>
  </si>
  <si>
    <t>6125 - CORPORACION DEL ACUEDUCTO Y ALCANTARILLADO DE LA VEGA</t>
  </si>
  <si>
    <t>Capítulo</t>
  </si>
  <si>
    <t>Formulado</t>
  </si>
  <si>
    <t>Ejecutado</t>
  </si>
  <si>
    <t>CORPORACIÓN DE ACUEDUCTO Y ALCANTARILLADO DE MOCA</t>
  </si>
  <si>
    <t xml:space="preserve"> Abastecimiento de Agua Potable</t>
  </si>
  <si>
    <t>Residentes de viviendas de la provincia Espaillat con abastecimiento de agua potable a través de la red pública.</t>
  </si>
  <si>
    <t xml:space="preserve"> Saneamiento y Disposición de Aguas Residuales</t>
  </si>
  <si>
    <t>Residentes de viviendas de la provincia Espaillat con servicio de recolección de aguas residuales a través de la red de alcantarillado sanitario.</t>
  </si>
  <si>
    <t xml:space="preserve"> Gestion Comercial</t>
  </si>
  <si>
    <t>Residente de la provincia Espaillat reciben atención a las solicitudes de servicios comerciales de conformidad con el tiempo de respuesta establecido.</t>
  </si>
  <si>
    <t xml:space="preserve">PRESUPUESTO CONSOLIDADO EJECUTADO </t>
  </si>
  <si>
    <t>3 CAPÍTULOS CONSOLIDADOS DE 6 EXISTENTES</t>
  </si>
  <si>
    <t>340 CAPÍTULOS CONSOLIDADOS DE 393 EXISTENTES</t>
  </si>
  <si>
    <t>47 CAPÍTULOS CONSOLIDADOS DE 59 EXISTENTES</t>
  </si>
  <si>
    <t>32 CAPÍTULOS CONSOLIDADOS DE 32 EXISTENTES</t>
  </si>
  <si>
    <t>18 CAPÍTULOS CONSOLIDADOS DE 25 EXISTENTES</t>
  </si>
  <si>
    <t>6105 - CORPORACION DOMINICANA DE EMPRESAS ELECTRICAS ESTATALES (CDEEE)</t>
  </si>
  <si>
    <t>CORPORACIÓN DE ACUEDUCTO Y ALCANTARILLADO DE LA ROMANA</t>
  </si>
  <si>
    <t xml:space="preserve"> Residentes de viviendas de la provincia de La Romana con abastecimiento de agua potable a través de la red pública</t>
  </si>
  <si>
    <t xml:space="preserve"> Escuelas, hospitales, empresas y viviendas ubicadas en la provincia La Romana con abastecimiento a través de camiones cisternas.</t>
  </si>
  <si>
    <t>Residentes en viviendas del municipio de Guaymate con servicio de recolección de aguas residuales a través de la red de alcantarillado sanitario.</t>
  </si>
  <si>
    <t xml:space="preserve"> Gestión Comercial</t>
  </si>
  <si>
    <t>Residentes de la provincia de La Romana reciben atención a las solicitudes de servicios comerciales de conformidad con el tiempo de respuesta establecido</t>
  </si>
  <si>
    <t xml:space="preserve"> CONSEJO ESTATAL DEL AZÚCAR</t>
  </si>
  <si>
    <t xml:space="preserve"> Producción y Comercialización de Azúcar</t>
  </si>
  <si>
    <t>Comerciantes mayoritas acceden a la comercialización de azúcar parda para el consumo de la población</t>
  </si>
  <si>
    <t>INSTITUTO NACIONAL DE AGUAS POTABLES Y ALCANTARILLADOS</t>
  </si>
  <si>
    <t>Residentes de viviendas del área de juridicción del INAPA con abastecimiento de agua potable a través de la red pública</t>
  </si>
  <si>
    <t>Residentes en viviendas del área de jurisdicción del INAPA con servicio de recolección de aguas residuales a través de la red de alcantarillado sanitario.</t>
  </si>
  <si>
    <t>Residentes en viviendas del área de jurisdicción del INAPA con aguas  residuales tratadas y vertidas al medio ambiente conforme a los parámetros establecidos por las normas.</t>
  </si>
  <si>
    <t>Residentes  del área de jurisdicción del INAPA reciben atención a las solicitudes de servicios comerciales de conformidad con el tiempo de respuesta establecido.</t>
  </si>
  <si>
    <t>CORPORACIÓN DE FOMENTO HOTELERO Y DESARROLLO DEL TURISMO</t>
  </si>
  <si>
    <t xml:space="preserve"> Servicios de Arrendamientos de Bienes Turísticos del Estado a Nivel Nacional</t>
  </si>
  <si>
    <t>Personas físicas y jurídicas acceden a servicios de arrentamiento de hoteles, cabañas y paradores turísticos del Estado Dominicano</t>
  </si>
  <si>
    <t>EMPRESA ELÉCTRICA DEL SUR (EDESUR)</t>
  </si>
  <si>
    <t xml:space="preserve"> Comercialización de energía eléctrica en la zona Sur</t>
  </si>
  <si>
    <t>Clientes de la zona Sur reciben abastecimiento de energía eléctrica demandada</t>
  </si>
  <si>
    <t>EMPRESA ELÉCTRICA DEL ESTE (EDEESTE)</t>
  </si>
  <si>
    <t xml:space="preserve"> Comercialización de energía eléctrica en la zona Este</t>
  </si>
  <si>
    <t>Clientes de la zona Este reciben abastecimiento de energía eléctrica demandada</t>
  </si>
  <si>
    <t>CONSEJO ESTATAL DEL AZÚCAR</t>
  </si>
  <si>
    <t>7. Presupuesto Físico por Programas y Productos</t>
  </si>
  <si>
    <t>8. Presupuesto Físico por Programas y Productos</t>
  </si>
  <si>
    <t>9. Presupuesto Físico por Programas y Productos</t>
  </si>
  <si>
    <t>10. Presupuesto Físico por Programas y Productos</t>
  </si>
  <si>
    <t>11. Presupuesto Físico por Programas y Productos</t>
  </si>
  <si>
    <t>12. Presupuesto Físico por Programas y Productos</t>
  </si>
  <si>
    <t>13. Presupuesto Físico por Programas y Productos</t>
  </si>
  <si>
    <t>Ejecución del Presupuesto Consolidado,  Ministerio de Educación</t>
  </si>
  <si>
    <t>Instituciones segúm ámbito</t>
  </si>
  <si>
    <t>¿Se tomó en consideración el presupuesto agregado?</t>
  </si>
  <si>
    <t>Presupuesto agregado</t>
  </si>
  <si>
    <t>Presupuesto consolidable</t>
  </si>
  <si>
    <t>¿ Fue consolidada?</t>
  </si>
  <si>
    <t xml:space="preserve">Presupuesto 
consolidado </t>
  </si>
  <si>
    <t xml:space="preserve"> Administración Central</t>
  </si>
  <si>
    <t xml:space="preserve"> Organismos Públicos descentralizados y autónomos no financieros</t>
  </si>
  <si>
    <t xml:space="preserve"> Instituciones de la seguridad social</t>
  </si>
  <si>
    <t>6105 - 6105 - CORPORACION DOMINICANA DE EMPRESAS ELECTRICAS ESTATALES (CDEEE)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</si>
</sst>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#,##0.0"/>
    <numFmt numFmtId="165" formatCode="#,##0.0,,_);\(#,##0.0,,\)"/>
    <numFmt numFmtId="166" formatCode="0.0%"/>
    <numFmt numFmtId="167" formatCode="_-* #,##0.00_-;\-* #,##0.00_-;_-* &quot;-&quot;??_-;_-@_-"/>
    <numFmt numFmtId="168" formatCode="_(* #,##0.0,,_);_(* \(#,##0.0,,\);_(* &quot;-&quot;?_);_(@_)"/>
    <numFmt numFmtId="169" formatCode="_-* #,##0.00\ _€_-;\-* #,##0.00\ _€_-;_-* &quot;-&quot;??\ _€_-;_-@_-"/>
    <numFmt numFmtId="170" formatCode="_-* #,##0.0_-;\-* #,##0.0_-;_-* &quot;-&quot;??_-;_-@_-"/>
    <numFmt numFmtId="171" formatCode="_(* #,##0.0_);_(* \(#,##0.0\);_(* &quot;-&quot;??_);_(@_)"/>
    <numFmt numFmtId="172" formatCode="_-* #,##0_-;\-* #,##0_-;_-* &quot;-&quot;??_-;_-@_-"/>
    <numFmt numFmtId="173" formatCode="#,##0.0,,"/>
    <numFmt numFmtId="174" formatCode="#,##0.00,,_);\(#,##0.00,,\)"/>
    <numFmt numFmtId="175" formatCode="#,##0.00,,"/>
    <numFmt numFmtId="176" formatCode="_(* #,##0.0_);_(* \(#,##0.0\);_(* &quot;-&quot;?_);_(@_)"/>
  </numFmts>
  <fonts count="70">
    <font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11"/>
      <name val="Avenir Next LT Pro"/>
      <family val="2"/>
    </font>
    <font>
      <b/>
      <sz val="14"/>
      <name val="Avenir Next LT Pro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22"/>
      <color rgb="FF000000"/>
      <name val="Avenir Next LT Pro"/>
      <family val="2"/>
    </font>
    <font>
      <sz val="16"/>
      <color rgb="FF000000"/>
      <name val="Avenir Next LT Pro"/>
      <family val="2"/>
    </font>
    <font>
      <b/>
      <sz val="10"/>
      <color indexed="8"/>
      <name val="Arial"/>
      <family val="2"/>
    </font>
    <font>
      <sz val="12"/>
      <color rgb="FF000000"/>
      <name val="Avenir Next LT Pro"/>
      <family val="2"/>
    </font>
    <font>
      <sz val="10"/>
      <name val="Avenir Next LT Pro"/>
      <family val="2"/>
    </font>
    <font>
      <sz val="10"/>
      <color theme="0"/>
      <name val="Avenir Next LT Pro"/>
      <family val="2"/>
    </font>
    <font>
      <b/>
      <sz val="14"/>
      <color theme="1"/>
      <name val="Avenir Next LT Pro"/>
      <family val="2"/>
    </font>
    <font>
      <sz val="12"/>
      <color theme="1"/>
      <name val="Avenir Next LT Pro"/>
      <family val="2"/>
    </font>
    <font>
      <sz val="12"/>
      <color theme="1"/>
      <name val="Calibri"/>
      <family val="2"/>
      <scheme val="minor"/>
    </font>
    <font>
      <b/>
      <sz val="10"/>
      <color theme="0"/>
      <name val="Avenir Next LT Pro"/>
      <family val="2"/>
    </font>
    <font>
      <b/>
      <sz val="11"/>
      <color theme="0"/>
      <name val="Avenir Next LT Pro"/>
      <family val="2"/>
    </font>
    <font>
      <sz val="12"/>
      <color theme="0"/>
      <name val="Calibri"/>
      <family val="2"/>
      <scheme val="minor"/>
    </font>
    <font>
      <b/>
      <sz val="11"/>
      <color theme="1"/>
      <name val="Avenir Next LT Pro"/>
      <family val="2"/>
    </font>
    <font>
      <b/>
      <sz val="11"/>
      <name val="Avenir Next LT Pro"/>
      <family val="2"/>
    </font>
    <font>
      <sz val="10"/>
      <color theme="0"/>
      <name val="Arial"/>
      <family val="2"/>
    </font>
    <font>
      <sz val="11"/>
      <color theme="1"/>
      <name val="Avenir Next LT Pro"/>
      <family val="2"/>
    </font>
    <font>
      <sz val="11"/>
      <color rgb="FFC00000"/>
      <name val="Avenir Next LT Pro"/>
      <family val="2"/>
    </font>
    <font>
      <b/>
      <sz val="11"/>
      <color rgb="FFC00000"/>
      <name val="Avenir Next LT Pro"/>
      <family val="2"/>
    </font>
    <font>
      <sz val="11"/>
      <color theme="0"/>
      <name val="Avenir Next LT Pro"/>
      <family val="2"/>
    </font>
    <font>
      <b/>
      <sz val="9"/>
      <color theme="1"/>
      <name val="Avenir Next LT Pro"/>
      <family val="2"/>
    </font>
    <font>
      <sz val="10"/>
      <color theme="1"/>
      <name val="Avenir Next LT Pro"/>
      <family val="2"/>
    </font>
    <font>
      <sz val="10"/>
      <color theme="1"/>
      <name val="BenchNine Regular "/>
    </font>
    <font>
      <b/>
      <sz val="10"/>
      <color theme="0"/>
      <name val="BenchNine Regular 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color rgb="FF000000"/>
      <name val="Avenir Next LT Pro"/>
      <family val="2"/>
    </font>
    <font>
      <sz val="14"/>
      <name val="Avenir Next LT Pro"/>
      <family val="2"/>
    </font>
    <font>
      <sz val="14"/>
      <color theme="0"/>
      <name val="Avenir Next LT Pro"/>
      <family val="2"/>
    </font>
    <font>
      <sz val="14"/>
      <color theme="1"/>
      <name val="Avenir Next LT Pro"/>
      <family val="2"/>
    </font>
    <font>
      <sz val="9"/>
      <color theme="1"/>
      <name val="Avenir Next LT Pro"/>
      <family val="2"/>
    </font>
    <font>
      <b/>
      <sz val="14"/>
      <color rgb="FF000000"/>
      <name val="Avenir Next LT Pro"/>
      <family val="2"/>
    </font>
    <font>
      <b/>
      <sz val="12"/>
      <color rgb="FFFFFFFF"/>
      <name val="Avenir Next LT Pro"/>
      <family val="2"/>
    </font>
    <font>
      <b/>
      <sz val="14"/>
      <color rgb="FFFFFFFF"/>
      <name val="Avenir Next LT Pro"/>
      <family val="2"/>
    </font>
    <font>
      <b/>
      <sz val="11"/>
      <color rgb="FFFFFFFF"/>
      <name val="Avenir Next LT Pro"/>
      <family val="2"/>
    </font>
    <font>
      <sz val="10"/>
      <color rgb="FF000000"/>
      <name val="Avenir Next LT Pro"/>
      <family val="2"/>
    </font>
    <font>
      <b/>
      <sz val="10"/>
      <color theme="1"/>
      <name val="Avenir Next LT Pro"/>
      <family val="2"/>
    </font>
    <font>
      <b/>
      <sz val="18"/>
      <name val="Avenir Next LT Pro"/>
      <family val="2"/>
    </font>
    <font>
      <b/>
      <sz val="18"/>
      <color rgb="FF000000"/>
      <name val="Avenir Next LT Pro"/>
      <family val="2"/>
    </font>
    <font>
      <b/>
      <sz val="12"/>
      <color rgb="FF000000"/>
      <name val="Avenir Next LT Pro"/>
      <family val="2"/>
    </font>
    <font>
      <b/>
      <sz val="8"/>
      <color theme="1"/>
      <name val="Avenir Next LT Pro"/>
      <family val="2"/>
    </font>
    <font>
      <b/>
      <sz val="10"/>
      <color rgb="FFC00000"/>
      <name val="BenchNine Regular "/>
    </font>
    <font>
      <b/>
      <sz val="10"/>
      <color theme="1"/>
      <name val="BenchNine Regular "/>
    </font>
    <font>
      <b/>
      <sz val="18"/>
      <color rgb="FF000000"/>
      <name val="Calibri"/>
      <family val="2"/>
      <scheme val="minor"/>
    </font>
    <font>
      <b/>
      <sz val="10"/>
      <name val="Avenir Next LT Pro"/>
      <family val="2"/>
    </font>
    <font>
      <b/>
      <sz val="12"/>
      <name val="Avenir Next LT Pro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b/>
      <sz val="8"/>
      <name val="Avenir Next LT Pro"/>
      <family val="2"/>
    </font>
    <font>
      <sz val="11"/>
      <color theme="3" tint="-0.499984740745262"/>
      <name val="Avenir Next LT Pro"/>
      <family val="2"/>
    </font>
    <font>
      <sz val="10"/>
      <color theme="3" tint="-0.499984740745262"/>
      <name val="Arial"/>
      <family val="2"/>
    </font>
    <font>
      <sz val="14"/>
      <color rgb="FF00B050"/>
      <name val="Wingdings 3"/>
      <family val="1"/>
      <charset val="2"/>
    </font>
    <font>
      <sz val="14"/>
      <color rgb="FFFF0000"/>
      <name val="Wingdings 3"/>
      <family val="1"/>
      <charset val="2"/>
    </font>
    <font>
      <sz val="11"/>
      <color theme="1"/>
      <name val="Wingdings 3"/>
      <family val="1"/>
      <charset val="2"/>
    </font>
    <font>
      <sz val="1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305496"/>
        <bgColor theme="4" tint="0.79998168889431442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thin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3" tint="0.7999816888943144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 style="thin">
        <color theme="4" tint="0.39997558519241921"/>
      </top>
      <bottom style="medium">
        <color indexed="64"/>
      </bottom>
      <diagonal/>
    </border>
  </borders>
  <cellStyleXfs count="16">
    <xf numFmtId="0" fontId="0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" fillId="0" borderId="0"/>
    <xf numFmtId="9" fontId="12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/>
  </cellStyleXfs>
  <cellXfs count="740">
    <xf numFmtId="0" fontId="0" fillId="0" borderId="0" xfId="0"/>
    <xf numFmtId="0" fontId="1" fillId="0" borderId="0" xfId="0" applyFont="1" applyAlignment="1">
      <alignment vertical="center" wrapText="1" readingOrder="1"/>
    </xf>
    <xf numFmtId="0" fontId="1" fillId="0" borderId="2" xfId="0" applyFont="1" applyBorder="1" applyAlignment="1">
      <alignment vertical="center" wrapText="1" readingOrder="1"/>
    </xf>
    <xf numFmtId="0" fontId="2" fillId="0" borderId="0" xfId="0" applyFont="1" applyAlignment="1">
      <alignment vertical="top" readingOrder="1"/>
    </xf>
    <xf numFmtId="0" fontId="2" fillId="0" borderId="2" xfId="0" applyFont="1" applyBorder="1" applyAlignment="1">
      <alignment vertical="top" readingOrder="1"/>
    </xf>
    <xf numFmtId="0" fontId="3" fillId="0" borderId="0" xfId="0" applyFont="1" applyAlignment="1">
      <alignment vertical="top" wrapText="1" readingOrder="1"/>
    </xf>
    <xf numFmtId="0" fontId="3" fillId="0" borderId="2" xfId="0" applyFont="1" applyBorder="1" applyAlignment="1">
      <alignment vertical="top" wrapText="1" readingOrder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horizontal="center"/>
    </xf>
    <xf numFmtId="0" fontId="15" fillId="0" borderId="0" xfId="3"/>
    <xf numFmtId="164" fontId="18" fillId="0" borderId="8" xfId="4" applyNumberFormat="1" applyFont="1" applyFill="1" applyBorder="1"/>
    <xf numFmtId="0" fontId="20" fillId="0" borderId="0" xfId="3" applyFont="1"/>
    <xf numFmtId="0" fontId="21" fillId="0" borderId="0" xfId="3" applyFont="1"/>
    <xf numFmtId="0" fontId="22" fillId="0" borderId="0" xfId="3" applyFont="1" applyAlignment="1">
      <alignment vertical="center"/>
    </xf>
    <xf numFmtId="9" fontId="0" fillId="0" borderId="0" xfId="5" applyFont="1"/>
    <xf numFmtId="0" fontId="24" fillId="0" borderId="0" xfId="3" applyFont="1" applyAlignment="1">
      <alignment horizontal="center" vertical="center"/>
    </xf>
    <xf numFmtId="0" fontId="25" fillId="2" borderId="9" xfId="3" applyFont="1" applyFill="1" applyBorder="1" applyAlignment="1">
      <alignment horizontal="center" vertical="center" wrapText="1"/>
    </xf>
    <xf numFmtId="0" fontId="26" fillId="2" borderId="10" xfId="3" applyFont="1" applyFill="1" applyBorder="1" applyAlignment="1">
      <alignment horizontal="center" vertical="center" wrapText="1"/>
    </xf>
    <xf numFmtId="0" fontId="26" fillId="2" borderId="11" xfId="3" applyFont="1" applyFill="1" applyBorder="1" applyAlignment="1">
      <alignment horizontal="center" vertical="center" wrapText="1"/>
    </xf>
    <xf numFmtId="0" fontId="27" fillId="0" borderId="0" xfId="3" applyFont="1" applyAlignment="1">
      <alignment horizontal="center" vertical="center"/>
    </xf>
    <xf numFmtId="4" fontId="15" fillId="0" borderId="0" xfId="3" applyNumberFormat="1"/>
    <xf numFmtId="0" fontId="28" fillId="3" borderId="12" xfId="3" applyFont="1" applyFill="1" applyBorder="1" applyAlignment="1">
      <alignment horizontal="left" wrapText="1"/>
    </xf>
    <xf numFmtId="165" fontId="28" fillId="3" borderId="13" xfId="3" applyNumberFormat="1" applyFont="1" applyFill="1" applyBorder="1" applyAlignment="1">
      <alignment horizontal="right"/>
    </xf>
    <xf numFmtId="165" fontId="29" fillId="3" borderId="13" xfId="3" applyNumberFormat="1" applyFont="1" applyFill="1" applyBorder="1" applyAlignment="1">
      <alignment horizontal="right"/>
    </xf>
    <xf numFmtId="166" fontId="28" fillId="3" borderId="0" xfId="5" applyNumberFormat="1" applyFont="1" applyFill="1" applyBorder="1" applyAlignment="1">
      <alignment horizontal="right"/>
    </xf>
    <xf numFmtId="0" fontId="30" fillId="0" borderId="0" xfId="3" applyFont="1"/>
    <xf numFmtId="0" fontId="28" fillId="4" borderId="0" xfId="3" applyFont="1" applyFill="1" applyAlignment="1">
      <alignment horizontal="left" wrapText="1"/>
    </xf>
    <xf numFmtId="165" fontId="31" fillId="4" borderId="0" xfId="3" applyNumberFormat="1" applyFont="1" applyFill="1" applyAlignment="1">
      <alignment horizontal="right"/>
    </xf>
    <xf numFmtId="165" fontId="10" fillId="4" borderId="0" xfId="3" applyNumberFormat="1" applyFont="1" applyFill="1" applyAlignment="1">
      <alignment horizontal="right"/>
    </xf>
    <xf numFmtId="166" fontId="31" fillId="4" borderId="0" xfId="5" applyNumberFormat="1" applyFont="1" applyFill="1" applyBorder="1" applyAlignment="1">
      <alignment horizontal="right"/>
    </xf>
    <xf numFmtId="166" fontId="0" fillId="0" borderId="0" xfId="5" applyNumberFormat="1" applyFont="1"/>
    <xf numFmtId="0" fontId="31" fillId="4" borderId="12" xfId="3" applyFont="1" applyFill="1" applyBorder="1" applyAlignment="1">
      <alignment wrapText="1"/>
    </xf>
    <xf numFmtId="165" fontId="28" fillId="4" borderId="14" xfId="3" applyNumberFormat="1" applyFont="1" applyFill="1" applyBorder="1" applyAlignment="1">
      <alignment horizontal="right"/>
    </xf>
    <xf numFmtId="165" fontId="32" fillId="4" borderId="13" xfId="3" applyNumberFormat="1" applyFont="1" applyFill="1" applyBorder="1" applyAlignment="1">
      <alignment horizontal="right"/>
    </xf>
    <xf numFmtId="165" fontId="10" fillId="4" borderId="13" xfId="3" applyNumberFormat="1" applyFont="1" applyFill="1" applyBorder="1" applyAlignment="1">
      <alignment horizontal="right"/>
    </xf>
    <xf numFmtId="166" fontId="31" fillId="4" borderId="0" xfId="5" applyNumberFormat="1" applyFont="1" applyFill="1" applyAlignment="1">
      <alignment horizontal="right"/>
    </xf>
    <xf numFmtId="166" fontId="28" fillId="3" borderId="0" xfId="5" applyNumberFormat="1" applyFont="1" applyFill="1" applyAlignment="1">
      <alignment horizontal="right"/>
    </xf>
    <xf numFmtId="165" fontId="31" fillId="4" borderId="12" xfId="3" applyNumberFormat="1" applyFont="1" applyFill="1" applyBorder="1" applyAlignment="1">
      <alignment horizontal="right"/>
    </xf>
    <xf numFmtId="165" fontId="31" fillId="4" borderId="15" xfId="3" applyNumberFormat="1" applyFont="1" applyFill="1" applyBorder="1" applyAlignment="1">
      <alignment horizontal="right"/>
    </xf>
    <xf numFmtId="165" fontId="28" fillId="4" borderId="0" xfId="3" applyNumberFormat="1" applyFont="1" applyFill="1" applyAlignment="1">
      <alignment horizontal="left"/>
    </xf>
    <xf numFmtId="166" fontId="31" fillId="4" borderId="0" xfId="3" applyNumberFormat="1" applyFont="1" applyFill="1" applyAlignment="1">
      <alignment horizontal="right"/>
    </xf>
    <xf numFmtId="165" fontId="31" fillId="4" borderId="0" xfId="3" applyNumberFormat="1" applyFont="1" applyFill="1" applyAlignment="1">
      <alignment horizontal="left"/>
    </xf>
    <xf numFmtId="167" fontId="31" fillId="4" borderId="0" xfId="6" applyFont="1" applyFill="1" applyBorder="1" applyAlignment="1">
      <alignment horizontal="right"/>
    </xf>
    <xf numFmtId="167" fontId="10" fillId="4" borderId="0" xfId="6" applyFont="1" applyFill="1" applyBorder="1" applyAlignment="1">
      <alignment horizontal="right"/>
    </xf>
    <xf numFmtId="0" fontId="28" fillId="4" borderId="12" xfId="3" applyFont="1" applyFill="1" applyBorder="1" applyAlignment="1">
      <alignment horizontal="left" wrapText="1"/>
    </xf>
    <xf numFmtId="165" fontId="33" fillId="4" borderId="13" xfId="3" applyNumberFormat="1" applyFont="1" applyFill="1" applyBorder="1" applyAlignment="1">
      <alignment horizontal="right"/>
    </xf>
    <xf numFmtId="165" fontId="29" fillId="4" borderId="13" xfId="3" applyNumberFormat="1" applyFont="1" applyFill="1" applyBorder="1" applyAlignment="1">
      <alignment horizontal="right"/>
    </xf>
    <xf numFmtId="166" fontId="28" fillId="4" borderId="0" xfId="5" applyNumberFormat="1" applyFont="1" applyFill="1" applyBorder="1" applyAlignment="1">
      <alignment horizontal="right"/>
    </xf>
    <xf numFmtId="165" fontId="33" fillId="3" borderId="13" xfId="3" applyNumberFormat="1" applyFont="1" applyFill="1" applyBorder="1" applyAlignment="1">
      <alignment horizontal="right"/>
    </xf>
    <xf numFmtId="165" fontId="31" fillId="4" borderId="13" xfId="3" applyNumberFormat="1" applyFont="1" applyFill="1" applyBorder="1" applyAlignment="1">
      <alignment horizontal="right"/>
    </xf>
    <xf numFmtId="43" fontId="30" fillId="0" borderId="0" xfId="1" applyFont="1"/>
    <xf numFmtId="165" fontId="34" fillId="4" borderId="13" xfId="3" applyNumberFormat="1" applyFont="1" applyFill="1" applyBorder="1" applyAlignment="1">
      <alignment horizontal="right"/>
    </xf>
    <xf numFmtId="165" fontId="28" fillId="4" borderId="13" xfId="3" applyNumberFormat="1" applyFont="1" applyFill="1" applyBorder="1" applyAlignment="1">
      <alignment horizontal="right"/>
    </xf>
    <xf numFmtId="166" fontId="28" fillId="4" borderId="0" xfId="5" applyNumberFormat="1" applyFont="1" applyFill="1" applyAlignment="1">
      <alignment horizontal="right"/>
    </xf>
    <xf numFmtId="39" fontId="32" fillId="4" borderId="13" xfId="3" applyNumberFormat="1" applyFont="1" applyFill="1" applyBorder="1" applyAlignment="1">
      <alignment horizontal="right"/>
    </xf>
    <xf numFmtId="39" fontId="10" fillId="4" borderId="13" xfId="3" applyNumberFormat="1" applyFont="1" applyFill="1" applyBorder="1" applyAlignment="1">
      <alignment horizontal="right"/>
    </xf>
    <xf numFmtId="166" fontId="29" fillId="3" borderId="13" xfId="5" applyNumberFormat="1" applyFont="1" applyFill="1" applyBorder="1" applyAlignment="1">
      <alignment horizontal="right"/>
    </xf>
    <xf numFmtId="166" fontId="29" fillId="3" borderId="0" xfId="5" applyNumberFormat="1" applyFont="1" applyFill="1" applyAlignment="1">
      <alignment horizontal="right"/>
    </xf>
    <xf numFmtId="0" fontId="24" fillId="0" borderId="0" xfId="0" applyFont="1" applyAlignment="1">
      <alignment horizontal="center"/>
    </xf>
    <xf numFmtId="168" fontId="36" fillId="0" borderId="17" xfId="7" applyNumberFormat="1" applyFont="1" applyBorder="1"/>
    <xf numFmtId="166" fontId="0" fillId="0" borderId="0" xfId="2" applyNumberFormat="1" applyFont="1"/>
    <xf numFmtId="9" fontId="0" fillId="0" borderId="0" xfId="2" applyFont="1"/>
    <xf numFmtId="43" fontId="13" fillId="0" borderId="0" xfId="0" applyNumberFormat="1" applyFont="1"/>
    <xf numFmtId="168" fontId="36" fillId="4" borderId="17" xfId="7" applyNumberFormat="1" applyFont="1" applyFill="1" applyBorder="1"/>
    <xf numFmtId="168" fontId="37" fillId="0" borderId="17" xfId="7" applyNumberFormat="1" applyFont="1" applyBorder="1"/>
    <xf numFmtId="166" fontId="0" fillId="0" borderId="0" xfId="0" applyNumberFormat="1"/>
    <xf numFmtId="168" fontId="25" fillId="6" borderId="17" xfId="7" applyNumberFormat="1" applyFont="1" applyFill="1" applyBorder="1"/>
    <xf numFmtId="10" fontId="0" fillId="0" borderId="0" xfId="2" applyNumberFormat="1" applyFont="1"/>
    <xf numFmtId="168" fontId="38" fillId="6" borderId="17" xfId="7" applyNumberFormat="1" applyFont="1" applyFill="1" applyBorder="1"/>
    <xf numFmtId="166" fontId="39" fillId="0" borderId="0" xfId="2" applyNumberFormat="1" applyFont="1"/>
    <xf numFmtId="9" fontId="39" fillId="0" borderId="0" xfId="2" applyFont="1"/>
    <xf numFmtId="0" fontId="40" fillId="0" borderId="0" xfId="0" applyFont="1"/>
    <xf numFmtId="43" fontId="40" fillId="0" borderId="0" xfId="0" applyNumberFormat="1" applyFont="1"/>
    <xf numFmtId="0" fontId="14" fillId="0" borderId="0" xfId="0" applyFont="1"/>
    <xf numFmtId="43" fontId="40" fillId="0" borderId="0" xfId="1" applyFont="1"/>
    <xf numFmtId="43" fontId="0" fillId="0" borderId="0" xfId="0" applyNumberFormat="1"/>
    <xf numFmtId="0" fontId="42" fillId="0" borderId="0" xfId="3" applyFont="1"/>
    <xf numFmtId="0" fontId="43" fillId="0" borderId="0" xfId="3" applyFont="1"/>
    <xf numFmtId="0" fontId="29" fillId="4" borderId="17" xfId="0" applyFont="1" applyFill="1" applyBorder="1" applyAlignment="1">
      <alignment wrapText="1"/>
    </xf>
    <xf numFmtId="168" fontId="31" fillId="7" borderId="17" xfId="7" applyNumberFormat="1" applyFont="1" applyFill="1" applyBorder="1"/>
    <xf numFmtId="168" fontId="31" fillId="0" borderId="17" xfId="7" applyNumberFormat="1" applyFont="1" applyBorder="1"/>
    <xf numFmtId="168" fontId="31" fillId="4" borderId="17" xfId="2" applyNumberFormat="1" applyFont="1" applyFill="1" applyBorder="1"/>
    <xf numFmtId="168" fontId="31" fillId="0" borderId="17" xfId="2" applyNumberFormat="1" applyFont="1" applyBorder="1"/>
    <xf numFmtId="168" fontId="31" fillId="4" borderId="17" xfId="7" applyNumberFormat="1" applyFont="1" applyFill="1" applyBorder="1"/>
    <xf numFmtId="0" fontId="28" fillId="4" borderId="17" xfId="0" applyFont="1" applyFill="1" applyBorder="1" applyAlignment="1">
      <alignment wrapText="1"/>
    </xf>
    <xf numFmtId="168" fontId="31" fillId="0" borderId="17" xfId="7" applyNumberFormat="1" applyFont="1" applyFill="1" applyBorder="1"/>
    <xf numFmtId="168" fontId="26" fillId="6" borderId="17" xfId="7" applyNumberFormat="1" applyFont="1" applyFill="1" applyBorder="1"/>
    <xf numFmtId="0" fontId="23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170" fontId="31" fillId="0" borderId="0" xfId="7" applyNumberFormat="1" applyFont="1" applyFill="1" applyAlignment="1">
      <alignment horizontal="center"/>
    </xf>
    <xf numFmtId="171" fontId="31" fillId="0" borderId="0" xfId="0" applyNumberFormat="1" applyFont="1"/>
    <xf numFmtId="170" fontId="31" fillId="0" borderId="0" xfId="7" applyNumberFormat="1" applyFont="1" applyAlignment="1">
      <alignment horizontal="center"/>
    </xf>
    <xf numFmtId="0" fontId="16" fillId="0" borderId="0" xfId="0" applyFont="1" applyAlignment="1">
      <alignment horizontal="center" vertical="center" wrapText="1" readingOrder="1"/>
    </xf>
    <xf numFmtId="0" fontId="16" fillId="0" borderId="0" xfId="0" applyFont="1" applyAlignment="1">
      <alignment vertical="center" wrapText="1" readingOrder="1"/>
    </xf>
    <xf numFmtId="0" fontId="31" fillId="0" borderId="0" xfId="0" applyFont="1"/>
    <xf numFmtId="0" fontId="17" fillId="0" borderId="0" xfId="0" applyFont="1" applyAlignment="1">
      <alignment horizontal="center" vertical="top" readingOrder="1"/>
    </xf>
    <xf numFmtId="0" fontId="17" fillId="0" borderId="0" xfId="0" applyFont="1" applyAlignment="1">
      <alignment vertical="top" readingOrder="1"/>
    </xf>
    <xf numFmtId="0" fontId="19" fillId="0" borderId="0" xfId="0" applyFont="1" applyAlignment="1">
      <alignment horizontal="center" vertical="top" wrapText="1" readingOrder="1"/>
    </xf>
    <xf numFmtId="0" fontId="19" fillId="0" borderId="0" xfId="0" applyFont="1" applyAlignment="1">
      <alignment vertical="top" wrapText="1" readingOrder="1"/>
    </xf>
    <xf numFmtId="0" fontId="22" fillId="0" borderId="0" xfId="0" applyFont="1" applyAlignment="1">
      <alignment horizontal="center"/>
    </xf>
    <xf numFmtId="0" fontId="22" fillId="0" borderId="0" xfId="0" applyFont="1"/>
    <xf numFmtId="0" fontId="31" fillId="0" borderId="0" xfId="0" applyFont="1" applyAlignment="1">
      <alignment horizontal="center"/>
    </xf>
    <xf numFmtId="169" fontId="31" fillId="0" borderId="0" xfId="8" applyFont="1"/>
    <xf numFmtId="0" fontId="45" fillId="0" borderId="0" xfId="0" applyFont="1" applyAlignment="1">
      <alignment horizontal="left" vertical="center" wrapText="1"/>
    </xf>
    <xf numFmtId="165" fontId="31" fillId="0" borderId="0" xfId="0" applyNumberFormat="1" applyFont="1"/>
    <xf numFmtId="166" fontId="31" fillId="0" borderId="0" xfId="2" applyNumberFormat="1" applyFont="1"/>
    <xf numFmtId="0" fontId="31" fillId="4" borderId="0" xfId="0" applyFont="1" applyFill="1"/>
    <xf numFmtId="172" fontId="31" fillId="0" borderId="0" xfId="2" applyNumberFormat="1" applyFont="1"/>
    <xf numFmtId="0" fontId="31" fillId="0" borderId="0" xfId="0" applyFont="1" applyAlignment="1">
      <alignment horizontal="left"/>
    </xf>
    <xf numFmtId="164" fontId="31" fillId="0" borderId="0" xfId="9" applyNumberFormat="1" applyFont="1" applyBorder="1" applyAlignment="1">
      <alignment horizontal="center"/>
    </xf>
    <xf numFmtId="164" fontId="31" fillId="0" borderId="0" xfId="9" applyNumberFormat="1" applyFont="1" applyAlignment="1">
      <alignment horizontal="center"/>
    </xf>
    <xf numFmtId="10" fontId="31" fillId="0" borderId="0" xfId="2" applyNumberFormat="1" applyFont="1"/>
    <xf numFmtId="10" fontId="31" fillId="0" borderId="0" xfId="0" applyNumberFormat="1" applyFont="1"/>
    <xf numFmtId="0" fontId="31" fillId="0" borderId="25" xfId="0" applyFont="1" applyBorder="1"/>
    <xf numFmtId="0" fontId="31" fillId="0" borderId="22" xfId="0" applyFont="1" applyBorder="1"/>
    <xf numFmtId="43" fontId="31" fillId="0" borderId="0" xfId="1" applyFont="1"/>
    <xf numFmtId="4" fontId="31" fillId="0" borderId="0" xfId="0" applyNumberFormat="1" applyFont="1"/>
    <xf numFmtId="0" fontId="26" fillId="9" borderId="0" xfId="0" applyFont="1" applyFill="1"/>
    <xf numFmtId="0" fontId="26" fillId="9" borderId="0" xfId="0" applyFont="1" applyFill="1" applyAlignment="1">
      <alignment horizontal="center"/>
    </xf>
    <xf numFmtId="0" fontId="26" fillId="9" borderId="2" xfId="0" applyFont="1" applyFill="1" applyBorder="1"/>
    <xf numFmtId="0" fontId="26" fillId="9" borderId="23" xfId="0" applyFont="1" applyFill="1" applyBorder="1" applyAlignment="1">
      <alignment horizontal="center" vertical="center"/>
    </xf>
    <xf numFmtId="0" fontId="26" fillId="9" borderId="2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26" fillId="9" borderId="0" xfId="0" applyFont="1" applyFill="1" applyAlignment="1">
      <alignment horizontal="left"/>
    </xf>
    <xf numFmtId="171" fontId="34" fillId="9" borderId="0" xfId="1" applyNumberFormat="1" applyFont="1" applyFill="1"/>
    <xf numFmtId="173" fontId="31" fillId="0" borderId="0" xfId="9" applyNumberFormat="1" applyFont="1" applyBorder="1" applyAlignment="1">
      <alignment horizontal="center"/>
    </xf>
    <xf numFmtId="173" fontId="31" fillId="0" borderId="0" xfId="9" applyNumberFormat="1" applyFont="1" applyAlignment="1">
      <alignment horizontal="center"/>
    </xf>
    <xf numFmtId="173" fontId="26" fillId="9" borderId="0" xfId="0" applyNumberFormat="1" applyFont="1" applyFill="1" applyAlignment="1">
      <alignment horizontal="center"/>
    </xf>
    <xf numFmtId="171" fontId="26" fillId="9" borderId="24" xfId="1" applyNumberFormat="1" applyFont="1" applyFill="1" applyBorder="1" applyAlignment="1">
      <alignment horizontal="center"/>
    </xf>
    <xf numFmtId="173" fontId="26" fillId="9" borderId="24" xfId="0" applyNumberFormat="1" applyFont="1" applyFill="1" applyBorder="1" applyAlignment="1">
      <alignment horizontal="center"/>
    </xf>
    <xf numFmtId="173" fontId="26" fillId="9" borderId="24" xfId="9" applyNumberFormat="1" applyFont="1" applyFill="1" applyBorder="1" applyAlignment="1">
      <alignment horizontal="center"/>
    </xf>
    <xf numFmtId="164" fontId="26" fillId="9" borderId="2" xfId="9" applyNumberFormat="1" applyFont="1" applyFill="1" applyBorder="1" applyAlignment="1">
      <alignment horizontal="center"/>
    </xf>
    <xf numFmtId="169" fontId="31" fillId="0" borderId="0" xfId="8" applyFont="1" applyFill="1" applyBorder="1"/>
    <xf numFmtId="0" fontId="19" fillId="10" borderId="0" xfId="0" applyFont="1" applyFill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166" fontId="31" fillId="0" borderId="0" xfId="2" applyNumberFormat="1" applyFont="1" applyFill="1" applyBorder="1"/>
    <xf numFmtId="43" fontId="31" fillId="0" borderId="0" xfId="1" applyFont="1" applyFill="1" applyBorder="1"/>
    <xf numFmtId="0" fontId="47" fillId="11" borderId="31" xfId="0" applyFont="1" applyFill="1" applyBorder="1" applyAlignment="1">
      <alignment horizontal="center" vertical="center"/>
    </xf>
    <xf numFmtId="0" fontId="47" fillId="11" borderId="27" xfId="0" applyFont="1" applyFill="1" applyBorder="1" applyAlignment="1">
      <alignment horizontal="center" vertical="center" wrapText="1"/>
    </xf>
    <xf numFmtId="0" fontId="47" fillId="11" borderId="0" xfId="0" applyFont="1" applyFill="1" applyAlignment="1">
      <alignment horizontal="center" vertical="center" wrapText="1"/>
    </xf>
    <xf numFmtId="0" fontId="48" fillId="11" borderId="32" xfId="0" applyFont="1" applyFill="1" applyBorder="1" applyAlignment="1">
      <alignment horizontal="left" vertical="center" wrapText="1"/>
    </xf>
    <xf numFmtId="168" fontId="49" fillId="11" borderId="31" xfId="0" applyNumberFormat="1" applyFont="1" applyFill="1" applyBorder="1" applyAlignment="1">
      <alignment horizontal="center" vertical="center"/>
    </xf>
    <xf numFmtId="170" fontId="49" fillId="11" borderId="31" xfId="0" applyNumberFormat="1" applyFont="1" applyFill="1" applyBorder="1" applyAlignment="1">
      <alignment horizontal="center" vertical="center"/>
    </xf>
    <xf numFmtId="170" fontId="49" fillId="11" borderId="33" xfId="0" applyNumberFormat="1" applyFont="1" applyFill="1" applyBorder="1" applyAlignment="1">
      <alignment horizontal="center" vertical="center"/>
    </xf>
    <xf numFmtId="173" fontId="31" fillId="0" borderId="0" xfId="0" applyNumberFormat="1" applyFont="1" applyAlignment="1">
      <alignment horizontal="center" vertical="center"/>
    </xf>
    <xf numFmtId="173" fontId="31" fillId="0" borderId="0" xfId="7" applyNumberFormat="1" applyFont="1" applyFill="1" applyBorder="1" applyAlignment="1">
      <alignment horizontal="center" vertical="center"/>
    </xf>
    <xf numFmtId="172" fontId="31" fillId="0" borderId="0" xfId="7" applyNumberFormat="1" applyFont="1" applyBorder="1" applyAlignment="1">
      <alignment horizontal="center" vertical="center"/>
    </xf>
    <xf numFmtId="170" fontId="31" fillId="0" borderId="0" xfId="7" applyNumberFormat="1" applyFont="1" applyBorder="1" applyAlignment="1">
      <alignment horizontal="center" vertical="center"/>
    </xf>
    <xf numFmtId="172" fontId="31" fillId="0" borderId="0" xfId="7" applyNumberFormat="1" applyFont="1" applyFill="1" applyBorder="1" applyAlignment="1">
      <alignment horizontal="center" vertical="center"/>
    </xf>
    <xf numFmtId="170" fontId="31" fillId="0" borderId="0" xfId="7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 wrapText="1" readingOrder="1"/>
    </xf>
    <xf numFmtId="43" fontId="31" fillId="0" borderId="0" xfId="10" applyFont="1"/>
    <xf numFmtId="0" fontId="17" fillId="0" borderId="2" xfId="0" applyFont="1" applyBorder="1" applyAlignment="1">
      <alignment vertical="top" readingOrder="1"/>
    </xf>
    <xf numFmtId="0" fontId="19" fillId="0" borderId="2" xfId="0" applyFont="1" applyBorder="1" applyAlignment="1">
      <alignment vertical="top" wrapText="1" readingOrder="1"/>
    </xf>
    <xf numFmtId="0" fontId="22" fillId="0" borderId="0" xfId="0" applyFont="1" applyAlignment="1">
      <alignment horizontal="left"/>
    </xf>
    <xf numFmtId="0" fontId="25" fillId="8" borderId="0" xfId="0" applyFont="1" applyFill="1" applyAlignment="1">
      <alignment horizontal="center" vertical="center" wrapText="1"/>
    </xf>
    <xf numFmtId="0" fontId="25" fillId="12" borderId="0" xfId="0" applyFont="1" applyFill="1" applyAlignment="1">
      <alignment horizontal="center" vertical="center" wrapText="1"/>
    </xf>
    <xf numFmtId="0" fontId="51" fillId="4" borderId="34" xfId="0" applyFont="1" applyFill="1" applyBorder="1" applyAlignment="1">
      <alignment horizontal="left" wrapText="1"/>
    </xf>
    <xf numFmtId="165" fontId="51" fillId="4" borderId="34" xfId="7" applyNumberFormat="1" applyFont="1" applyFill="1" applyBorder="1" applyAlignment="1">
      <alignment horizontal="center" vertical="center"/>
    </xf>
    <xf numFmtId="10" fontId="51" fillId="4" borderId="34" xfId="2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left" wrapText="1" indent="1"/>
    </xf>
    <xf numFmtId="165" fontId="36" fillId="0" borderId="0" xfId="7" applyNumberFormat="1" applyFont="1" applyAlignment="1">
      <alignment horizontal="center" vertical="center"/>
    </xf>
    <xf numFmtId="10" fontId="36" fillId="0" borderId="0" xfId="2" applyNumberFormat="1" applyFont="1" applyAlignment="1">
      <alignment horizontal="center" vertical="center"/>
    </xf>
    <xf numFmtId="0" fontId="36" fillId="0" borderId="0" xfId="0" applyFont="1" applyAlignment="1">
      <alignment horizontal="left" vertical="center" wrapText="1" indent="1"/>
    </xf>
    <xf numFmtId="0" fontId="36" fillId="4" borderId="0" xfId="0" applyFont="1" applyFill="1" applyAlignment="1">
      <alignment horizontal="left" wrapText="1" indent="1"/>
    </xf>
    <xf numFmtId="0" fontId="51" fillId="0" borderId="34" xfId="0" applyFont="1" applyBorder="1" applyAlignment="1">
      <alignment horizontal="left" wrapText="1"/>
    </xf>
    <xf numFmtId="165" fontId="51" fillId="0" borderId="34" xfId="7" applyNumberFormat="1" applyFont="1" applyBorder="1" applyAlignment="1">
      <alignment horizontal="center" vertical="center"/>
    </xf>
    <xf numFmtId="10" fontId="51" fillId="0" borderId="34" xfId="2" applyNumberFormat="1" applyFont="1" applyBorder="1" applyAlignment="1">
      <alignment horizontal="center" vertical="center"/>
    </xf>
    <xf numFmtId="0" fontId="25" fillId="12" borderId="35" xfId="0" applyFont="1" applyFill="1" applyBorder="1" applyAlignment="1">
      <alignment horizontal="left"/>
    </xf>
    <xf numFmtId="165" fontId="25" fillId="12" borderId="35" xfId="0" applyNumberFormat="1" applyFont="1" applyFill="1" applyBorder="1" applyAlignment="1">
      <alignment horizontal="center" vertical="center"/>
    </xf>
    <xf numFmtId="10" fontId="25" fillId="12" borderId="35" xfId="2" applyNumberFormat="1" applyFont="1" applyFill="1" applyBorder="1" applyAlignment="1">
      <alignment horizontal="center" vertical="center"/>
    </xf>
    <xf numFmtId="0" fontId="36" fillId="0" borderId="0" xfId="0" applyFont="1"/>
    <xf numFmtId="166" fontId="25" fillId="12" borderId="35" xfId="2" applyNumberFormat="1" applyFont="1" applyFill="1" applyBorder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0" fontId="27" fillId="0" borderId="0" xfId="3" applyFont="1" applyFill="1" applyAlignment="1">
      <alignment horizontal="center" vertical="center"/>
    </xf>
    <xf numFmtId="0" fontId="15" fillId="0" borderId="0" xfId="3" applyFill="1"/>
    <xf numFmtId="0" fontId="28" fillId="0" borderId="12" xfId="3" applyFont="1" applyFill="1" applyBorder="1" applyAlignment="1">
      <alignment horizontal="left" wrapText="1"/>
    </xf>
    <xf numFmtId="165" fontId="29" fillId="0" borderId="13" xfId="3" applyNumberFormat="1" applyFont="1" applyFill="1" applyBorder="1" applyAlignment="1">
      <alignment horizontal="right"/>
    </xf>
    <xf numFmtId="166" fontId="28" fillId="0" borderId="0" xfId="5" applyNumberFormat="1" applyFont="1" applyFill="1" applyBorder="1" applyAlignment="1">
      <alignment horizontal="right"/>
    </xf>
    <xf numFmtId="0" fontId="30" fillId="0" borderId="0" xfId="3" applyFont="1" applyFill="1"/>
    <xf numFmtId="0" fontId="28" fillId="0" borderId="0" xfId="3" applyFont="1" applyFill="1" applyAlignment="1">
      <alignment horizontal="left" wrapText="1"/>
    </xf>
    <xf numFmtId="165" fontId="10" fillId="0" borderId="0" xfId="3" applyNumberFormat="1" applyFont="1" applyFill="1" applyAlignment="1">
      <alignment horizontal="right"/>
    </xf>
    <xf numFmtId="166" fontId="31" fillId="0" borderId="0" xfId="5" applyNumberFormat="1" applyFont="1" applyFill="1" applyBorder="1" applyAlignment="1">
      <alignment horizontal="right"/>
    </xf>
    <xf numFmtId="165" fontId="10" fillId="0" borderId="13" xfId="3" applyNumberFormat="1" applyFont="1" applyFill="1" applyBorder="1" applyAlignment="1">
      <alignment horizontal="right"/>
    </xf>
    <xf numFmtId="166" fontId="31" fillId="0" borderId="0" xfId="5" applyNumberFormat="1" applyFont="1" applyFill="1" applyAlignment="1">
      <alignment horizontal="right"/>
    </xf>
    <xf numFmtId="166" fontId="28" fillId="0" borderId="0" xfId="5" applyNumberFormat="1" applyFont="1" applyFill="1" applyAlignment="1">
      <alignment horizontal="right"/>
    </xf>
    <xf numFmtId="166" fontId="31" fillId="0" borderId="0" xfId="3" applyNumberFormat="1" applyFont="1" applyFill="1" applyAlignment="1">
      <alignment horizontal="right"/>
    </xf>
    <xf numFmtId="165" fontId="31" fillId="0" borderId="0" xfId="3" applyNumberFormat="1" applyFont="1" applyFill="1" applyAlignment="1">
      <alignment horizontal="left"/>
    </xf>
    <xf numFmtId="165" fontId="31" fillId="0" borderId="13" xfId="3" applyNumberFormat="1" applyFont="1" applyFill="1" applyBorder="1" applyAlignment="1">
      <alignment horizontal="right"/>
    </xf>
    <xf numFmtId="43" fontId="30" fillId="0" borderId="0" xfId="1" applyFont="1" applyFill="1"/>
    <xf numFmtId="165" fontId="34" fillId="0" borderId="13" xfId="3" applyNumberFormat="1" applyFont="1" applyFill="1" applyBorder="1" applyAlignment="1">
      <alignment horizontal="right"/>
    </xf>
    <xf numFmtId="39" fontId="10" fillId="0" borderId="13" xfId="3" applyNumberFormat="1" applyFont="1" applyFill="1" applyBorder="1" applyAlignment="1">
      <alignment horizontal="right"/>
    </xf>
    <xf numFmtId="166" fontId="29" fillId="0" borderId="13" xfId="5" applyNumberFormat="1" applyFont="1" applyFill="1" applyBorder="1" applyAlignment="1">
      <alignment horizontal="right"/>
    </xf>
    <xf numFmtId="166" fontId="29" fillId="0" borderId="0" xfId="5" applyNumberFormat="1" applyFont="1" applyFill="1" applyAlignment="1">
      <alignment horizontal="right"/>
    </xf>
    <xf numFmtId="0" fontId="22" fillId="0" borderId="0" xfId="3" applyFont="1" applyFill="1" applyAlignment="1">
      <alignment vertical="center"/>
    </xf>
    <xf numFmtId="0" fontId="26" fillId="0" borderId="0" xfId="3" applyFont="1" applyFill="1" applyBorder="1" applyAlignment="1">
      <alignment horizontal="center" vertical="center" wrapText="1"/>
    </xf>
    <xf numFmtId="0" fontId="44" fillId="0" borderId="0" xfId="3" applyFont="1" applyFill="1" applyAlignment="1">
      <alignment vertical="center"/>
    </xf>
    <xf numFmtId="0" fontId="35" fillId="0" borderId="0" xfId="3" applyFont="1" applyFill="1" applyAlignment="1">
      <alignment vertical="center" wrapText="1"/>
    </xf>
    <xf numFmtId="0" fontId="51" fillId="4" borderId="37" xfId="0" applyFont="1" applyFill="1" applyBorder="1" applyAlignment="1">
      <alignment vertical="center"/>
    </xf>
    <xf numFmtId="0" fontId="36" fillId="0" borderId="36" xfId="0" applyFont="1" applyBorder="1" applyAlignment="1">
      <alignment horizontal="left"/>
    </xf>
    <xf numFmtId="164" fontId="36" fillId="0" borderId="41" xfId="0" applyNumberFormat="1" applyFont="1" applyBorder="1" applyAlignment="1">
      <alignment horizontal="center" vertical="center"/>
    </xf>
    <xf numFmtId="0" fontId="51" fillId="4" borderId="40" xfId="0" applyFont="1" applyFill="1" applyBorder="1" applyAlignment="1">
      <alignment vertical="center"/>
    </xf>
    <xf numFmtId="0" fontId="36" fillId="0" borderId="38" xfId="0" applyFont="1" applyBorder="1" applyAlignment="1">
      <alignment horizontal="left"/>
    </xf>
    <xf numFmtId="164" fontId="36" fillId="0" borderId="42" xfId="0" applyNumberFormat="1" applyFont="1" applyBorder="1" applyAlignment="1">
      <alignment horizontal="center" vertical="center"/>
    </xf>
    <xf numFmtId="4" fontId="36" fillId="0" borderId="39" xfId="0" applyNumberFormat="1" applyFont="1" applyBorder="1" applyAlignment="1">
      <alignment horizontal="center" vertical="center"/>
    </xf>
    <xf numFmtId="0" fontId="51" fillId="14" borderId="43" xfId="0" applyFont="1" applyFill="1" applyBorder="1" applyAlignment="1">
      <alignment horizontal="center" vertical="center"/>
    </xf>
    <xf numFmtId="0" fontId="36" fillId="14" borderId="0" xfId="0" applyFont="1" applyFill="1" applyAlignment="1">
      <alignment horizontal="left"/>
    </xf>
    <xf numFmtId="164" fontId="36" fillId="14" borderId="0" xfId="0" applyNumberFormat="1" applyFont="1" applyFill="1" applyAlignment="1">
      <alignment horizontal="center" vertical="center"/>
    </xf>
    <xf numFmtId="0" fontId="51" fillId="4" borderId="45" xfId="0" applyFont="1" applyFill="1" applyBorder="1" applyAlignment="1">
      <alignment vertical="center"/>
    </xf>
    <xf numFmtId="4" fontId="36" fillId="0" borderId="0" xfId="0" applyNumberFormat="1" applyFont="1" applyAlignment="1">
      <alignment horizontal="center" vertical="center"/>
    </xf>
    <xf numFmtId="4" fontId="36" fillId="0" borderId="44" xfId="0" applyNumberFormat="1" applyFont="1" applyBorder="1" applyAlignment="1">
      <alignment horizontal="center" vertical="center"/>
    </xf>
    <xf numFmtId="164" fontId="36" fillId="0" borderId="0" xfId="0" applyNumberFormat="1" applyFont="1" applyAlignment="1">
      <alignment horizontal="center" vertical="center"/>
    </xf>
    <xf numFmtId="4" fontId="36" fillId="0" borderId="42" xfId="0" applyNumberFormat="1" applyFont="1" applyBorder="1" applyAlignment="1">
      <alignment horizontal="center" vertical="center"/>
    </xf>
    <xf numFmtId="0" fontId="20" fillId="0" borderId="41" xfId="3" applyFont="1" applyBorder="1"/>
    <xf numFmtId="165" fontId="31" fillId="0" borderId="0" xfId="3" applyNumberFormat="1" applyFont="1" applyFill="1" applyBorder="1" applyAlignment="1">
      <alignment horizontal="right"/>
    </xf>
    <xf numFmtId="0" fontId="15" fillId="0" borderId="43" xfId="3" applyBorder="1"/>
    <xf numFmtId="0" fontId="55" fillId="0" borderId="0" xfId="0" applyFont="1" applyAlignment="1">
      <alignment vertical="center"/>
    </xf>
    <xf numFmtId="0" fontId="26" fillId="2" borderId="49" xfId="3" applyFont="1" applyFill="1" applyBorder="1" applyAlignment="1">
      <alignment horizontal="center" vertical="center" wrapText="1"/>
    </xf>
    <xf numFmtId="0" fontId="36" fillId="14" borderId="50" xfId="0" applyFont="1" applyFill="1" applyBorder="1" applyAlignment="1">
      <alignment horizontal="left"/>
    </xf>
    <xf numFmtId="0" fontId="36" fillId="0" borderId="47" xfId="0" applyFont="1" applyBorder="1" applyAlignment="1">
      <alignment horizontal="left"/>
    </xf>
    <xf numFmtId="0" fontId="36" fillId="0" borderId="52" xfId="0" applyFont="1" applyBorder="1" applyAlignment="1">
      <alignment horizontal="left"/>
    </xf>
    <xf numFmtId="0" fontId="36" fillId="0" borderId="48" xfId="0" applyFont="1" applyBorder="1" applyAlignment="1">
      <alignment horizontal="left"/>
    </xf>
    <xf numFmtId="0" fontId="36" fillId="14" borderId="12" xfId="0" applyFont="1" applyFill="1" applyBorder="1" applyAlignment="1">
      <alignment horizontal="left"/>
    </xf>
    <xf numFmtId="164" fontId="36" fillId="0" borderId="55" xfId="0" applyNumberFormat="1" applyFont="1" applyBorder="1" applyAlignment="1">
      <alignment horizontal="center" vertical="center"/>
    </xf>
    <xf numFmtId="4" fontId="36" fillId="0" borderId="54" xfId="0" applyNumberFormat="1" applyFont="1" applyBorder="1" applyAlignment="1">
      <alignment horizontal="center" vertical="center"/>
    </xf>
    <xf numFmtId="164" fontId="36" fillId="14" borderId="53" xfId="0" applyNumberFormat="1" applyFont="1" applyFill="1" applyBorder="1" applyAlignment="1">
      <alignment horizontal="center" vertical="center"/>
    </xf>
    <xf numFmtId="4" fontId="36" fillId="0" borderId="53" xfId="0" applyNumberFormat="1" applyFont="1" applyBorder="1" applyAlignment="1">
      <alignment horizontal="center" vertical="center"/>
    </xf>
    <xf numFmtId="164" fontId="36" fillId="0" borderId="53" xfId="0" applyNumberFormat="1" applyFont="1" applyBorder="1" applyAlignment="1">
      <alignment horizontal="center" vertical="center"/>
    </xf>
    <xf numFmtId="164" fontId="36" fillId="0" borderId="54" xfId="0" applyNumberFormat="1" applyFont="1" applyBorder="1" applyAlignment="1">
      <alignment horizontal="center" vertical="center"/>
    </xf>
    <xf numFmtId="4" fontId="36" fillId="0" borderId="55" xfId="0" applyNumberFormat="1" applyFont="1" applyBorder="1" applyAlignment="1">
      <alignment horizontal="center" vertical="center"/>
    </xf>
    <xf numFmtId="0" fontId="29" fillId="3" borderId="17" xfId="0" applyFont="1" applyFill="1" applyBorder="1" applyAlignment="1">
      <alignment wrapText="1"/>
    </xf>
    <xf numFmtId="167" fontId="28" fillId="3" borderId="17" xfId="7" applyFont="1" applyFill="1" applyBorder="1"/>
    <xf numFmtId="168" fontId="28" fillId="3" borderId="17" xfId="2" applyNumberFormat="1" applyFont="1" applyFill="1" applyBorder="1"/>
    <xf numFmtId="0" fontId="25" fillId="2" borderId="38" xfId="3" applyFont="1" applyFill="1" applyBorder="1" applyAlignment="1">
      <alignment horizontal="center" vertical="center" wrapText="1"/>
    </xf>
    <xf numFmtId="0" fontId="26" fillId="2" borderId="51" xfId="3" applyFont="1" applyFill="1" applyBorder="1" applyAlignment="1">
      <alignment horizontal="center" vertical="center" wrapText="1"/>
    </xf>
    <xf numFmtId="0" fontId="26" fillId="2" borderId="39" xfId="3" applyFont="1" applyFill="1" applyBorder="1" applyAlignment="1">
      <alignment horizontal="center" vertical="center" wrapText="1"/>
    </xf>
    <xf numFmtId="165" fontId="56" fillId="0" borderId="34" xfId="3" applyNumberFormat="1" applyFont="1" applyBorder="1" applyAlignment="1">
      <alignment horizontal="right"/>
    </xf>
    <xf numFmtId="167" fontId="0" fillId="0" borderId="0" xfId="6" applyFont="1"/>
    <xf numFmtId="0" fontId="26" fillId="2" borderId="34" xfId="3" applyFont="1" applyFill="1" applyBorder="1" applyAlignment="1">
      <alignment horizontal="center" vertical="center" wrapText="1"/>
    </xf>
    <xf numFmtId="0" fontId="26" fillId="2" borderId="0" xfId="3" applyFont="1" applyFill="1" applyAlignment="1">
      <alignment horizontal="center" vertical="center" wrapText="1"/>
    </xf>
    <xf numFmtId="165" fontId="29" fillId="3" borderId="34" xfId="3" applyNumberFormat="1" applyFont="1" applyFill="1" applyBorder="1" applyAlignment="1">
      <alignment horizontal="right"/>
    </xf>
    <xf numFmtId="166" fontId="31" fillId="0" borderId="34" xfId="5" applyNumberFormat="1" applyFont="1" applyBorder="1" applyAlignment="1">
      <alignment horizontal="right"/>
    </xf>
    <xf numFmtId="165" fontId="10" fillId="0" borderId="34" xfId="3" applyNumberFormat="1" applyFont="1" applyBorder="1" applyAlignment="1">
      <alignment horizontal="right"/>
    </xf>
    <xf numFmtId="165" fontId="29" fillId="3" borderId="0" xfId="3" applyNumberFormat="1" applyFont="1" applyFill="1" applyAlignment="1">
      <alignment horizontal="right"/>
    </xf>
    <xf numFmtId="165" fontId="29" fillId="0" borderId="34" xfId="3" applyNumberFormat="1" applyFont="1" applyBorder="1" applyAlignment="1">
      <alignment horizontal="right"/>
    </xf>
    <xf numFmtId="165" fontId="10" fillId="0" borderId="0" xfId="3" applyNumberFormat="1" applyFont="1" applyAlignment="1">
      <alignment horizontal="right"/>
    </xf>
    <xf numFmtId="165" fontId="10" fillId="3" borderId="0" xfId="3" applyNumberFormat="1" applyFont="1" applyFill="1" applyAlignment="1">
      <alignment horizontal="right"/>
    </xf>
    <xf numFmtId="167" fontId="20" fillId="0" borderId="0" xfId="6" applyFont="1"/>
    <xf numFmtId="0" fontId="57" fillId="0" borderId="34" xfId="3" applyFont="1" applyBorder="1" applyAlignment="1">
      <alignment horizontal="left" wrapText="1"/>
    </xf>
    <xf numFmtId="165" fontId="31" fillId="0" borderId="34" xfId="3" applyNumberFormat="1" applyFont="1" applyBorder="1" applyAlignment="1">
      <alignment horizontal="right"/>
    </xf>
    <xf numFmtId="0" fontId="15" fillId="0" borderId="0" xfId="3" applyAlignment="1">
      <alignment horizontal="left" indent="2"/>
    </xf>
    <xf numFmtId="0" fontId="15" fillId="0" borderId="0" xfId="3" applyAlignment="1">
      <alignment horizontal="left" indent="1"/>
    </xf>
    <xf numFmtId="0" fontId="22" fillId="0" borderId="0" xfId="0" applyFont="1" applyAlignment="1"/>
    <xf numFmtId="0" fontId="15" fillId="4" borderId="0" xfId="3" applyFill="1"/>
    <xf numFmtId="0" fontId="12" fillId="4" borderId="0" xfId="11" applyFill="1"/>
    <xf numFmtId="0" fontId="13" fillId="4" borderId="0" xfId="11" applyFont="1" applyFill="1"/>
    <xf numFmtId="0" fontId="15" fillId="4" borderId="44" xfId="3" applyFill="1" applyBorder="1"/>
    <xf numFmtId="0" fontId="26" fillId="12" borderId="56" xfId="3" applyFont="1" applyFill="1" applyBorder="1" applyAlignment="1">
      <alignment horizontal="center" vertical="center" wrapText="1"/>
    </xf>
    <xf numFmtId="0" fontId="26" fillId="12" borderId="10" xfId="3" applyFont="1" applyFill="1" applyBorder="1" applyAlignment="1">
      <alignment horizontal="center" vertical="center" wrapText="1"/>
    </xf>
    <xf numFmtId="0" fontId="26" fillId="12" borderId="11" xfId="3" applyFont="1" applyFill="1" applyBorder="1" applyAlignment="1">
      <alignment horizontal="center" vertical="center" wrapText="1"/>
    </xf>
    <xf numFmtId="166" fontId="0" fillId="4" borderId="0" xfId="5" applyNumberFormat="1" applyFont="1" applyFill="1"/>
    <xf numFmtId="169" fontId="31" fillId="4" borderId="12" xfId="12" applyFont="1" applyFill="1" applyBorder="1" applyAlignment="1">
      <alignment horizontal="left" wrapText="1" indent="1"/>
    </xf>
    <xf numFmtId="168" fontId="31" fillId="4" borderId="13" xfId="3" applyNumberFormat="1" applyFont="1" applyFill="1" applyBorder="1" applyAlignment="1">
      <alignment horizontal="right" vertical="center"/>
    </xf>
    <xf numFmtId="168" fontId="31" fillId="4" borderId="57" xfId="3" applyNumberFormat="1" applyFont="1" applyFill="1" applyBorder="1" applyAlignment="1">
      <alignment horizontal="right" vertical="center"/>
    </xf>
    <xf numFmtId="168" fontId="31" fillId="4" borderId="58" xfId="3" applyNumberFormat="1" applyFont="1" applyFill="1" applyBorder="1" applyAlignment="1">
      <alignment horizontal="right" vertical="center"/>
    </xf>
    <xf numFmtId="168" fontId="31" fillId="4" borderId="0" xfId="3" applyNumberFormat="1" applyFont="1" applyFill="1" applyAlignment="1">
      <alignment horizontal="right" vertical="center"/>
    </xf>
    <xf numFmtId="168" fontId="31" fillId="4" borderId="59" xfId="3" applyNumberFormat="1" applyFont="1" applyFill="1" applyBorder="1" applyAlignment="1">
      <alignment horizontal="right" vertical="center"/>
    </xf>
    <xf numFmtId="168" fontId="31" fillId="4" borderId="25" xfId="3" applyNumberFormat="1" applyFont="1" applyFill="1" applyBorder="1" applyAlignment="1">
      <alignment horizontal="right" vertical="center"/>
    </xf>
    <xf numFmtId="168" fontId="31" fillId="4" borderId="60" xfId="3" applyNumberFormat="1" applyFont="1" applyFill="1" applyBorder="1" applyAlignment="1">
      <alignment horizontal="right" vertical="center"/>
    </xf>
    <xf numFmtId="168" fontId="31" fillId="4" borderId="22" xfId="3" applyNumberFormat="1" applyFont="1" applyFill="1" applyBorder="1" applyAlignment="1">
      <alignment horizontal="right" vertical="center"/>
    </xf>
    <xf numFmtId="169" fontId="31" fillId="4" borderId="51" xfId="12" applyFont="1" applyFill="1" applyBorder="1" applyAlignment="1">
      <alignment horizontal="left" wrapText="1" indent="1"/>
    </xf>
    <xf numFmtId="168" fontId="31" fillId="4" borderId="49" xfId="3" applyNumberFormat="1" applyFont="1" applyFill="1" applyBorder="1" applyAlignment="1">
      <alignment horizontal="right" vertical="center"/>
    </xf>
    <xf numFmtId="168" fontId="31" fillId="4" borderId="42" xfId="3" applyNumberFormat="1" applyFont="1" applyFill="1" applyBorder="1" applyAlignment="1">
      <alignment horizontal="right" vertical="center"/>
    </xf>
    <xf numFmtId="168" fontId="28" fillId="3" borderId="61" xfId="3" applyNumberFormat="1" applyFont="1" applyFill="1" applyBorder="1" applyAlignment="1">
      <alignment horizontal="left" vertical="center"/>
    </xf>
    <xf numFmtId="168" fontId="28" fillId="3" borderId="10" xfId="3" applyNumberFormat="1" applyFont="1" applyFill="1" applyBorder="1" applyAlignment="1">
      <alignment horizontal="right" vertical="center"/>
    </xf>
    <xf numFmtId="168" fontId="28" fillId="3" borderId="11" xfId="3" applyNumberFormat="1" applyFont="1" applyFill="1" applyBorder="1" applyAlignment="1">
      <alignment horizontal="right" vertical="center"/>
    </xf>
    <xf numFmtId="168" fontId="28" fillId="3" borderId="62" xfId="3" applyNumberFormat="1" applyFont="1" applyFill="1" applyBorder="1" applyAlignment="1">
      <alignment horizontal="right" vertical="center"/>
    </xf>
    <xf numFmtId="0" fontId="15" fillId="4" borderId="2" xfId="3" applyFill="1" applyBorder="1"/>
    <xf numFmtId="43" fontId="12" fillId="4" borderId="0" xfId="13" applyFont="1" applyFill="1"/>
    <xf numFmtId="0" fontId="26" fillId="12" borderId="9" xfId="0" applyFont="1" applyFill="1" applyBorder="1" applyAlignment="1">
      <alignment horizontal="center" vertical="center" wrapText="1"/>
    </xf>
    <xf numFmtId="0" fontId="25" fillId="12" borderId="10" xfId="0" applyFont="1" applyFill="1" applyBorder="1" applyAlignment="1">
      <alignment horizontal="center" vertical="center" wrapText="1"/>
    </xf>
    <xf numFmtId="0" fontId="25" fillId="12" borderId="1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indent="1"/>
    </xf>
    <xf numFmtId="0" fontId="22" fillId="4" borderId="0" xfId="11" applyFont="1" applyFill="1" applyAlignment="1"/>
    <xf numFmtId="0" fontId="23" fillId="4" borderId="42" xfId="11" applyFont="1" applyFill="1" applyBorder="1" applyAlignment="1"/>
    <xf numFmtId="0" fontId="19" fillId="4" borderId="0" xfId="11" applyFont="1" applyFill="1" applyBorder="1" applyAlignment="1">
      <alignment horizontal="center" vertical="top" wrapText="1" readingOrder="1"/>
    </xf>
    <xf numFmtId="0" fontId="19" fillId="4" borderId="0" xfId="11" applyFont="1" applyFill="1" applyAlignment="1">
      <alignment horizontal="center" vertical="top" wrapText="1" readingOrder="1"/>
    </xf>
    <xf numFmtId="0" fontId="28" fillId="0" borderId="0" xfId="0" applyFont="1"/>
    <xf numFmtId="0" fontId="31" fillId="0" borderId="44" xfId="0" applyFont="1" applyBorder="1"/>
    <xf numFmtId="165" fontId="36" fillId="0" borderId="15" xfId="7" applyNumberFormat="1" applyFont="1" applyBorder="1" applyAlignment="1">
      <alignment horizontal="right" vertical="center"/>
    </xf>
    <xf numFmtId="166" fontId="15" fillId="0" borderId="0" xfId="3" applyNumberFormat="1"/>
    <xf numFmtId="165" fontId="38" fillId="0" borderId="34" xfId="3" applyNumberFormat="1" applyFont="1" applyBorder="1" applyAlignment="1">
      <alignment horizontal="right"/>
    </xf>
    <xf numFmtId="166" fontId="15" fillId="0" borderId="0" xfId="2" applyNumberFormat="1" applyFont="1"/>
    <xf numFmtId="0" fontId="23" fillId="0" borderId="42" xfId="3" applyFont="1" applyBorder="1" applyAlignment="1">
      <alignment horizontal="center" vertical="center"/>
    </xf>
    <xf numFmtId="9" fontId="15" fillId="0" borderId="0" xfId="2" applyFont="1"/>
    <xf numFmtId="43" fontId="15" fillId="0" borderId="0" xfId="1" applyFont="1"/>
    <xf numFmtId="0" fontId="28" fillId="0" borderId="0" xfId="3" applyFont="1" applyAlignment="1">
      <alignment horizontal="left" wrapText="1"/>
    </xf>
    <xf numFmtId="166" fontId="29" fillId="0" borderId="0" xfId="5" applyNumberFormat="1" applyFont="1" applyFill="1" applyBorder="1" applyAlignment="1">
      <alignment horizontal="right"/>
    </xf>
    <xf numFmtId="9" fontId="15" fillId="0" borderId="0" xfId="3" applyNumberFormat="1"/>
    <xf numFmtId="10" fontId="15" fillId="0" borderId="0" xfId="2" applyNumberFormat="1" applyFont="1"/>
    <xf numFmtId="166" fontId="10" fillId="0" borderId="0" xfId="5" applyNumberFormat="1" applyFont="1" applyAlignment="1">
      <alignment horizontal="right"/>
    </xf>
    <xf numFmtId="0" fontId="34" fillId="0" borderId="0" xfId="0" applyFont="1"/>
    <xf numFmtId="0" fontId="10" fillId="4" borderId="0" xfId="0" applyFont="1" applyFill="1"/>
    <xf numFmtId="165" fontId="51" fillId="3" borderId="15" xfId="7" applyNumberFormat="1" applyFont="1" applyFill="1" applyBorder="1" applyAlignment="1">
      <alignment horizontal="left" vertical="center"/>
    </xf>
    <xf numFmtId="165" fontId="51" fillId="3" borderId="15" xfId="7" applyNumberFormat="1" applyFont="1" applyFill="1" applyBorder="1" applyAlignment="1">
      <alignment horizontal="right" vertical="center"/>
    </xf>
    <xf numFmtId="9" fontId="59" fillId="4" borderId="0" xfId="2" applyFont="1" applyFill="1" applyBorder="1" applyAlignment="1">
      <alignment horizontal="right" vertical="center"/>
    </xf>
    <xf numFmtId="9" fontId="34" fillId="0" borderId="0" xfId="2" applyFont="1"/>
    <xf numFmtId="166" fontId="34" fillId="0" borderId="0" xfId="2" applyNumberFormat="1" applyFont="1"/>
    <xf numFmtId="10" fontId="34" fillId="0" borderId="0" xfId="2" applyNumberFormat="1" applyFont="1"/>
    <xf numFmtId="165" fontId="51" fillId="0" borderId="0" xfId="7" applyNumberFormat="1" applyFont="1" applyFill="1" applyBorder="1" applyAlignment="1">
      <alignment horizontal="left" vertical="center"/>
    </xf>
    <xf numFmtId="165" fontId="51" fillId="0" borderId="0" xfId="7" applyNumberFormat="1" applyFont="1" applyFill="1" applyBorder="1" applyAlignment="1">
      <alignment horizontal="right" vertical="center"/>
    </xf>
    <xf numFmtId="165" fontId="59" fillId="0" borderId="0" xfId="0" applyNumberFormat="1" applyFont="1" applyAlignment="1">
      <alignment horizontal="right" vertical="center"/>
    </xf>
    <xf numFmtId="164" fontId="31" fillId="0" borderId="0" xfId="0" applyNumberFormat="1" applyFont="1"/>
    <xf numFmtId="9" fontId="31" fillId="0" borderId="0" xfId="2" applyFont="1"/>
    <xf numFmtId="0" fontId="53" fillId="0" borderId="0" xfId="3" applyFont="1" applyAlignment="1">
      <alignment vertical="center" wrapText="1" readingOrder="1"/>
    </xf>
    <xf numFmtId="0" fontId="17" fillId="0" borderId="0" xfId="3" applyFont="1" applyAlignment="1">
      <alignment vertical="top" readingOrder="1"/>
    </xf>
    <xf numFmtId="0" fontId="19" fillId="0" borderId="0" xfId="3" applyFont="1" applyAlignment="1">
      <alignment vertical="top" wrapText="1" readingOrder="1"/>
    </xf>
    <xf numFmtId="165" fontId="51" fillId="3" borderId="0" xfId="7" applyNumberFormat="1" applyFont="1" applyFill="1" applyBorder="1" applyAlignment="1">
      <alignment horizontal="right" vertical="center"/>
    </xf>
    <xf numFmtId="174" fontId="59" fillId="4" borderId="0" xfId="7" applyNumberFormat="1" applyFont="1" applyFill="1" applyBorder="1" applyAlignment="1">
      <alignment horizontal="right" vertical="center"/>
    </xf>
    <xf numFmtId="165" fontId="36" fillId="0" borderId="0" xfId="7" applyNumberFormat="1" applyFont="1" applyBorder="1" applyAlignment="1">
      <alignment horizontal="right" vertical="center"/>
    </xf>
    <xf numFmtId="174" fontId="20" fillId="4" borderId="0" xfId="7" applyNumberFormat="1" applyFont="1" applyFill="1" applyBorder="1" applyAlignment="1">
      <alignment horizontal="right" vertical="center"/>
    </xf>
    <xf numFmtId="165" fontId="59" fillId="15" borderId="0" xfId="0" applyNumberFormat="1" applyFont="1" applyFill="1" applyAlignment="1">
      <alignment horizontal="right" vertical="center"/>
    </xf>
    <xf numFmtId="0" fontId="53" fillId="0" borderId="0" xfId="3" applyFont="1" applyBorder="1" applyAlignment="1">
      <alignment vertical="center" wrapText="1" readingOrder="1"/>
    </xf>
    <xf numFmtId="0" fontId="29" fillId="0" borderId="0" xfId="0" applyFont="1"/>
    <xf numFmtId="0" fontId="26" fillId="2" borderId="49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 wrapText="1"/>
    </xf>
    <xf numFmtId="0" fontId="28" fillId="3" borderId="12" xfId="0" applyFont="1" applyFill="1" applyBorder="1" applyAlignment="1">
      <alignment horizontal="left" wrapText="1"/>
    </xf>
    <xf numFmtId="165" fontId="28" fillId="3" borderId="12" xfId="0" applyNumberFormat="1" applyFont="1" applyFill="1" applyBorder="1" applyAlignment="1">
      <alignment horizontal="right"/>
    </xf>
    <xf numFmtId="165" fontId="28" fillId="3" borderId="13" xfId="0" applyNumberFormat="1" applyFont="1" applyFill="1" applyBorder="1" applyAlignment="1">
      <alignment horizontal="right"/>
    </xf>
    <xf numFmtId="165" fontId="29" fillId="3" borderId="13" xfId="0" applyNumberFormat="1" applyFont="1" applyFill="1" applyBorder="1" applyAlignment="1">
      <alignment horizontal="right"/>
    </xf>
    <xf numFmtId="0" fontId="28" fillId="4" borderId="12" xfId="0" applyFont="1" applyFill="1" applyBorder="1" applyAlignment="1">
      <alignment horizontal="left" wrapText="1"/>
    </xf>
    <xf numFmtId="165" fontId="31" fillId="4" borderId="0" xfId="0" applyNumberFormat="1" applyFont="1" applyFill="1" applyAlignment="1">
      <alignment horizontal="right"/>
    </xf>
    <xf numFmtId="165" fontId="10" fillId="4" borderId="0" xfId="0" applyNumberFormat="1" applyFont="1" applyFill="1" applyAlignment="1">
      <alignment horizontal="right"/>
    </xf>
    <xf numFmtId="0" fontId="31" fillId="4" borderId="12" xfId="0" applyFont="1" applyFill="1" applyBorder="1" applyAlignment="1">
      <alignment wrapText="1"/>
    </xf>
    <xf numFmtId="165" fontId="32" fillId="4" borderId="13" xfId="0" applyNumberFormat="1" applyFont="1" applyFill="1" applyBorder="1" applyAlignment="1">
      <alignment horizontal="right"/>
    </xf>
    <xf numFmtId="165" fontId="10" fillId="4" borderId="13" xfId="0" applyNumberFormat="1" applyFont="1" applyFill="1" applyBorder="1" applyAlignment="1">
      <alignment horizontal="right"/>
    </xf>
    <xf numFmtId="0" fontId="28" fillId="4" borderId="0" xfId="0" applyFont="1" applyFill="1" applyAlignment="1">
      <alignment horizontal="left" wrapText="1"/>
    </xf>
    <xf numFmtId="165" fontId="31" fillId="4" borderId="12" xfId="0" applyNumberFormat="1" applyFont="1" applyFill="1" applyBorder="1" applyAlignment="1">
      <alignment horizontal="right"/>
    </xf>
    <xf numFmtId="165" fontId="31" fillId="4" borderId="15" xfId="0" applyNumberFormat="1" applyFont="1" applyFill="1" applyBorder="1" applyAlignment="1">
      <alignment horizontal="right"/>
    </xf>
    <xf numFmtId="165" fontId="28" fillId="4" borderId="0" xfId="0" applyNumberFormat="1" applyFont="1" applyFill="1" applyAlignment="1">
      <alignment horizontal="left"/>
    </xf>
    <xf numFmtId="166" fontId="31" fillId="4" borderId="0" xfId="0" applyNumberFormat="1" applyFont="1" applyFill="1" applyAlignment="1">
      <alignment horizontal="right"/>
    </xf>
    <xf numFmtId="165" fontId="31" fillId="4" borderId="0" xfId="0" applyNumberFormat="1" applyFont="1" applyFill="1" applyAlignment="1">
      <alignment horizontal="left"/>
    </xf>
    <xf numFmtId="165" fontId="33" fillId="4" borderId="13" xfId="0" applyNumberFormat="1" applyFont="1" applyFill="1" applyBorder="1" applyAlignment="1">
      <alignment horizontal="right"/>
    </xf>
    <xf numFmtId="165" fontId="29" fillId="4" borderId="13" xfId="0" applyNumberFormat="1" applyFont="1" applyFill="1" applyBorder="1" applyAlignment="1">
      <alignment horizontal="right"/>
    </xf>
    <xf numFmtId="165" fontId="33" fillId="3" borderId="13" xfId="0" applyNumberFormat="1" applyFont="1" applyFill="1" applyBorder="1" applyAlignment="1">
      <alignment horizontal="right"/>
    </xf>
    <xf numFmtId="165" fontId="31" fillId="4" borderId="13" xfId="0" applyNumberFormat="1" applyFont="1" applyFill="1" applyBorder="1" applyAlignment="1">
      <alignment horizontal="right"/>
    </xf>
    <xf numFmtId="165" fontId="28" fillId="4" borderId="13" xfId="0" applyNumberFormat="1" applyFont="1" applyFill="1" applyBorder="1" applyAlignment="1">
      <alignment horizontal="right"/>
    </xf>
    <xf numFmtId="39" fontId="32" fillId="4" borderId="13" xfId="0" applyNumberFormat="1" applyFont="1" applyFill="1" applyBorder="1" applyAlignment="1">
      <alignment horizontal="right"/>
    </xf>
    <xf numFmtId="39" fontId="10" fillId="4" borderId="13" xfId="0" applyNumberFormat="1" applyFont="1" applyFill="1" applyBorder="1" applyAlignment="1">
      <alignment horizontal="right"/>
    </xf>
    <xf numFmtId="0" fontId="25" fillId="2" borderId="48" xfId="0" applyFont="1" applyFill="1" applyBorder="1" applyAlignment="1">
      <alignment horizontal="center" vertical="center" wrapText="1"/>
    </xf>
    <xf numFmtId="0" fontId="24" fillId="0" borderId="0" xfId="3" applyFont="1" applyBorder="1" applyAlignment="1">
      <alignment horizontal="center" vertical="center"/>
    </xf>
    <xf numFmtId="0" fontId="27" fillId="0" borderId="43" xfId="3" applyFont="1" applyBorder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165" fontId="31" fillId="0" borderId="13" xfId="7" applyNumberFormat="1" applyFont="1" applyBorder="1" applyAlignment="1">
      <alignment horizontal="right" vertical="center"/>
    </xf>
    <xf numFmtId="0" fontId="26" fillId="12" borderId="10" xfId="0" applyFont="1" applyFill="1" applyBorder="1" applyAlignment="1">
      <alignment horizontal="center" vertical="center" wrapText="1"/>
    </xf>
    <xf numFmtId="0" fontId="26" fillId="12" borderId="1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wrapText="1"/>
    </xf>
    <xf numFmtId="165" fontId="31" fillId="0" borderId="15" xfId="7" applyNumberFormat="1" applyFont="1" applyBorder="1" applyAlignment="1">
      <alignment horizontal="right" vertical="center"/>
    </xf>
    <xf numFmtId="0" fontId="31" fillId="0" borderId="0" xfId="0" applyFont="1" applyAlignment="1">
      <alignment horizontal="left" vertical="center" wrapText="1"/>
    </xf>
    <xf numFmtId="169" fontId="28" fillId="3" borderId="12" xfId="12" applyFont="1" applyFill="1" applyBorder="1" applyAlignment="1">
      <alignment horizontal="left" wrapText="1"/>
    </xf>
    <xf numFmtId="168" fontId="28" fillId="3" borderId="64" xfId="3" applyNumberFormat="1" applyFont="1" applyFill="1" applyBorder="1" applyAlignment="1">
      <alignment horizontal="right" vertical="center"/>
    </xf>
    <xf numFmtId="168" fontId="28" fillId="3" borderId="13" xfId="3" applyNumberFormat="1" applyFont="1" applyFill="1" applyBorder="1" applyAlignment="1">
      <alignment horizontal="right" vertical="center"/>
    </xf>
    <xf numFmtId="168" fontId="28" fillId="3" borderId="59" xfId="3" applyNumberFormat="1" applyFont="1" applyFill="1" applyBorder="1" applyAlignment="1">
      <alignment horizontal="right" vertical="center"/>
    </xf>
    <xf numFmtId="168" fontId="28" fillId="3" borderId="63" xfId="3" applyNumberFormat="1" applyFont="1" applyFill="1" applyBorder="1" applyAlignment="1">
      <alignment horizontal="right" vertical="center"/>
    </xf>
    <xf numFmtId="168" fontId="28" fillId="3" borderId="0" xfId="3" applyNumberFormat="1" applyFont="1" applyFill="1" applyBorder="1" applyAlignment="1">
      <alignment horizontal="right" vertical="center"/>
    </xf>
    <xf numFmtId="168" fontId="31" fillId="4" borderId="15" xfId="3" applyNumberFormat="1" applyFont="1" applyFill="1" applyBorder="1" applyAlignment="1">
      <alignment horizontal="right" vertical="center"/>
    </xf>
    <xf numFmtId="175" fontId="30" fillId="0" borderId="0" xfId="1" applyNumberFormat="1" applyFont="1"/>
    <xf numFmtId="0" fontId="23" fillId="0" borderId="0" xfId="3" applyFont="1" applyAlignment="1">
      <alignment horizontal="center" vertical="center"/>
    </xf>
    <xf numFmtId="0" fontId="26" fillId="9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1" fillId="0" borderId="12" xfId="0" applyFont="1" applyBorder="1" applyAlignment="1">
      <alignment horizontal="left" indent="1"/>
    </xf>
    <xf numFmtId="0" fontId="28" fillId="3" borderId="0" xfId="0" applyFont="1" applyFill="1" applyBorder="1" applyAlignment="1">
      <alignment horizontal="left" wrapText="1"/>
    </xf>
    <xf numFmtId="165" fontId="28" fillId="3" borderId="13" xfId="7" applyNumberFormat="1" applyFont="1" applyFill="1" applyBorder="1" applyAlignment="1">
      <alignment horizontal="right" vertical="center"/>
    </xf>
    <xf numFmtId="0" fontId="28" fillId="3" borderId="0" xfId="0" applyFont="1" applyFill="1" applyBorder="1" applyAlignment="1">
      <alignment horizontal="left"/>
    </xf>
    <xf numFmtId="0" fontId="28" fillId="16" borderId="35" xfId="0" applyFont="1" applyFill="1" applyBorder="1" applyAlignment="1">
      <alignment horizontal="left"/>
    </xf>
    <xf numFmtId="165" fontId="28" fillId="3" borderId="15" xfId="7" applyNumberFormat="1" applyFont="1" applyFill="1" applyBorder="1" applyAlignment="1">
      <alignment horizontal="left" vertical="center"/>
    </xf>
    <xf numFmtId="165" fontId="28" fillId="3" borderId="15" xfId="7" applyNumberFormat="1" applyFont="1" applyFill="1" applyBorder="1" applyAlignment="1">
      <alignment horizontal="right" vertical="center"/>
    </xf>
    <xf numFmtId="0" fontId="31" fillId="0" borderId="0" xfId="0" applyFont="1" applyAlignment="1">
      <alignment horizontal="left" wrapText="1" indent="1"/>
    </xf>
    <xf numFmtId="0" fontId="1" fillId="4" borderId="0" xfId="0" applyFont="1" applyFill="1" applyAlignment="1">
      <alignment vertical="center" wrapText="1" readingOrder="1"/>
    </xf>
    <xf numFmtId="0" fontId="0" fillId="4" borderId="0" xfId="0" applyFill="1"/>
    <xf numFmtId="0" fontId="2" fillId="4" borderId="0" xfId="0" applyFont="1" applyFill="1" applyAlignment="1">
      <alignment vertical="top" readingOrder="1"/>
    </xf>
    <xf numFmtId="0" fontId="3" fillId="4" borderId="0" xfId="0" applyFont="1" applyFill="1" applyAlignment="1">
      <alignment vertical="top" wrapText="1" readingOrder="1"/>
    </xf>
    <xf numFmtId="0" fontId="4" fillId="4" borderId="0" xfId="0" applyFont="1" applyFill="1" applyAlignment="1">
      <alignment vertical="center"/>
    </xf>
    <xf numFmtId="0" fontId="4" fillId="4" borderId="0" xfId="0" applyFont="1" applyFill="1" applyAlignment="1">
      <alignment horizontal="center" vertical="center"/>
    </xf>
    <xf numFmtId="0" fontId="25" fillId="6" borderId="17" xfId="0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35" fillId="0" borderId="17" xfId="0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45" fillId="4" borderId="17" xfId="0" applyFont="1" applyFill="1" applyBorder="1" applyAlignment="1">
      <alignment horizontal="center" vertical="center" wrapText="1"/>
    </xf>
    <xf numFmtId="166" fontId="45" fillId="0" borderId="17" xfId="0" applyNumberFormat="1" applyFont="1" applyBorder="1" applyAlignment="1">
      <alignment horizontal="center" vertical="center" wrapText="1"/>
    </xf>
    <xf numFmtId="166" fontId="45" fillId="4" borderId="17" xfId="0" applyNumberFormat="1" applyFont="1" applyFill="1" applyBorder="1" applyAlignment="1">
      <alignment horizontal="center" vertical="center" wrapText="1"/>
    </xf>
    <xf numFmtId="166" fontId="36" fillId="0" borderId="17" xfId="0" applyNumberFormat="1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14" fillId="4" borderId="0" xfId="0" applyFont="1" applyFill="1"/>
    <xf numFmtId="166" fontId="45" fillId="4" borderId="17" xfId="2" applyNumberFormat="1" applyFont="1" applyFill="1" applyBorder="1" applyAlignment="1">
      <alignment horizontal="center" vertical="center" wrapText="1"/>
    </xf>
    <xf numFmtId="10" fontId="25" fillId="6" borderId="16" xfId="0" applyNumberFormat="1" applyFont="1" applyFill="1" applyBorder="1" applyAlignment="1">
      <alignment horizontal="center" vertical="center" wrapText="1"/>
    </xf>
    <xf numFmtId="0" fontId="25" fillId="6" borderId="16" xfId="0" applyFont="1" applyFill="1" applyBorder="1" applyAlignment="1">
      <alignment horizontal="center" vertical="center" wrapText="1"/>
    </xf>
    <xf numFmtId="166" fontId="25" fillId="6" borderId="16" xfId="0" applyNumberFormat="1" applyFont="1" applyFill="1" applyBorder="1" applyAlignment="1">
      <alignment horizontal="center" vertical="center" wrapText="1"/>
    </xf>
    <xf numFmtId="0" fontId="62" fillId="0" borderId="0" xfId="15" applyAlignment="1">
      <alignment vertical="center"/>
    </xf>
    <xf numFmtId="166" fontId="10" fillId="4" borderId="65" xfId="0" applyNumberFormat="1" applyFont="1" applyFill="1" applyBorder="1"/>
    <xf numFmtId="166" fontId="10" fillId="4" borderId="66" xfId="5" applyNumberFormat="1" applyFont="1" applyFill="1" applyBorder="1"/>
    <xf numFmtId="166" fontId="10" fillId="4" borderId="72" xfId="0" applyNumberFormat="1" applyFont="1" applyFill="1" applyBorder="1"/>
    <xf numFmtId="166" fontId="10" fillId="4" borderId="73" xfId="5" applyNumberFormat="1" applyFont="1" applyFill="1" applyBorder="1"/>
    <xf numFmtId="166" fontId="10" fillId="4" borderId="74" xfId="0" applyNumberFormat="1" applyFont="1" applyFill="1" applyBorder="1"/>
    <xf numFmtId="166" fontId="10" fillId="4" borderId="75" xfId="5" applyNumberFormat="1" applyFont="1" applyFill="1" applyBorder="1"/>
    <xf numFmtId="166" fontId="10" fillId="4" borderId="76" xfId="0" applyNumberFormat="1" applyFont="1" applyFill="1" applyBorder="1"/>
    <xf numFmtId="166" fontId="10" fillId="4" borderId="0" xfId="0" applyNumberFormat="1" applyFont="1" applyFill="1"/>
    <xf numFmtId="166" fontId="10" fillId="4" borderId="77" xfId="0" applyNumberFormat="1" applyFont="1" applyFill="1" applyBorder="1"/>
    <xf numFmtId="166" fontId="10" fillId="4" borderId="8" xfId="5" applyNumberFormat="1" applyFont="1" applyFill="1" applyBorder="1"/>
    <xf numFmtId="0" fontId="63" fillId="4" borderId="0" xfId="0" applyFont="1" applyFill="1"/>
    <xf numFmtId="0" fontId="29" fillId="4" borderId="19" xfId="0" applyFont="1" applyFill="1" applyBorder="1"/>
    <xf numFmtId="0" fontId="29" fillId="4" borderId="18" xfId="0" applyFont="1" applyFill="1" applyBorder="1" applyAlignment="1">
      <alignment horizontal="left"/>
    </xf>
    <xf numFmtId="0" fontId="29" fillId="4" borderId="18" xfId="0" applyFont="1" applyFill="1" applyBorder="1"/>
    <xf numFmtId="0" fontId="29" fillId="4" borderId="16" xfId="0" applyFont="1" applyFill="1" applyBorder="1"/>
    <xf numFmtId="0" fontId="29" fillId="4" borderId="19" xfId="0" applyFont="1" applyFill="1" applyBorder="1" applyAlignment="1">
      <alignment horizontal="left"/>
    </xf>
    <xf numFmtId="0" fontId="26" fillId="2" borderId="78" xfId="0" applyFont="1" applyFill="1" applyBorder="1" applyAlignment="1">
      <alignment horizontal="center" vertical="center" wrapText="1"/>
    </xf>
    <xf numFmtId="0" fontId="29" fillId="4" borderId="0" xfId="14" applyFont="1" applyFill="1"/>
    <xf numFmtId="166" fontId="64" fillId="4" borderId="0" xfId="14" applyNumberFormat="1" applyFont="1" applyFill="1"/>
    <xf numFmtId="166" fontId="64" fillId="4" borderId="0" xfId="5" applyNumberFormat="1" applyFont="1" applyFill="1"/>
    <xf numFmtId="0" fontId="29" fillId="4" borderId="79" xfId="14" applyFont="1" applyFill="1" applyBorder="1"/>
    <xf numFmtId="166" fontId="64" fillId="4" borderId="79" xfId="14" applyNumberFormat="1" applyFont="1" applyFill="1" applyBorder="1"/>
    <xf numFmtId="166" fontId="64" fillId="4" borderId="79" xfId="5" applyNumberFormat="1" applyFont="1" applyFill="1" applyBorder="1"/>
    <xf numFmtId="0" fontId="65" fillId="4" borderId="0" xfId="14" applyFont="1" applyFill="1"/>
    <xf numFmtId="0" fontId="22" fillId="0" borderId="0" xfId="3" applyFont="1" applyAlignment="1">
      <alignment horizontal="center" vertical="center"/>
    </xf>
    <xf numFmtId="0" fontId="44" fillId="0" borderId="0" xfId="3" applyFont="1" applyAlignment="1">
      <alignment horizontal="center" vertical="center"/>
    </xf>
    <xf numFmtId="0" fontId="25" fillId="9" borderId="9" xfId="0" applyFont="1" applyFill="1" applyBorder="1" applyAlignment="1">
      <alignment horizontal="center" vertical="center" wrapText="1"/>
    </xf>
    <xf numFmtId="0" fontId="26" fillId="9" borderId="56" xfId="0" applyFont="1" applyFill="1" applyBorder="1" applyAlignment="1">
      <alignment horizontal="center" vertical="center" wrapText="1"/>
    </xf>
    <xf numFmtId="0" fontId="26" fillId="9" borderId="10" xfId="0" applyFont="1" applyFill="1" applyBorder="1" applyAlignment="1">
      <alignment horizontal="center" vertical="center" wrapText="1"/>
    </xf>
    <xf numFmtId="0" fontId="26" fillId="9" borderId="80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vertical="center" wrapText="1"/>
    </xf>
    <xf numFmtId="0" fontId="28" fillId="3" borderId="41" xfId="0" applyFont="1" applyFill="1" applyBorder="1" applyAlignment="1">
      <alignment vertical="center" wrapText="1"/>
    </xf>
    <xf numFmtId="165" fontId="28" fillId="3" borderId="41" xfId="0" applyNumberFormat="1" applyFont="1" applyFill="1" applyBorder="1" applyAlignment="1">
      <alignment vertical="center" wrapText="1"/>
    </xf>
    <xf numFmtId="166" fontId="28" fillId="3" borderId="41" xfId="2" applyNumberFormat="1" applyFont="1" applyFill="1" applyBorder="1" applyAlignment="1">
      <alignment vertical="center" wrapText="1"/>
    </xf>
    <xf numFmtId="0" fontId="0" fillId="0" borderId="0" xfId="0" applyAlignment="1">
      <alignment horizontal="left"/>
    </xf>
    <xf numFmtId="165" fontId="31" fillId="0" borderId="12" xfId="7" applyNumberFormat="1" applyFont="1" applyBorder="1" applyAlignment="1">
      <alignment horizontal="right" vertical="center"/>
    </xf>
    <xf numFmtId="10" fontId="31" fillId="0" borderId="0" xfId="2" applyNumberFormat="1" applyFont="1" applyFill="1" applyBorder="1"/>
    <xf numFmtId="43" fontId="31" fillId="0" borderId="0" xfId="0" applyNumberFormat="1" applyFont="1"/>
    <xf numFmtId="166" fontId="31" fillId="0" borderId="53" xfId="2" applyNumberFormat="1" applyFont="1" applyFill="1" applyBorder="1"/>
    <xf numFmtId="43" fontId="31" fillId="17" borderId="0" xfId="1" applyFont="1" applyFill="1" applyBorder="1"/>
    <xf numFmtId="0" fontId="28" fillId="3" borderId="0" xfId="0" applyFont="1" applyFill="1" applyAlignment="1">
      <alignment horizontal="left"/>
    </xf>
    <xf numFmtId="43" fontId="31" fillId="3" borderId="0" xfId="1" applyFont="1" applyFill="1" applyBorder="1"/>
    <xf numFmtId="165" fontId="28" fillId="3" borderId="12" xfId="7" applyNumberFormat="1" applyFont="1" applyFill="1" applyBorder="1" applyAlignment="1">
      <alignment horizontal="right" vertical="center"/>
    </xf>
    <xf numFmtId="10" fontId="31" fillId="3" borderId="0" xfId="2" applyNumberFormat="1" applyFont="1" applyFill="1" applyBorder="1"/>
    <xf numFmtId="43" fontId="31" fillId="3" borderId="0" xfId="0" applyNumberFormat="1" applyFont="1" applyFill="1"/>
    <xf numFmtId="43" fontId="28" fillId="3" borderId="0" xfId="1" applyFont="1" applyFill="1" applyBorder="1"/>
    <xf numFmtId="10" fontId="28" fillId="3" borderId="0" xfId="2" applyNumberFormat="1" applyFont="1" applyFill="1" applyBorder="1"/>
    <xf numFmtId="43" fontId="28" fillId="3" borderId="0" xfId="0" applyNumberFormat="1" applyFont="1" applyFill="1"/>
    <xf numFmtId="166" fontId="28" fillId="3" borderId="44" xfId="2" applyNumberFormat="1" applyFont="1" applyFill="1" applyBorder="1" applyAlignment="1">
      <alignment horizontal="right" vertical="center"/>
    </xf>
    <xf numFmtId="166" fontId="31" fillId="0" borderId="54" xfId="2" applyNumberFormat="1" applyFont="1" applyFill="1" applyBorder="1"/>
    <xf numFmtId="168" fontId="29" fillId="3" borderId="56" xfId="0" applyNumberFormat="1" applyFont="1" applyFill="1" applyBorder="1" applyAlignment="1">
      <alignment horizontal="left" vertical="center"/>
    </xf>
    <xf numFmtId="0" fontId="29" fillId="0" borderId="80" xfId="0" applyFont="1" applyBorder="1"/>
    <xf numFmtId="168" fontId="29" fillId="3" borderId="80" xfId="0" applyNumberFormat="1" applyFont="1" applyFill="1" applyBorder="1" applyAlignment="1">
      <alignment horizontal="right" vertical="center"/>
    </xf>
    <xf numFmtId="0" fontId="29" fillId="3" borderId="80" xfId="0" applyFont="1" applyFill="1" applyBorder="1"/>
    <xf numFmtId="166" fontId="29" fillId="3" borderId="81" xfId="2" applyNumberFormat="1" applyFont="1" applyFill="1" applyBorder="1"/>
    <xf numFmtId="168" fontId="29" fillId="0" borderId="41" xfId="0" applyNumberFormat="1" applyFont="1" applyBorder="1" applyAlignment="1">
      <alignment horizontal="left" vertical="center"/>
    </xf>
    <xf numFmtId="0" fontId="29" fillId="0" borderId="41" xfId="0" applyFont="1" applyBorder="1"/>
    <xf numFmtId="168" fontId="29" fillId="0" borderId="41" xfId="0" applyNumberFormat="1" applyFont="1" applyBorder="1" applyAlignment="1">
      <alignment horizontal="right" vertical="center"/>
    </xf>
    <xf numFmtId="166" fontId="29" fillId="0" borderId="41" xfId="2" applyNumberFormat="1" applyFont="1" applyFill="1" applyBorder="1"/>
    <xf numFmtId="0" fontId="0" fillId="0" borderId="43" xfId="0" applyBorder="1"/>
    <xf numFmtId="0" fontId="0" fillId="0" borderId="44" xfId="0" applyBorder="1"/>
    <xf numFmtId="0" fontId="26" fillId="9" borderId="81" xfId="0" applyFont="1" applyFill="1" applyBorder="1" applyAlignment="1">
      <alignment horizontal="center" vertical="center" wrapText="1"/>
    </xf>
    <xf numFmtId="0" fontId="26" fillId="9" borderId="44" xfId="0" applyFont="1" applyFill="1" applyBorder="1" applyAlignment="1">
      <alignment horizontal="center" vertical="center" wrapText="1"/>
    </xf>
    <xf numFmtId="0" fontId="66" fillId="0" borderId="44" xfId="0" applyFont="1" applyBorder="1"/>
    <xf numFmtId="0" fontId="66" fillId="0" borderId="0" xfId="0" applyFont="1"/>
    <xf numFmtId="0" fontId="67" fillId="0" borderId="44" xfId="0" applyFont="1" applyBorder="1"/>
    <xf numFmtId="0" fontId="67" fillId="0" borderId="0" xfId="0" applyFont="1"/>
    <xf numFmtId="0" fontId="68" fillId="0" borderId="39" xfId="0" applyFont="1" applyBorder="1"/>
    <xf numFmtId="0" fontId="68" fillId="0" borderId="0" xfId="0" applyFont="1"/>
    <xf numFmtId="43" fontId="0" fillId="0" borderId="0" xfId="1" applyFont="1"/>
    <xf numFmtId="165" fontId="36" fillId="0" borderId="13" xfId="7" applyNumberFormat="1" applyFont="1" applyBorder="1" applyAlignment="1">
      <alignment horizontal="right" vertical="center"/>
    </xf>
    <xf numFmtId="165" fontId="51" fillId="18" borderId="13" xfId="7" applyNumberFormat="1" applyFont="1" applyFill="1" applyBorder="1" applyAlignment="1">
      <alignment horizontal="left" vertical="center"/>
    </xf>
    <xf numFmtId="165" fontId="51" fillId="18" borderId="13" xfId="7" applyNumberFormat="1" applyFont="1" applyFill="1" applyBorder="1" applyAlignment="1">
      <alignment horizontal="right" vertical="center"/>
    </xf>
    <xf numFmtId="166" fontId="28" fillId="18" borderId="0" xfId="2" applyNumberFormat="1" applyFont="1" applyFill="1"/>
    <xf numFmtId="0" fontId="59" fillId="0" borderId="0" xfId="3" applyFont="1"/>
    <xf numFmtId="165" fontId="28" fillId="18" borderId="13" xfId="7" applyNumberFormat="1" applyFont="1" applyFill="1" applyBorder="1" applyAlignment="1">
      <alignment horizontal="right" vertical="center"/>
    </xf>
    <xf numFmtId="0" fontId="69" fillId="0" borderId="0" xfId="3" applyFont="1"/>
    <xf numFmtId="0" fontId="25" fillId="9" borderId="10" xfId="0" applyFont="1" applyFill="1" applyBorder="1" applyAlignment="1">
      <alignment horizontal="center" vertical="center" wrapText="1"/>
    </xf>
    <xf numFmtId="0" fontId="25" fillId="9" borderId="56" xfId="0" applyFont="1" applyFill="1" applyBorder="1" applyAlignment="1">
      <alignment horizontal="center" vertical="center" wrapText="1"/>
    </xf>
    <xf numFmtId="0" fontId="25" fillId="9" borderId="81" xfId="0" applyFont="1" applyFill="1" applyBorder="1" applyAlignment="1">
      <alignment horizontal="center" vertical="center" wrapText="1"/>
    </xf>
    <xf numFmtId="0" fontId="51" fillId="3" borderId="47" xfId="0" applyFont="1" applyFill="1" applyBorder="1" applyAlignment="1">
      <alignment horizontal="left"/>
    </xf>
    <xf numFmtId="165" fontId="51" fillId="3" borderId="64" xfId="7" applyNumberFormat="1" applyFont="1" applyFill="1" applyBorder="1" applyAlignment="1">
      <alignment horizontal="right" vertical="center"/>
    </xf>
    <xf numFmtId="165" fontId="51" fillId="3" borderId="50" xfId="7" applyNumberFormat="1" applyFont="1" applyFill="1" applyBorder="1" applyAlignment="1">
      <alignment horizontal="right" vertical="center"/>
    </xf>
    <xf numFmtId="9" fontId="51" fillId="3" borderId="82" xfId="2" applyFont="1" applyFill="1" applyBorder="1" applyAlignment="1">
      <alignment horizontal="right" vertical="center"/>
    </xf>
    <xf numFmtId="0" fontId="51" fillId="19" borderId="52" xfId="0" applyFont="1" applyFill="1" applyBorder="1" applyAlignment="1">
      <alignment horizontal="left" indent="1"/>
    </xf>
    <xf numFmtId="165" fontId="51" fillId="19" borderId="13" xfId="7" applyNumberFormat="1" applyFont="1" applyFill="1" applyBorder="1" applyAlignment="1">
      <alignment horizontal="right" vertical="center"/>
    </xf>
    <xf numFmtId="165" fontId="51" fillId="19" borderId="12" xfId="7" applyNumberFormat="1" applyFont="1" applyFill="1" applyBorder="1" applyAlignment="1">
      <alignment horizontal="right" vertical="center"/>
    </xf>
    <xf numFmtId="9" fontId="51" fillId="19" borderId="44" xfId="2" applyFont="1" applyFill="1" applyBorder="1" applyAlignment="1">
      <alignment horizontal="right" vertical="center"/>
    </xf>
    <xf numFmtId="0" fontId="36" fillId="0" borderId="52" xfId="0" applyFont="1" applyBorder="1" applyAlignment="1">
      <alignment horizontal="left" indent="2"/>
    </xf>
    <xf numFmtId="165" fontId="36" fillId="0" borderId="12" xfId="7" applyNumberFormat="1" applyFont="1" applyBorder="1" applyAlignment="1">
      <alignment horizontal="right" vertical="center"/>
    </xf>
    <xf numFmtId="9" fontId="36" fillId="0" borderId="44" xfId="2" applyFont="1" applyFill="1" applyBorder="1" applyAlignment="1">
      <alignment horizontal="right" vertical="center"/>
    </xf>
    <xf numFmtId="176" fontId="36" fillId="0" borderId="13" xfId="7" applyNumberFormat="1" applyFont="1" applyBorder="1" applyAlignment="1">
      <alignment horizontal="right" vertical="center"/>
    </xf>
    <xf numFmtId="176" fontId="36" fillId="0" borderId="44" xfId="2" applyNumberFormat="1" applyFont="1" applyFill="1" applyBorder="1" applyAlignment="1">
      <alignment horizontal="right" vertical="center"/>
    </xf>
    <xf numFmtId="0" fontId="51" fillId="19" borderId="52" xfId="0" applyFont="1" applyFill="1" applyBorder="1" applyAlignment="1">
      <alignment horizontal="left" indent="2"/>
    </xf>
    <xf numFmtId="0" fontId="36" fillId="0" borderId="52" xfId="0" applyFont="1" applyBorder="1" applyAlignment="1">
      <alignment horizontal="left" wrapText="1" indent="2"/>
    </xf>
    <xf numFmtId="0" fontId="51" fillId="3" borderId="52" xfId="0" applyFont="1" applyFill="1" applyBorder="1" applyAlignment="1">
      <alignment horizontal="left"/>
    </xf>
    <xf numFmtId="165" fontId="51" fillId="3" borderId="13" xfId="7" applyNumberFormat="1" applyFont="1" applyFill="1" applyBorder="1" applyAlignment="1">
      <alignment horizontal="right" vertical="center"/>
    </xf>
    <xf numFmtId="165" fontId="51" fillId="3" borderId="12" xfId="7" applyNumberFormat="1" applyFont="1" applyFill="1" applyBorder="1" applyAlignment="1">
      <alignment horizontal="right" vertical="center"/>
    </xf>
    <xf numFmtId="9" fontId="51" fillId="3" borderId="44" xfId="2" applyFont="1" applyFill="1" applyBorder="1" applyAlignment="1">
      <alignment horizontal="right" vertical="center"/>
    </xf>
    <xf numFmtId="0" fontId="51" fillId="0" borderId="52" xfId="0" applyFont="1" applyBorder="1" applyAlignment="1">
      <alignment horizontal="left" indent="1"/>
    </xf>
    <xf numFmtId="0" fontId="51" fillId="3" borderId="52" xfId="0" applyFont="1" applyFill="1" applyBorder="1" applyAlignment="1">
      <alignment horizontal="left" wrapText="1"/>
    </xf>
    <xf numFmtId="0" fontId="51" fillId="16" borderId="83" xfId="0" applyFont="1" applyFill="1" applyBorder="1" applyAlignment="1">
      <alignment horizontal="left"/>
    </xf>
    <xf numFmtId="165" fontId="51" fillId="3" borderId="42" xfId="7" applyNumberFormat="1" applyFont="1" applyFill="1" applyBorder="1" applyAlignment="1">
      <alignment horizontal="right" vertical="center"/>
    </xf>
    <xf numFmtId="165" fontId="51" fillId="3" borderId="51" xfId="7" applyNumberFormat="1" applyFont="1" applyFill="1" applyBorder="1" applyAlignment="1">
      <alignment horizontal="right" vertical="center"/>
    </xf>
    <xf numFmtId="9" fontId="51" fillId="3" borderId="39" xfId="2" applyFont="1" applyFill="1" applyBorder="1" applyAlignment="1">
      <alignment horizontal="right" vertical="center"/>
    </xf>
    <xf numFmtId="0" fontId="25" fillId="12" borderId="9" xfId="0" applyFont="1" applyFill="1" applyBorder="1" applyAlignment="1">
      <alignment horizontal="center" vertical="center" wrapText="1"/>
    </xf>
    <xf numFmtId="0" fontId="51" fillId="18" borderId="34" xfId="0" applyFont="1" applyFill="1" applyBorder="1" applyAlignment="1">
      <alignment horizontal="left"/>
    </xf>
    <xf numFmtId="166" fontId="51" fillId="18" borderId="13" xfId="2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indent="1"/>
    </xf>
    <xf numFmtId="166" fontId="36" fillId="0" borderId="13" xfId="2" applyNumberFormat="1" applyFont="1" applyBorder="1" applyAlignment="1">
      <alignment horizontal="right" vertical="center"/>
    </xf>
    <xf numFmtId="165" fontId="36" fillId="0" borderId="13" xfId="7" applyNumberFormat="1" applyFont="1" applyFill="1" applyBorder="1" applyAlignment="1">
      <alignment horizontal="right" vertical="center"/>
    </xf>
    <xf numFmtId="166" fontId="36" fillId="0" borderId="13" xfId="2" applyNumberFormat="1" applyFont="1" applyFill="1" applyBorder="1" applyAlignment="1">
      <alignment horizontal="right" vertical="center"/>
    </xf>
    <xf numFmtId="165" fontId="36" fillId="18" borderId="13" xfId="7" applyNumberFormat="1" applyFont="1" applyFill="1" applyBorder="1" applyAlignment="1">
      <alignment horizontal="right" vertical="center"/>
    </xf>
    <xf numFmtId="166" fontId="36" fillId="18" borderId="13" xfId="2" applyNumberFormat="1" applyFont="1" applyFill="1" applyBorder="1" applyAlignment="1">
      <alignment horizontal="right" vertical="center"/>
    </xf>
    <xf numFmtId="0" fontId="51" fillId="20" borderId="35" xfId="0" applyFont="1" applyFill="1" applyBorder="1" applyAlignment="1">
      <alignment horizontal="left"/>
    </xf>
    <xf numFmtId="0" fontId="26" fillId="2" borderId="11" xfId="0" applyFont="1" applyFill="1" applyBorder="1" applyAlignment="1">
      <alignment horizontal="center" vertical="center" wrapText="1"/>
    </xf>
    <xf numFmtId="173" fontId="29" fillId="3" borderId="12" xfId="1" applyNumberFormat="1" applyFont="1" applyFill="1" applyBorder="1" applyAlignment="1">
      <alignment horizontal="center" vertical="center"/>
    </xf>
    <xf numFmtId="173" fontId="29" fillId="3" borderId="55" xfId="1" applyNumberFormat="1" applyFont="1" applyFill="1" applyBorder="1" applyAlignment="1">
      <alignment horizontal="center" vertical="center"/>
    </xf>
    <xf numFmtId="0" fontId="10" fillId="4" borderId="0" xfId="14" applyFont="1" applyFill="1" applyAlignment="1">
      <alignment horizontal="left" wrapText="1"/>
    </xf>
    <xf numFmtId="175" fontId="51" fillId="20" borderId="35" xfId="1" applyNumberFormat="1" applyFont="1" applyFill="1" applyBorder="1" applyAlignment="1">
      <alignment horizontal="right"/>
    </xf>
    <xf numFmtId="9" fontId="51" fillId="20" borderId="35" xfId="2" applyFont="1" applyFill="1" applyBorder="1" applyAlignment="1">
      <alignment horizontal="right" vertical="center"/>
    </xf>
    <xf numFmtId="0" fontId="51" fillId="18" borderId="0" xfId="0" applyFont="1" applyFill="1" applyBorder="1" applyAlignment="1">
      <alignment horizontal="left"/>
    </xf>
    <xf numFmtId="173" fontId="28" fillId="4" borderId="44" xfId="0" applyNumberFormat="1" applyFont="1" applyFill="1" applyBorder="1" applyAlignment="1">
      <alignment horizontal="center" vertical="center"/>
    </xf>
    <xf numFmtId="173" fontId="31" fillId="4" borderId="44" xfId="0" applyNumberFormat="1" applyFont="1" applyFill="1" applyBorder="1" applyAlignment="1">
      <alignment horizontal="center" vertical="center"/>
    </xf>
    <xf numFmtId="173" fontId="28" fillId="4" borderId="12" xfId="0" applyNumberFormat="1" applyFont="1" applyFill="1" applyBorder="1" applyAlignment="1">
      <alignment horizontal="center" vertical="center"/>
    </xf>
    <xf numFmtId="0" fontId="31" fillId="4" borderId="48" xfId="0" applyFont="1" applyFill="1" applyBorder="1" applyAlignment="1">
      <alignment horizontal="left" wrapText="1"/>
    </xf>
    <xf numFmtId="0" fontId="28" fillId="3" borderId="47" xfId="0" applyFont="1" applyFill="1" applyBorder="1" applyAlignment="1">
      <alignment horizontal="left" wrapText="1"/>
    </xf>
    <xf numFmtId="0" fontId="31" fillId="4" borderId="48" xfId="0" applyFont="1" applyFill="1" applyBorder="1" applyAlignment="1">
      <alignment wrapText="1"/>
    </xf>
    <xf numFmtId="173" fontId="29" fillId="4" borderId="0" xfId="1" applyNumberFormat="1" applyFont="1" applyFill="1" applyBorder="1" applyAlignment="1">
      <alignment horizontal="center" vertical="center"/>
    </xf>
    <xf numFmtId="0" fontId="28" fillId="3" borderId="52" xfId="0" applyFont="1" applyFill="1" applyBorder="1" applyAlignment="1">
      <alignment horizontal="left" wrapText="1"/>
    </xf>
    <xf numFmtId="173" fontId="31" fillId="4" borderId="12" xfId="0" applyNumberFormat="1" applyFont="1" applyFill="1" applyBorder="1" applyAlignment="1">
      <alignment horizontal="center" vertical="center"/>
    </xf>
    <xf numFmtId="0" fontId="31" fillId="4" borderId="48" xfId="0" applyFont="1" applyFill="1" applyBorder="1" applyAlignment="1">
      <alignment horizontal="left"/>
    </xf>
    <xf numFmtId="173" fontId="29" fillId="4" borderId="12" xfId="1" applyNumberFormat="1" applyFont="1" applyFill="1" applyBorder="1" applyAlignment="1">
      <alignment horizontal="center" vertical="center"/>
    </xf>
    <xf numFmtId="173" fontId="29" fillId="4" borderId="44" xfId="1" applyNumberFormat="1" applyFont="1" applyFill="1" applyBorder="1" applyAlignment="1">
      <alignment horizontal="center" vertical="center"/>
    </xf>
    <xf numFmtId="173" fontId="29" fillId="4" borderId="53" xfId="1" applyNumberFormat="1" applyFont="1" applyFill="1" applyBorder="1" applyAlignment="1">
      <alignment horizontal="center" vertical="center"/>
    </xf>
    <xf numFmtId="173" fontId="29" fillId="4" borderId="51" xfId="1" applyNumberFormat="1" applyFont="1" applyFill="1" applyBorder="1" applyAlignment="1">
      <alignment horizontal="center" vertical="center"/>
    </xf>
    <xf numFmtId="173" fontId="29" fillId="4" borderId="54" xfId="1" applyNumberFormat="1" applyFont="1" applyFill="1" applyBorder="1" applyAlignment="1">
      <alignment horizontal="center" vertical="center"/>
    </xf>
    <xf numFmtId="0" fontId="29" fillId="4" borderId="43" xfId="14" applyFont="1" applyFill="1" applyBorder="1" applyAlignment="1">
      <alignment horizontal="left"/>
    </xf>
    <xf numFmtId="0" fontId="29" fillId="4" borderId="52" xfId="14" applyFont="1" applyFill="1" applyBorder="1" applyAlignment="1">
      <alignment horizontal="left"/>
    </xf>
    <xf numFmtId="173" fontId="31" fillId="4" borderId="0" xfId="0" applyNumberFormat="1" applyFont="1" applyFill="1" applyBorder="1" applyAlignment="1">
      <alignment horizontal="center" vertical="center"/>
    </xf>
    <xf numFmtId="0" fontId="10" fillId="4" borderId="38" xfId="14" applyFont="1" applyFill="1" applyBorder="1" applyAlignment="1">
      <alignment horizontal="left" wrapText="1"/>
    </xf>
    <xf numFmtId="0" fontId="31" fillId="4" borderId="0" xfId="0" applyFont="1" applyFill="1" applyBorder="1" applyAlignment="1">
      <alignment horizontal="left" wrapText="1"/>
    </xf>
    <xf numFmtId="173" fontId="28" fillId="4" borderId="0" xfId="0" applyNumberFormat="1" applyFont="1" applyFill="1" applyBorder="1" applyAlignment="1">
      <alignment horizontal="center" vertical="center"/>
    </xf>
    <xf numFmtId="165" fontId="34" fillId="4" borderId="0" xfId="3" applyNumberFormat="1" applyFont="1" applyFill="1" applyBorder="1" applyAlignment="1">
      <alignment horizontal="right"/>
    </xf>
    <xf numFmtId="0" fontId="31" fillId="4" borderId="0" xfId="0" applyFont="1" applyFill="1" applyBorder="1" applyAlignment="1">
      <alignment wrapText="1"/>
    </xf>
    <xf numFmtId="0" fontId="0" fillId="0" borderId="0" xfId="0" applyBorder="1"/>
    <xf numFmtId="0" fontId="26" fillId="9" borderId="46" xfId="0" applyFont="1" applyFill="1" applyBorder="1"/>
    <xf numFmtId="0" fontId="26" fillId="9" borderId="71" xfId="0" applyFont="1" applyFill="1" applyBorder="1"/>
    <xf numFmtId="0" fontId="26" fillId="9" borderId="8" xfId="0" applyFont="1" applyFill="1" applyBorder="1"/>
    <xf numFmtId="0" fontId="10" fillId="4" borderId="43" xfId="14" applyFont="1" applyFill="1" applyBorder="1" applyAlignment="1">
      <alignment horizontal="left" wrapText="1"/>
    </xf>
    <xf numFmtId="0" fontId="31" fillId="4" borderId="52" xfId="0" applyFont="1" applyFill="1" applyBorder="1" applyAlignment="1">
      <alignment horizontal="left" wrapText="1"/>
    </xf>
    <xf numFmtId="0" fontId="31" fillId="0" borderId="78" xfId="0" applyFont="1" applyBorder="1"/>
    <xf numFmtId="0" fontId="31" fillId="0" borderId="80" xfId="0" applyFont="1" applyBorder="1"/>
    <xf numFmtId="0" fontId="31" fillId="0" borderId="81" xfId="0" applyFont="1" applyBorder="1"/>
    <xf numFmtId="0" fontId="26" fillId="9" borderId="47" xfId="0" applyFont="1" applyFill="1" applyBorder="1"/>
    <xf numFmtId="0" fontId="26" fillId="9" borderId="64" xfId="0" applyFont="1" applyFill="1" applyBorder="1" applyAlignment="1">
      <alignment vertical="top" wrapText="1"/>
    </xf>
    <xf numFmtId="0" fontId="26" fillId="9" borderId="64" xfId="0" applyFont="1" applyFill="1" applyBorder="1"/>
    <xf numFmtId="43" fontId="26" fillId="9" borderId="64" xfId="0" applyNumberFormat="1" applyFont="1" applyFill="1" applyBorder="1" applyAlignment="1">
      <alignment wrapText="1"/>
    </xf>
    <xf numFmtId="0" fontId="26" fillId="9" borderId="82" xfId="0" applyFont="1" applyFill="1" applyBorder="1" applyAlignment="1">
      <alignment wrapText="1"/>
    </xf>
    <xf numFmtId="0" fontId="26" fillId="9" borderId="48" xfId="0" applyFont="1" applyFill="1" applyBorder="1" applyAlignment="1">
      <alignment horizontal="left"/>
    </xf>
    <xf numFmtId="0" fontId="26" fillId="9" borderId="49" xfId="0" applyFont="1" applyFill="1" applyBorder="1" applyAlignment="1">
      <alignment vertical="top" wrapText="1"/>
    </xf>
    <xf numFmtId="165" fontId="25" fillId="9" borderId="49" xfId="7" applyNumberFormat="1" applyFont="1" applyFill="1" applyBorder="1" applyAlignment="1">
      <alignment horizontal="right" vertical="center"/>
    </xf>
    <xf numFmtId="165" fontId="25" fillId="9" borderId="39" xfId="7" applyNumberFormat="1" applyFont="1" applyFill="1" applyBorder="1" applyAlignment="1">
      <alignment horizontal="right" vertical="center"/>
    </xf>
    <xf numFmtId="0" fontId="31" fillId="0" borderId="50" xfId="0" applyFont="1" applyBorder="1" applyAlignment="1">
      <alignment horizontal="left" indent="1"/>
    </xf>
    <xf numFmtId="0" fontId="28" fillId="3" borderId="34" xfId="0" applyFont="1" applyFill="1" applyBorder="1" applyAlignment="1">
      <alignment horizontal="left"/>
    </xf>
    <xf numFmtId="165" fontId="36" fillId="3" borderId="15" xfId="7" applyNumberFormat="1" applyFont="1" applyFill="1" applyBorder="1" applyAlignment="1">
      <alignment horizontal="right" vertical="center"/>
    </xf>
    <xf numFmtId="43" fontId="28" fillId="3" borderId="34" xfId="0" applyNumberFormat="1" applyFont="1" applyFill="1" applyBorder="1"/>
    <xf numFmtId="0" fontId="29" fillId="3" borderId="34" xfId="0" applyFont="1" applyFill="1" applyBorder="1" applyAlignment="1">
      <alignment horizontal="left"/>
    </xf>
    <xf numFmtId="165" fontId="59" fillId="3" borderId="15" xfId="7" applyNumberFormat="1" applyFont="1" applyFill="1" applyBorder="1" applyAlignment="1">
      <alignment horizontal="right" vertical="center"/>
    </xf>
    <xf numFmtId="43" fontId="29" fillId="3" borderId="34" xfId="0" applyNumberFormat="1" applyFont="1" applyFill="1" applyBorder="1"/>
    <xf numFmtId="0" fontId="28" fillId="3" borderId="0" xfId="0" applyFont="1" applyFill="1" applyAlignment="1">
      <alignment horizontal="left" indent="1"/>
    </xf>
    <xf numFmtId="43" fontId="28" fillId="16" borderId="35" xfId="0" applyNumberFormat="1" applyFont="1" applyFill="1" applyBorder="1"/>
    <xf numFmtId="0" fontId="52" fillId="0" borderId="0" xfId="0" applyFont="1" applyBorder="1" applyAlignment="1">
      <alignment horizontal="center" vertical="center" wrapText="1" readingOrder="1"/>
    </xf>
    <xf numFmtId="0" fontId="11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top" readingOrder="1"/>
    </xf>
    <xf numFmtId="0" fontId="10" fillId="0" borderId="0" xfId="0" applyFont="1" applyAlignment="1">
      <alignment horizontal="center" vertical="top" readingOrder="1"/>
    </xf>
    <xf numFmtId="0" fontId="10" fillId="0" borderId="1" xfId="0" applyFont="1" applyBorder="1" applyAlignment="1">
      <alignment horizontal="center" vertical="top" wrapText="1" readingOrder="1"/>
    </xf>
    <xf numFmtId="0" fontId="10" fillId="0" borderId="0" xfId="0" applyFont="1" applyAlignment="1">
      <alignment horizontal="center" vertical="top" wrapText="1" readingOrder="1"/>
    </xf>
    <xf numFmtId="0" fontId="26" fillId="9" borderId="67" xfId="0" applyFont="1" applyFill="1" applyBorder="1" applyAlignment="1">
      <alignment horizontal="center" vertical="center"/>
    </xf>
    <xf numFmtId="0" fontId="26" fillId="9" borderId="70" xfId="0" applyFont="1" applyFill="1" applyBorder="1" applyAlignment="1">
      <alignment horizontal="center" vertical="center"/>
    </xf>
    <xf numFmtId="0" fontId="26" fillId="9" borderId="68" xfId="0" applyFont="1" applyFill="1" applyBorder="1" applyAlignment="1">
      <alignment horizontal="center"/>
    </xf>
    <xf numFmtId="0" fontId="26" fillId="9" borderId="69" xfId="0" applyFont="1" applyFill="1" applyBorder="1" applyAlignment="1">
      <alignment horizontal="center"/>
    </xf>
    <xf numFmtId="0" fontId="52" fillId="0" borderId="1" xfId="3" applyFont="1" applyBorder="1" applyAlignment="1">
      <alignment horizontal="center" vertical="center" wrapText="1" readingOrder="1"/>
    </xf>
    <xf numFmtId="0" fontId="53" fillId="0" borderId="0" xfId="3" applyFont="1" applyAlignment="1">
      <alignment horizontal="center" vertical="center" wrapText="1" readingOrder="1"/>
    </xf>
    <xf numFmtId="0" fontId="41" fillId="0" borderId="1" xfId="3" applyFont="1" applyBorder="1" applyAlignment="1">
      <alignment horizontal="center" vertical="center" readingOrder="1"/>
    </xf>
    <xf numFmtId="0" fontId="41" fillId="0" borderId="0" xfId="3" applyFont="1" applyAlignment="1">
      <alignment horizontal="center" vertical="center" readingOrder="1"/>
    </xf>
    <xf numFmtId="0" fontId="19" fillId="0" borderId="1" xfId="3" applyFont="1" applyBorder="1" applyAlignment="1">
      <alignment horizontal="center" vertical="center" wrapText="1" readingOrder="1"/>
    </xf>
    <xf numFmtId="0" fontId="19" fillId="0" borderId="0" xfId="3" applyFont="1" applyAlignment="1">
      <alignment horizontal="center" vertical="center" wrapText="1" readingOrder="1"/>
    </xf>
    <xf numFmtId="0" fontId="60" fillId="0" borderId="0" xfId="3" applyFont="1" applyAlignment="1">
      <alignment horizontal="center" vertical="center"/>
    </xf>
    <xf numFmtId="0" fontId="26" fillId="9" borderId="36" xfId="0" applyFont="1" applyFill="1" applyBorder="1" applyAlignment="1">
      <alignment horizontal="center" vertical="center" wrapText="1"/>
    </xf>
    <xf numFmtId="0" fontId="26" fillId="9" borderId="50" xfId="0" applyFont="1" applyFill="1" applyBorder="1" applyAlignment="1">
      <alignment horizontal="center" vertical="center" wrapText="1"/>
    </xf>
    <xf numFmtId="0" fontId="26" fillId="9" borderId="38" xfId="0" applyFont="1" applyFill="1" applyBorder="1" applyAlignment="1">
      <alignment horizontal="center" vertical="center" wrapText="1"/>
    </xf>
    <xf numFmtId="0" fontId="26" fillId="9" borderId="51" xfId="0" applyFont="1" applyFill="1" applyBorder="1" applyAlignment="1">
      <alignment horizontal="center" vertical="center" wrapText="1"/>
    </xf>
    <xf numFmtId="0" fontId="26" fillId="9" borderId="42" xfId="0" applyFont="1" applyFill="1" applyBorder="1" applyAlignment="1">
      <alignment horizontal="center" vertical="center" wrapText="1"/>
    </xf>
    <xf numFmtId="0" fontId="41" fillId="0" borderId="1" xfId="3" applyFont="1" applyBorder="1" applyAlignment="1">
      <alignment horizontal="center" vertical="top" readingOrder="1"/>
    </xf>
    <xf numFmtId="0" fontId="41" fillId="0" borderId="0" xfId="3" applyFont="1" applyAlignment="1">
      <alignment horizontal="center" vertical="top" readingOrder="1"/>
    </xf>
    <xf numFmtId="0" fontId="19" fillId="0" borderId="1" xfId="3" applyFont="1" applyBorder="1" applyAlignment="1">
      <alignment horizontal="center" vertical="top" wrapText="1" readingOrder="1"/>
    </xf>
    <xf numFmtId="0" fontId="19" fillId="0" borderId="0" xfId="3" applyFont="1" applyAlignment="1">
      <alignment horizontal="center" vertical="top" wrapText="1" readingOrder="1"/>
    </xf>
    <xf numFmtId="0" fontId="22" fillId="0" borderId="0" xfId="3" applyFont="1" applyFill="1" applyAlignment="1">
      <alignment horizontal="center" vertical="center"/>
    </xf>
    <xf numFmtId="0" fontId="60" fillId="0" borderId="0" xfId="3" applyFont="1" applyAlignment="1">
      <alignment horizontal="center"/>
    </xf>
    <xf numFmtId="0" fontId="26" fillId="9" borderId="55" xfId="0" applyFont="1" applyFill="1" applyBorder="1" applyAlignment="1">
      <alignment horizontal="center" vertical="center" wrapText="1"/>
    </xf>
    <xf numFmtId="0" fontId="26" fillId="9" borderId="54" xfId="0" applyFont="1" applyFill="1" applyBorder="1" applyAlignment="1">
      <alignment horizontal="center" vertical="center" wrapText="1"/>
    </xf>
    <xf numFmtId="0" fontId="23" fillId="0" borderId="0" xfId="3" applyFont="1" applyAlignment="1">
      <alignment horizontal="center" vertical="center"/>
    </xf>
    <xf numFmtId="0" fontId="35" fillId="0" borderId="0" xfId="3" applyFont="1" applyAlignment="1">
      <alignment horizontal="left" vertical="center" wrapText="1"/>
    </xf>
    <xf numFmtId="0" fontId="16" fillId="0" borderId="1" xfId="3" applyFont="1" applyBorder="1" applyAlignment="1">
      <alignment horizontal="center" vertical="center" wrapText="1" readingOrder="1"/>
    </xf>
    <xf numFmtId="0" fontId="16" fillId="0" borderId="0" xfId="3" applyFont="1" applyAlignment="1">
      <alignment horizontal="center" vertical="center" wrapText="1" readingOrder="1"/>
    </xf>
    <xf numFmtId="0" fontId="17" fillId="0" borderId="1" xfId="3" applyFont="1" applyBorder="1" applyAlignment="1">
      <alignment horizontal="center" vertical="top" readingOrder="1"/>
    </xf>
    <xf numFmtId="0" fontId="17" fillId="0" borderId="0" xfId="3" applyFont="1" applyAlignment="1">
      <alignment horizontal="center" vertical="top" readingOrder="1"/>
    </xf>
    <xf numFmtId="0" fontId="22" fillId="0" borderId="0" xfId="3" applyFont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 readingOrder="1"/>
    </xf>
    <xf numFmtId="0" fontId="1" fillId="4" borderId="0" xfId="0" applyFont="1" applyFill="1" applyAlignment="1">
      <alignment horizontal="center" vertical="center" wrapText="1" readingOrder="1"/>
    </xf>
    <xf numFmtId="0" fontId="2" fillId="4" borderId="1" xfId="0" applyFont="1" applyFill="1" applyBorder="1" applyAlignment="1">
      <alignment horizontal="center" vertical="top" readingOrder="1"/>
    </xf>
    <xf numFmtId="0" fontId="2" fillId="4" borderId="0" xfId="0" applyFont="1" applyFill="1" applyAlignment="1">
      <alignment horizontal="center" vertical="top" readingOrder="1"/>
    </xf>
    <xf numFmtId="0" fontId="51" fillId="4" borderId="0" xfId="0" applyFont="1" applyFill="1" applyAlignment="1">
      <alignment horizontal="left" vertical="center" wrapText="1"/>
    </xf>
    <xf numFmtId="0" fontId="3" fillId="4" borderId="1" xfId="0" applyFont="1" applyFill="1" applyBorder="1" applyAlignment="1">
      <alignment horizontal="center" vertical="top" wrapText="1" readingOrder="1"/>
    </xf>
    <xf numFmtId="0" fontId="3" fillId="4" borderId="0" xfId="0" applyFont="1" applyFill="1" applyAlignment="1">
      <alignment horizontal="center" vertical="top" wrapText="1" readingOrder="1"/>
    </xf>
    <xf numFmtId="0" fontId="4" fillId="4" borderId="0" xfId="0" applyFont="1" applyFill="1" applyAlignment="1">
      <alignment horizontal="center" vertical="center"/>
    </xf>
    <xf numFmtId="0" fontId="25" fillId="6" borderId="16" xfId="0" applyFont="1" applyFill="1" applyBorder="1" applyAlignment="1">
      <alignment horizontal="center" vertical="center" wrapText="1"/>
    </xf>
    <xf numFmtId="0" fontId="25" fillId="6" borderId="19" xfId="0" applyFont="1" applyFill="1" applyBorder="1" applyAlignment="1">
      <alignment horizontal="center" vertical="center" wrapText="1"/>
    </xf>
    <xf numFmtId="0" fontId="25" fillId="6" borderId="65" xfId="0" applyFont="1" applyFill="1" applyBorder="1" applyAlignment="1">
      <alignment horizontal="center" vertical="center" wrapText="1"/>
    </xf>
    <xf numFmtId="0" fontId="25" fillId="6" borderId="66" xfId="0" applyFont="1" applyFill="1" applyBorder="1" applyAlignment="1">
      <alignment horizontal="center" vertical="center" wrapText="1"/>
    </xf>
    <xf numFmtId="0" fontId="44" fillId="0" borderId="0" xfId="3" applyFont="1" applyAlignment="1">
      <alignment horizontal="center" vertical="center"/>
    </xf>
    <xf numFmtId="0" fontId="11" fillId="0" borderId="1" xfId="3" applyFont="1" applyBorder="1" applyAlignment="1">
      <alignment horizontal="center" vertical="center" wrapText="1" readingOrder="1"/>
    </xf>
    <xf numFmtId="0" fontId="46" fillId="0" borderId="0" xfId="3" applyFont="1" applyAlignment="1">
      <alignment horizontal="center" vertical="center" wrapText="1" readingOrder="1"/>
    </xf>
    <xf numFmtId="0" fontId="23" fillId="0" borderId="42" xfId="3" applyFont="1" applyBorder="1" applyAlignment="1">
      <alignment horizontal="center" vertical="center"/>
    </xf>
    <xf numFmtId="0" fontId="35" fillId="0" borderId="0" xfId="3" applyFont="1" applyAlignment="1">
      <alignment vertical="center" wrapText="1"/>
    </xf>
    <xf numFmtId="0" fontId="44" fillId="0" borderId="0" xfId="3" applyFont="1" applyBorder="1" applyAlignment="1">
      <alignment horizontal="center" vertical="center"/>
    </xf>
    <xf numFmtId="0" fontId="44" fillId="0" borderId="42" xfId="3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173" fontId="31" fillId="4" borderId="13" xfId="0" applyNumberFormat="1" applyFont="1" applyFill="1" applyBorder="1" applyAlignment="1">
      <alignment horizontal="center" vertical="center"/>
    </xf>
    <xf numFmtId="173" fontId="31" fillId="4" borderId="49" xfId="0" applyNumberFormat="1" applyFont="1" applyFill="1" applyBorder="1" applyAlignment="1">
      <alignment horizontal="center" vertical="center"/>
    </xf>
    <xf numFmtId="173" fontId="31" fillId="4" borderId="12" xfId="0" applyNumberFormat="1" applyFont="1" applyFill="1" applyBorder="1" applyAlignment="1">
      <alignment horizontal="center" vertical="center"/>
    </xf>
    <xf numFmtId="173" fontId="31" fillId="4" borderId="51" xfId="0" applyNumberFormat="1" applyFont="1" applyFill="1" applyBorder="1" applyAlignment="1">
      <alignment horizontal="center" vertical="center"/>
    </xf>
    <xf numFmtId="173" fontId="31" fillId="4" borderId="53" xfId="0" applyNumberFormat="1" applyFont="1" applyFill="1" applyBorder="1" applyAlignment="1">
      <alignment horizontal="center" vertical="center"/>
    </xf>
    <xf numFmtId="173" fontId="31" fillId="4" borderId="54" xfId="0" applyNumberFormat="1" applyFont="1" applyFill="1" applyBorder="1" applyAlignment="1">
      <alignment horizontal="center" vertical="center"/>
    </xf>
    <xf numFmtId="173" fontId="28" fillId="4" borderId="53" xfId="0" applyNumberFormat="1" applyFont="1" applyFill="1" applyBorder="1" applyAlignment="1">
      <alignment horizontal="center" vertical="center"/>
    </xf>
    <xf numFmtId="173" fontId="28" fillId="4" borderId="54" xfId="0" applyNumberFormat="1" applyFont="1" applyFill="1" applyBorder="1" applyAlignment="1">
      <alignment horizontal="center" vertical="center"/>
    </xf>
    <xf numFmtId="173" fontId="28" fillId="4" borderId="12" xfId="0" applyNumberFormat="1" applyFont="1" applyFill="1" applyBorder="1" applyAlignment="1">
      <alignment horizontal="center" vertical="center"/>
    </xf>
    <xf numFmtId="173" fontId="28" fillId="4" borderId="13" xfId="0" applyNumberFormat="1" applyFont="1" applyFill="1" applyBorder="1" applyAlignment="1">
      <alignment horizontal="center" vertical="center"/>
    </xf>
    <xf numFmtId="173" fontId="28" fillId="4" borderId="49" xfId="0" applyNumberFormat="1" applyFont="1" applyFill="1" applyBorder="1" applyAlignment="1">
      <alignment horizontal="center" vertical="center"/>
    </xf>
    <xf numFmtId="0" fontId="28" fillId="4" borderId="16" xfId="0" applyFont="1" applyFill="1" applyBorder="1" applyAlignment="1">
      <alignment horizontal="center" vertical="center" wrapText="1"/>
    </xf>
    <xf numFmtId="0" fontId="28" fillId="4" borderId="18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 readingOrder="1"/>
    </xf>
    <xf numFmtId="0" fontId="58" fillId="0" borderId="0" xfId="0" applyFont="1" applyAlignment="1">
      <alignment horizontal="center" vertical="center" wrapText="1" readingOrder="1"/>
    </xf>
    <xf numFmtId="0" fontId="41" fillId="0" borderId="1" xfId="0" applyFont="1" applyBorder="1" applyAlignment="1">
      <alignment horizontal="center" vertical="top" readingOrder="1"/>
    </xf>
    <xf numFmtId="0" fontId="41" fillId="0" borderId="0" xfId="0" applyFont="1" applyAlignment="1">
      <alignment horizontal="center" vertical="top" readingOrder="1"/>
    </xf>
    <xf numFmtId="0" fontId="41" fillId="0" borderId="1" xfId="3" applyFont="1" applyBorder="1" applyAlignment="1">
      <alignment horizontal="center" vertical="top" wrapText="1" readingOrder="1"/>
    </xf>
    <xf numFmtId="0" fontId="41" fillId="0" borderId="0" xfId="3" applyFont="1" applyAlignment="1">
      <alignment horizontal="center" vertical="top" wrapText="1" readingOrder="1"/>
    </xf>
    <xf numFmtId="0" fontId="2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2" borderId="0" xfId="0" applyFont="1" applyFill="1" applyAlignment="1">
      <alignment horizontal="center" vertical="center" wrapText="1"/>
    </xf>
    <xf numFmtId="0" fontId="26" fillId="2" borderId="46" xfId="0" applyFont="1" applyFill="1" applyBorder="1" applyAlignment="1">
      <alignment horizontal="center" vertical="center" wrapText="1"/>
    </xf>
    <xf numFmtId="0" fontId="26" fillId="9" borderId="0" xfId="0" applyFont="1" applyFill="1" applyAlignment="1">
      <alignment horizontal="center"/>
    </xf>
    <xf numFmtId="0" fontId="29" fillId="4" borderId="16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19" xfId="0" applyFont="1" applyFill="1" applyBorder="1" applyAlignment="1">
      <alignment horizontal="center" vertical="center" wrapText="1"/>
    </xf>
    <xf numFmtId="0" fontId="28" fillId="4" borderId="17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left"/>
    </xf>
    <xf numFmtId="0" fontId="55" fillId="0" borderId="0" xfId="0" applyFont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 readingOrder="1"/>
    </xf>
    <xf numFmtId="0" fontId="53" fillId="0" borderId="0" xfId="0" applyFont="1" applyBorder="1" applyAlignment="1">
      <alignment horizontal="center" vertical="center" wrapText="1" readingOrder="1"/>
    </xf>
    <xf numFmtId="0" fontId="41" fillId="0" borderId="0" xfId="0" applyFont="1" applyBorder="1" applyAlignment="1">
      <alignment horizontal="center" vertical="top" readingOrder="1"/>
    </xf>
    <xf numFmtId="0" fontId="41" fillId="0" borderId="1" xfId="0" applyFont="1" applyBorder="1" applyAlignment="1">
      <alignment horizontal="center" vertical="top" wrapText="1" readingOrder="1"/>
    </xf>
    <xf numFmtId="0" fontId="41" fillId="0" borderId="0" xfId="0" applyFont="1" applyBorder="1" applyAlignment="1">
      <alignment horizontal="center" vertical="top" wrapText="1" readingOrder="1"/>
    </xf>
    <xf numFmtId="0" fontId="23" fillId="0" borderId="0" xfId="0" applyFont="1" applyAlignment="1">
      <alignment horizontal="center"/>
    </xf>
    <xf numFmtId="0" fontId="26" fillId="9" borderId="0" xfId="0" applyFont="1" applyFill="1" applyAlignment="1">
      <alignment horizontal="center" vertical="center"/>
    </xf>
    <xf numFmtId="0" fontId="51" fillId="4" borderId="0" xfId="11" applyFont="1" applyFill="1" applyAlignment="1">
      <alignment horizontal="left" vertical="center" wrapText="1"/>
    </xf>
    <xf numFmtId="0" fontId="51" fillId="4" borderId="2" xfId="11" applyFont="1" applyFill="1" applyBorder="1" applyAlignment="1">
      <alignment horizontal="left" vertical="center" wrapText="1"/>
    </xf>
    <xf numFmtId="0" fontId="53" fillId="4" borderId="1" xfId="11" applyFont="1" applyFill="1" applyBorder="1" applyAlignment="1">
      <alignment horizontal="center" vertical="center" wrapText="1" readingOrder="1"/>
    </xf>
    <xf numFmtId="0" fontId="53" fillId="4" borderId="0" xfId="11" applyFont="1" applyFill="1" applyAlignment="1">
      <alignment horizontal="center" vertical="center" wrapText="1" readingOrder="1"/>
    </xf>
    <xf numFmtId="0" fontId="41" fillId="4" borderId="1" xfId="11" applyFont="1" applyFill="1" applyBorder="1" applyAlignment="1">
      <alignment horizontal="center" vertical="top" readingOrder="1"/>
    </xf>
    <xf numFmtId="0" fontId="41" fillId="4" borderId="0" xfId="11" applyFont="1" applyFill="1" applyAlignment="1">
      <alignment horizontal="center" vertical="top" readingOrder="1"/>
    </xf>
    <xf numFmtId="0" fontId="19" fillId="4" borderId="1" xfId="11" applyFont="1" applyFill="1" applyBorder="1" applyAlignment="1">
      <alignment horizontal="center" vertical="top" wrapText="1" readingOrder="1"/>
    </xf>
    <xf numFmtId="0" fontId="19" fillId="4" borderId="0" xfId="11" applyFont="1" applyFill="1" applyAlignment="1">
      <alignment horizontal="center" vertical="top" wrapText="1" readingOrder="1"/>
    </xf>
    <xf numFmtId="0" fontId="12" fillId="4" borderId="0" xfId="11" applyFill="1" applyAlignment="1">
      <alignment horizontal="left" vertical="top" wrapText="1"/>
    </xf>
    <xf numFmtId="0" fontId="22" fillId="4" borderId="0" xfId="11" applyFont="1" applyFill="1" applyAlignment="1">
      <alignment horizontal="center"/>
    </xf>
    <xf numFmtId="0" fontId="23" fillId="4" borderId="42" xfId="11" applyFont="1" applyFill="1" applyBorder="1" applyAlignment="1">
      <alignment horizontal="center"/>
    </xf>
    <xf numFmtId="0" fontId="17" fillId="4" borderId="1" xfId="11" applyFont="1" applyFill="1" applyBorder="1" applyAlignment="1">
      <alignment horizontal="center" vertical="top" readingOrder="1"/>
    </xf>
    <xf numFmtId="0" fontId="17" fillId="4" borderId="0" xfId="11" applyFont="1" applyFill="1" applyAlignment="1">
      <alignment horizontal="center" vertical="top" readingOrder="1"/>
    </xf>
    <xf numFmtId="0" fontId="23" fillId="4" borderId="0" xfId="11" applyFont="1" applyFill="1" applyAlignment="1">
      <alignment horizontal="center"/>
    </xf>
    <xf numFmtId="0" fontId="28" fillId="0" borderId="0" xfId="0" applyFont="1" applyAlignment="1">
      <alignment horizontal="center"/>
    </xf>
    <xf numFmtId="0" fontId="53" fillId="0" borderId="0" xfId="0" applyFont="1" applyAlignment="1">
      <alignment horizontal="center" vertical="center" wrapText="1" readingOrder="1"/>
    </xf>
    <xf numFmtId="0" fontId="17" fillId="0" borderId="1" xfId="0" applyFont="1" applyBorder="1" applyAlignment="1">
      <alignment horizontal="center" vertical="top" readingOrder="1"/>
    </xf>
    <xf numFmtId="0" fontId="17" fillId="0" borderId="0" xfId="0" applyFont="1" applyAlignment="1">
      <alignment horizontal="center" vertical="top" readingOrder="1"/>
    </xf>
    <xf numFmtId="0" fontId="19" fillId="0" borderId="1" xfId="0" applyFont="1" applyBorder="1" applyAlignment="1">
      <alignment horizontal="center" vertical="top" wrapText="1" readingOrder="1"/>
    </xf>
    <xf numFmtId="0" fontId="19" fillId="0" borderId="0" xfId="0" applyFont="1" applyAlignment="1">
      <alignment horizontal="center" vertical="top" wrapText="1" readingOrder="1"/>
    </xf>
    <xf numFmtId="0" fontId="31" fillId="0" borderId="0" xfId="0" applyFont="1" applyAlignment="1">
      <alignment horizontal="left" vertical="top" wrapText="1"/>
    </xf>
    <xf numFmtId="0" fontId="53" fillId="0" borderId="1" xfId="3" applyFont="1" applyBorder="1" applyAlignment="1">
      <alignment horizontal="center" vertical="center" wrapText="1" readingOrder="1"/>
    </xf>
    <xf numFmtId="0" fontId="51" fillId="0" borderId="0" xfId="3" applyFont="1" applyAlignment="1">
      <alignment horizontal="left" wrapText="1"/>
    </xf>
    <xf numFmtId="0" fontId="51" fillId="0" borderId="4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center" vertical="center" wrapText="1" readingOrder="1"/>
    </xf>
    <xf numFmtId="0" fontId="16" fillId="0" borderId="0" xfId="0" applyFont="1" applyAlignment="1">
      <alignment horizontal="center" vertical="center" wrapText="1" readingOrder="1"/>
    </xf>
    <xf numFmtId="0" fontId="4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53" fillId="0" borderId="0" xfId="3" applyFont="1" applyBorder="1" applyAlignment="1">
      <alignment horizontal="center" vertical="center" wrapText="1" readingOrder="1"/>
    </xf>
    <xf numFmtId="0" fontId="17" fillId="0" borderId="0" xfId="3" applyFont="1" applyBorder="1" applyAlignment="1">
      <alignment horizontal="center" vertical="top" readingOrder="1"/>
    </xf>
    <xf numFmtId="0" fontId="19" fillId="0" borderId="0" xfId="3" applyFont="1" applyBorder="1" applyAlignment="1">
      <alignment horizontal="center" vertical="top" wrapText="1" readingOrder="1"/>
    </xf>
    <xf numFmtId="0" fontId="54" fillId="0" borderId="0" xfId="3" applyFont="1" applyBorder="1" applyAlignment="1">
      <alignment horizontal="center" vertical="top" wrapText="1" readingOrder="1"/>
    </xf>
    <xf numFmtId="0" fontId="26" fillId="9" borderId="0" xfId="0" applyFont="1" applyFill="1" applyAlignment="1">
      <alignment horizontal="center" vertical="center" wrapText="1"/>
    </xf>
    <xf numFmtId="0" fontId="26" fillId="9" borderId="0" xfId="0" applyFont="1" applyFill="1" applyAlignment="1">
      <alignment horizontal="center" wrapText="1"/>
    </xf>
    <xf numFmtId="0" fontId="45" fillId="0" borderId="0" xfId="0" applyFont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1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50" fillId="0" borderId="0" xfId="0" applyFont="1" applyAlignment="1">
      <alignment horizontal="left" vertical="center"/>
    </xf>
    <xf numFmtId="0" fontId="16" fillId="0" borderId="26" xfId="0" applyFont="1" applyBorder="1" applyAlignment="1">
      <alignment horizontal="center" vertical="center" wrapText="1" readingOrder="1"/>
    </xf>
    <xf numFmtId="0" fontId="17" fillId="0" borderId="26" xfId="0" applyFont="1" applyBorder="1" applyAlignment="1">
      <alignment horizontal="center" vertical="top" readingOrder="1"/>
    </xf>
    <xf numFmtId="0" fontId="19" fillId="0" borderId="26" xfId="0" applyFont="1" applyBorder="1" applyAlignment="1">
      <alignment horizontal="center" vertical="top" wrapText="1" readingOrder="1"/>
    </xf>
    <xf numFmtId="0" fontId="46" fillId="0" borderId="0" xfId="0" applyFont="1" applyAlignment="1">
      <alignment horizontal="center"/>
    </xf>
    <xf numFmtId="0" fontId="47" fillId="11" borderId="27" xfId="0" applyFont="1" applyFill="1" applyBorder="1" applyAlignment="1">
      <alignment horizontal="center" vertical="center" wrapText="1"/>
    </xf>
    <xf numFmtId="0" fontId="47" fillId="11" borderId="28" xfId="0" applyFont="1" applyFill="1" applyBorder="1" applyAlignment="1">
      <alignment horizontal="center" vertical="center" wrapText="1"/>
    </xf>
    <xf numFmtId="0" fontId="47" fillId="11" borderId="29" xfId="0" applyFont="1" applyFill="1" applyBorder="1" applyAlignment="1">
      <alignment horizontal="center" vertical="center" wrapText="1"/>
    </xf>
    <xf numFmtId="0" fontId="47" fillId="11" borderId="30" xfId="0" applyFont="1" applyFill="1" applyBorder="1" applyAlignment="1">
      <alignment horizontal="center" vertical="center" wrapText="1"/>
    </xf>
    <xf numFmtId="0" fontId="47" fillId="11" borderId="28" xfId="0" applyFont="1" applyFill="1" applyBorder="1" applyAlignment="1">
      <alignment horizontal="center" vertical="center"/>
    </xf>
    <xf numFmtId="0" fontId="47" fillId="11" borderId="30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7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  <xf numFmtId="0" fontId="5" fillId="13" borderId="3" xfId="0" applyFont="1" applyFill="1" applyBorder="1" applyAlignment="1">
      <alignment horizontal="center" vertical="center" wrapText="1"/>
    </xf>
    <xf numFmtId="0" fontId="5" fillId="13" borderId="4" xfId="0" applyFont="1" applyFill="1" applyBorder="1" applyAlignment="1">
      <alignment horizontal="center" vertical="center" wrapText="1"/>
    </xf>
    <xf numFmtId="43" fontId="26" fillId="9" borderId="50" xfId="0" applyNumberFormat="1" applyFont="1" applyFill="1" applyBorder="1" applyAlignment="1">
      <alignment horizontal="center" vertical="top" wrapText="1"/>
    </xf>
    <xf numFmtId="43" fontId="26" fillId="9" borderId="51" xfId="0" applyNumberFormat="1" applyFont="1" applyFill="1" applyBorder="1" applyAlignment="1">
      <alignment horizontal="center" vertical="top" wrapText="1"/>
    </xf>
  </cellXfs>
  <cellStyles count="16">
    <cellStyle name="Comma 2" xfId="10" xr:uid="{3926D474-869B-499F-AE07-8886FF790BBF}"/>
    <cellStyle name="Hipervínculo" xfId="15" builtinId="8"/>
    <cellStyle name="Millares" xfId="1" builtinId="3"/>
    <cellStyle name="Millares 2" xfId="6" xr:uid="{774677B9-96D8-4DFE-8E73-76FE7F7F18FB}"/>
    <cellStyle name="Millares 2 2" xfId="8" xr:uid="{C7462CDD-EE40-40FF-A073-A6678D2C147D}"/>
    <cellStyle name="Millares 2 2 2" xfId="12" xr:uid="{A1902C09-5AC9-4E77-9999-C8846755F854}"/>
    <cellStyle name="Millares 2 3" xfId="9" xr:uid="{FD10E720-55FE-472E-8149-0DECE251676B}"/>
    <cellStyle name="Millares 3" xfId="7" xr:uid="{08AEC6ED-1750-43FE-8B29-E8C793AD022A}"/>
    <cellStyle name="Millares 8" xfId="13" xr:uid="{E8CD8BD2-4C56-47B6-B87F-69B2A1967DF9}"/>
    <cellStyle name="Normal" xfId="0" builtinId="0"/>
    <cellStyle name="Normal 2" xfId="3" xr:uid="{50D593EB-6038-499C-810F-756E24184DEB}"/>
    <cellStyle name="Normal 2 2 10 10" xfId="14" xr:uid="{1A886E36-6E06-435D-9FD0-BEC9A2DEB46E}"/>
    <cellStyle name="Normal 4" xfId="11" xr:uid="{AB189EB0-0AA4-4A73-A37D-02F3D762E804}"/>
    <cellStyle name="Porcentaje" xfId="2" builtinId="5"/>
    <cellStyle name="Porcentaje 2" xfId="5" xr:uid="{5C00AD61-E686-4B97-9630-7EA0D75682C3}"/>
    <cellStyle name="Porcentaje 3" xfId="4" xr:uid="{EDD0A8B2-BF17-40A4-B018-ECFE5FA23AC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18.xml"/><Relationship Id="rId21" Type="http://schemas.openxmlformats.org/officeDocument/2006/relationships/worksheet" Target="worksheets/sheet17.xml"/><Relationship Id="rId42" Type="http://schemas.openxmlformats.org/officeDocument/2006/relationships/worksheet" Target="worksheets/sheet24.xml"/><Relationship Id="rId47" Type="http://schemas.openxmlformats.org/officeDocument/2006/relationships/chartsheet" Target="chartsheets/sheet20.xml"/><Relationship Id="rId63" Type="http://schemas.openxmlformats.org/officeDocument/2006/relationships/externalLink" Target="externalLinks/externalLink6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9" Type="http://schemas.openxmlformats.org/officeDocument/2006/relationships/worksheet" Target="worksheets/sheet21.xml"/><Relationship Id="rId11" Type="http://schemas.openxmlformats.org/officeDocument/2006/relationships/worksheet" Target="worksheets/sheet8.xml"/><Relationship Id="rId24" Type="http://schemas.openxmlformats.org/officeDocument/2006/relationships/chartsheet" Target="chartsheets/sheet7.xml"/><Relationship Id="rId32" Type="http://schemas.openxmlformats.org/officeDocument/2006/relationships/chartsheet" Target="chartsheets/sheet11.xml"/><Relationship Id="rId37" Type="http://schemas.openxmlformats.org/officeDocument/2006/relationships/chartsheet" Target="chartsheets/sheet15.xml"/><Relationship Id="rId40" Type="http://schemas.openxmlformats.org/officeDocument/2006/relationships/chartsheet" Target="chartsheets/sheet17.xml"/><Relationship Id="rId45" Type="http://schemas.openxmlformats.org/officeDocument/2006/relationships/worksheet" Target="worksheets/sheet27.xml"/><Relationship Id="rId53" Type="http://schemas.openxmlformats.org/officeDocument/2006/relationships/chartsheet" Target="chartsheets/sheet24.xml"/><Relationship Id="rId58" Type="http://schemas.openxmlformats.org/officeDocument/2006/relationships/externalLink" Target="externalLinks/externalLink1.xml"/><Relationship Id="rId66" Type="http://schemas.openxmlformats.org/officeDocument/2006/relationships/theme" Target="theme/theme1.xml"/><Relationship Id="rId5" Type="http://schemas.openxmlformats.org/officeDocument/2006/relationships/chartsheet" Target="chartsheets/sheet1.xml"/><Relationship Id="rId61" Type="http://schemas.openxmlformats.org/officeDocument/2006/relationships/externalLink" Target="externalLinks/externalLink4.xml"/><Relationship Id="rId19" Type="http://schemas.openxmlformats.org/officeDocument/2006/relationships/chartsheet" Target="chartsheets/sheet4.xml"/><Relationship Id="rId14" Type="http://schemas.openxmlformats.org/officeDocument/2006/relationships/worksheet" Target="worksheets/sheet11.xml"/><Relationship Id="rId22" Type="http://schemas.openxmlformats.org/officeDocument/2006/relationships/chartsheet" Target="chartsheets/sheet5.xml"/><Relationship Id="rId27" Type="http://schemas.openxmlformats.org/officeDocument/2006/relationships/worksheet" Target="worksheets/sheet19.xml"/><Relationship Id="rId30" Type="http://schemas.openxmlformats.org/officeDocument/2006/relationships/chartsheet" Target="chartsheets/sheet9.xml"/><Relationship Id="rId35" Type="http://schemas.openxmlformats.org/officeDocument/2006/relationships/chartsheet" Target="chartsheets/sheet14.xml"/><Relationship Id="rId43" Type="http://schemas.openxmlformats.org/officeDocument/2006/relationships/worksheet" Target="worksheets/sheet25.xml"/><Relationship Id="rId48" Type="http://schemas.openxmlformats.org/officeDocument/2006/relationships/worksheet" Target="worksheets/sheet28.xml"/><Relationship Id="rId56" Type="http://schemas.openxmlformats.org/officeDocument/2006/relationships/worksheet" Target="worksheets/sheet32.xml"/><Relationship Id="rId64" Type="http://schemas.openxmlformats.org/officeDocument/2006/relationships/externalLink" Target="externalLinks/externalLink7.xml"/><Relationship Id="rId69" Type="http://schemas.microsoft.com/office/2017/10/relationships/person" Target="persons/person.xml"/><Relationship Id="rId8" Type="http://schemas.openxmlformats.org/officeDocument/2006/relationships/worksheet" Target="worksheets/sheet6.xml"/><Relationship Id="rId51" Type="http://schemas.openxmlformats.org/officeDocument/2006/relationships/chartsheet" Target="chartsheets/sheet2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5" Type="http://schemas.openxmlformats.org/officeDocument/2006/relationships/chartsheet" Target="chartsheets/sheet8.xml"/><Relationship Id="rId33" Type="http://schemas.openxmlformats.org/officeDocument/2006/relationships/chartsheet" Target="chartsheets/sheet12.xml"/><Relationship Id="rId38" Type="http://schemas.openxmlformats.org/officeDocument/2006/relationships/worksheet" Target="worksheets/sheet23.xml"/><Relationship Id="rId46" Type="http://schemas.openxmlformats.org/officeDocument/2006/relationships/chartsheet" Target="chartsheets/sheet19.xml"/><Relationship Id="rId59" Type="http://schemas.openxmlformats.org/officeDocument/2006/relationships/externalLink" Target="externalLinks/externalLink2.xml"/><Relationship Id="rId67" Type="http://schemas.openxmlformats.org/officeDocument/2006/relationships/styles" Target="styles.xml"/><Relationship Id="rId20" Type="http://schemas.openxmlformats.org/officeDocument/2006/relationships/worksheet" Target="worksheets/sheet16.xml"/><Relationship Id="rId41" Type="http://schemas.openxmlformats.org/officeDocument/2006/relationships/chartsheet" Target="chartsheets/sheet18.xml"/><Relationship Id="rId54" Type="http://schemas.openxmlformats.org/officeDocument/2006/relationships/worksheet" Target="worksheets/sheet30.xml"/><Relationship Id="rId62" Type="http://schemas.openxmlformats.org/officeDocument/2006/relationships/externalLink" Target="externalLinks/externalLink5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5" Type="http://schemas.openxmlformats.org/officeDocument/2006/relationships/worksheet" Target="worksheets/sheet12.xml"/><Relationship Id="rId23" Type="http://schemas.openxmlformats.org/officeDocument/2006/relationships/chartsheet" Target="chartsheets/sheet6.xml"/><Relationship Id="rId28" Type="http://schemas.openxmlformats.org/officeDocument/2006/relationships/worksheet" Target="worksheets/sheet20.xml"/><Relationship Id="rId36" Type="http://schemas.openxmlformats.org/officeDocument/2006/relationships/worksheet" Target="worksheets/sheet22.xml"/><Relationship Id="rId49" Type="http://schemas.openxmlformats.org/officeDocument/2006/relationships/worksheet" Target="worksheets/sheet29.xml"/><Relationship Id="rId57" Type="http://schemas.openxmlformats.org/officeDocument/2006/relationships/worksheet" Target="worksheets/sheet33.xml"/><Relationship Id="rId10" Type="http://schemas.openxmlformats.org/officeDocument/2006/relationships/chartsheet" Target="chartsheets/sheet3.xml"/><Relationship Id="rId31" Type="http://schemas.openxmlformats.org/officeDocument/2006/relationships/chartsheet" Target="chartsheets/sheet10.xml"/><Relationship Id="rId44" Type="http://schemas.openxmlformats.org/officeDocument/2006/relationships/worksheet" Target="worksheets/sheet26.xml"/><Relationship Id="rId52" Type="http://schemas.openxmlformats.org/officeDocument/2006/relationships/chartsheet" Target="chartsheets/sheet23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8" Type="http://schemas.openxmlformats.org/officeDocument/2006/relationships/worksheet" Target="worksheets/sheet15.xml"/><Relationship Id="rId39" Type="http://schemas.openxmlformats.org/officeDocument/2006/relationships/chartsheet" Target="chartsheets/sheet16.xml"/><Relationship Id="rId34" Type="http://schemas.openxmlformats.org/officeDocument/2006/relationships/chartsheet" Target="chartsheets/sheet13.xml"/><Relationship Id="rId50" Type="http://schemas.openxmlformats.org/officeDocument/2006/relationships/chartsheet" Target="chartsheets/sheet21.xml"/><Relationship Id="rId55" Type="http://schemas.openxmlformats.org/officeDocument/2006/relationships/worksheet" Target="worksheets/sheet3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86284356903466"/>
          <c:y val="0.3105925571741231"/>
          <c:w val="0.4654589311469074"/>
          <c:h val="0.38983202481863616"/>
        </c:manualLayout>
      </c:layout>
      <c:lineChart>
        <c:grouping val="standard"/>
        <c:varyColors val="0"/>
        <c:ser>
          <c:idx val="4"/>
          <c:order val="0"/>
          <c:tx>
            <c:strRef>
              <c:f>'[1]2.3.1.C'!$R$2</c:f>
              <c:strCache>
                <c:ptCount val="1"/>
                <c:pt idx="0">
                  <c:v>Rep. Dom.*</c:v>
                </c:pt>
              </c:strCache>
            </c:strRef>
          </c:tx>
          <c:spPr>
            <a:ln w="76200" cap="rnd">
              <a:solidFill>
                <a:srgbClr val="002741"/>
              </a:solidFill>
              <a:round/>
            </a:ln>
            <a:effectLst/>
          </c:spPr>
          <c:marker>
            <c:symbol val="none"/>
          </c:marker>
          <c:cat>
            <c:numRef>
              <c:f>'[1]2.3.1.C'!$Q$3:$Q$30</c:f>
              <c:numCache>
                <c:formatCode>Estándar</c:formatCode>
                <c:ptCount val="2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</c:numCache>
            </c:numRef>
          </c:cat>
          <c:val>
            <c:numRef>
              <c:f>'[1]2.3.1.C'!$R$3:$R$30</c:f>
              <c:numCache>
                <c:formatCode>Estándar</c:formatCode>
                <c:ptCount val="28"/>
                <c:pt idx="0">
                  <c:v>536.5</c:v>
                </c:pt>
                <c:pt idx="1">
                  <c:v>602</c:v>
                </c:pt>
                <c:pt idx="2">
                  <c:v>611.20000000000005</c:v>
                </c:pt>
                <c:pt idx="3">
                  <c:v>665.3</c:v>
                </c:pt>
                <c:pt idx="4">
                  <c:v>715.1</c:v>
                </c:pt>
                <c:pt idx="5">
                  <c:v>727.4</c:v>
                </c:pt>
                <c:pt idx="6">
                  <c:v>648.20000000000005</c:v>
                </c:pt>
                <c:pt idx="7">
                  <c:v>592.5</c:v>
                </c:pt>
                <c:pt idx="8">
                  <c:v>543.29999999999995</c:v>
                </c:pt>
                <c:pt idx="9">
                  <c:v>518.4</c:v>
                </c:pt>
                <c:pt idx="10">
                  <c:v>511.9</c:v>
                </c:pt>
                <c:pt idx="11">
                  <c:v>498.3</c:v>
                </c:pt>
                <c:pt idx="12">
                  <c:v>478.9</c:v>
                </c:pt>
                <c:pt idx="13">
                  <c:v>570.79999999999995</c:v>
                </c:pt>
                <c:pt idx="14">
                  <c:v>253.2</c:v>
                </c:pt>
                <c:pt idx="15">
                  <c:v>1.5</c:v>
                </c:pt>
                <c:pt idx="16">
                  <c:v>2</c:v>
                </c:pt>
                <c:pt idx="17">
                  <c:v>2.9</c:v>
                </c:pt>
                <c:pt idx="18">
                  <c:v>160.80000000000001</c:v>
                </c:pt>
                <c:pt idx="19">
                  <c:v>130.80000000000001</c:v>
                </c:pt>
                <c:pt idx="20">
                  <c:v>169.4</c:v>
                </c:pt>
                <c:pt idx="21">
                  <c:v>193.6</c:v>
                </c:pt>
                <c:pt idx="22">
                  <c:v>200.2</c:v>
                </c:pt>
                <c:pt idx="23">
                  <c:v>281.3</c:v>
                </c:pt>
                <c:pt idx="24">
                  <c:v>186.4</c:v>
                </c:pt>
                <c:pt idx="25">
                  <c:v>218.5</c:v>
                </c:pt>
                <c:pt idx="26">
                  <c:v>295.10000000000002</c:v>
                </c:pt>
                <c:pt idx="27">
                  <c:v>390.2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4C-4851-A85F-F92842C0D3D7}"/>
            </c:ext>
          </c:extLst>
        </c:ser>
        <c:ser>
          <c:idx val="6"/>
          <c:order val="1"/>
          <c:tx>
            <c:strRef>
              <c:f>'[1]2.3.1.C'!$S$2</c:f>
              <c:strCache>
                <c:ptCount val="1"/>
                <c:pt idx="0">
                  <c:v>Jamaica</c:v>
                </c:pt>
              </c:strCache>
            </c:strRef>
          </c:tx>
          <c:spPr>
            <a:ln w="76200" cap="rnd">
              <a:solidFill>
                <a:srgbClr val="EB1C2D"/>
              </a:solidFill>
              <a:round/>
            </a:ln>
            <a:effectLst/>
          </c:spPr>
          <c:marker>
            <c:symbol val="none"/>
          </c:marker>
          <c:cat>
            <c:numRef>
              <c:f>'[1]2.3.1.C'!$Q$3:$Q$30</c:f>
              <c:numCache>
                <c:formatCode>Estándar</c:formatCode>
                <c:ptCount val="2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</c:numCache>
            </c:numRef>
          </c:cat>
          <c:val>
            <c:numRef>
              <c:f>'[1]2.3.1.C'!$S$3:$S$30</c:f>
              <c:numCache>
                <c:formatCode>Estándar</c:formatCode>
                <c:ptCount val="28"/>
                <c:pt idx="0">
                  <c:v>332.3</c:v>
                </c:pt>
                <c:pt idx="1">
                  <c:v>353.2</c:v>
                </c:pt>
                <c:pt idx="2">
                  <c:v>356.8</c:v>
                </c:pt>
                <c:pt idx="3">
                  <c:v>394.4</c:v>
                </c:pt>
                <c:pt idx="4">
                  <c:v>399.8</c:v>
                </c:pt>
                <c:pt idx="5">
                  <c:v>431.4</c:v>
                </c:pt>
                <c:pt idx="6">
                  <c:v>419.5</c:v>
                </c:pt>
                <c:pt idx="7">
                  <c:v>379.8</c:v>
                </c:pt>
                <c:pt idx="8">
                  <c:v>330</c:v>
                </c:pt>
                <c:pt idx="9">
                  <c:v>308.2</c:v>
                </c:pt>
                <c:pt idx="10">
                  <c:v>300.3</c:v>
                </c:pt>
                <c:pt idx="11">
                  <c:v>291.10000000000002</c:v>
                </c:pt>
                <c:pt idx="12">
                  <c:v>302.5</c:v>
                </c:pt>
                <c:pt idx="13">
                  <c:v>342.5</c:v>
                </c:pt>
                <c:pt idx="14">
                  <c:v>140.5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53.4</c:v>
                </c:pt>
                <c:pt idx="19">
                  <c:v>56.6</c:v>
                </c:pt>
                <c:pt idx="20">
                  <c:v>45.8</c:v>
                </c:pt>
                <c:pt idx="21">
                  <c:v>51.5</c:v>
                </c:pt>
                <c:pt idx="22">
                  <c:v>45.1</c:v>
                </c:pt>
                <c:pt idx="23">
                  <c:v>51.7</c:v>
                </c:pt>
                <c:pt idx="24">
                  <c:v>30.7</c:v>
                </c:pt>
                <c:pt idx="25">
                  <c:v>37</c:v>
                </c:pt>
                <c:pt idx="26">
                  <c:v>57.5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4C-4851-A85F-F92842C0D3D7}"/>
            </c:ext>
          </c:extLst>
        </c:ser>
        <c:ser>
          <c:idx val="11"/>
          <c:order val="3"/>
          <c:tx>
            <c:strRef>
              <c:f>'[1]2.3.1.C'!$U$2</c:f>
              <c:strCache>
                <c:ptCount val="1"/>
                <c:pt idx="0">
                  <c:v>Resto del Caribe</c:v>
                </c:pt>
              </c:strCache>
            </c:strRef>
          </c:tx>
          <c:spPr>
            <a:ln w="76200" cap="rnd">
              <a:solidFill>
                <a:srgbClr val="F78D28"/>
              </a:solidFill>
              <a:round/>
            </a:ln>
            <a:effectLst/>
          </c:spPr>
          <c:marker>
            <c:symbol val="none"/>
          </c:marker>
          <c:cat>
            <c:numRef>
              <c:f>'[1]2.3.1.C'!$Q$3:$Q$30</c:f>
              <c:numCache>
                <c:formatCode>Estándar</c:formatCode>
                <c:ptCount val="2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</c:numCache>
            </c:numRef>
          </c:cat>
          <c:val>
            <c:numRef>
              <c:f>'[1]2.3.1.C'!$U$3:$U$30</c:f>
              <c:numCache>
                <c:formatCode>Estándar</c:formatCode>
                <c:ptCount val="28"/>
                <c:pt idx="0">
                  <c:v>859.4</c:v>
                </c:pt>
                <c:pt idx="1">
                  <c:v>920.4</c:v>
                </c:pt>
                <c:pt idx="2">
                  <c:v>963.3</c:v>
                </c:pt>
                <c:pt idx="3">
                  <c:v>1114.3</c:v>
                </c:pt>
                <c:pt idx="4">
                  <c:v>1283.4000000000001</c:v>
                </c:pt>
                <c:pt idx="5">
                  <c:v>1385.2</c:v>
                </c:pt>
                <c:pt idx="6">
                  <c:v>1183.8</c:v>
                </c:pt>
                <c:pt idx="7">
                  <c:v>1181.8</c:v>
                </c:pt>
                <c:pt idx="8">
                  <c:v>877.7</c:v>
                </c:pt>
                <c:pt idx="9">
                  <c:v>955.7</c:v>
                </c:pt>
                <c:pt idx="10">
                  <c:v>883.8</c:v>
                </c:pt>
                <c:pt idx="11">
                  <c:v>828.6</c:v>
                </c:pt>
                <c:pt idx="12">
                  <c:v>857.4</c:v>
                </c:pt>
                <c:pt idx="13">
                  <c:v>995.7</c:v>
                </c:pt>
                <c:pt idx="14">
                  <c:v>402.7</c:v>
                </c:pt>
                <c:pt idx="15">
                  <c:v>1</c:v>
                </c:pt>
                <c:pt idx="16">
                  <c:v>1.3</c:v>
                </c:pt>
                <c:pt idx="17">
                  <c:v>15.4</c:v>
                </c:pt>
                <c:pt idx="18">
                  <c:v>49.8</c:v>
                </c:pt>
                <c:pt idx="19">
                  <c:v>33.799999999999997</c:v>
                </c:pt>
                <c:pt idx="20">
                  <c:v>33.9</c:v>
                </c:pt>
                <c:pt idx="21">
                  <c:v>43.4</c:v>
                </c:pt>
                <c:pt idx="22">
                  <c:v>27</c:v>
                </c:pt>
                <c:pt idx="23">
                  <c:v>50.5</c:v>
                </c:pt>
                <c:pt idx="24">
                  <c:v>29.4</c:v>
                </c:pt>
                <c:pt idx="25">
                  <c:v>39.799999999999997</c:v>
                </c:pt>
                <c:pt idx="26">
                  <c:v>70.099999999999994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4C-4851-A85F-F92842C0D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3762864"/>
        <c:axId val="1541322656"/>
        <c:extLst/>
      </c:lineChart>
      <c:lineChart>
        <c:grouping val="standard"/>
        <c:varyColors val="0"/>
        <c:ser>
          <c:idx val="9"/>
          <c:order val="2"/>
          <c:tx>
            <c:strRef>
              <c:f>'[1]2.3.1.C'!$T$2</c:f>
              <c:strCache>
                <c:ptCount val="1"/>
                <c:pt idx="0">
                  <c:v>México (RHS)</c:v>
                </c:pt>
              </c:strCache>
            </c:strRef>
          </c:tx>
          <c:spPr>
            <a:ln w="76200" cap="rnd">
              <a:solidFill>
                <a:srgbClr val="00AB51"/>
              </a:solidFill>
              <a:round/>
            </a:ln>
            <a:effectLst/>
          </c:spPr>
          <c:marker>
            <c:symbol val="none"/>
          </c:marker>
          <c:cat>
            <c:numRef>
              <c:f>'[1]2.3.1.C'!$Q$3:$Q$30</c:f>
              <c:numCache>
                <c:formatCode>Estándar</c:formatCode>
                <c:ptCount val="2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</c:numCache>
            </c:numRef>
          </c:cat>
          <c:val>
            <c:numRef>
              <c:f>'[1]2.3.1.C'!$T$3:$T$30</c:f>
              <c:numCache>
                <c:formatCode>Estándar</c:formatCode>
                <c:ptCount val="28"/>
                <c:pt idx="0">
                  <c:v>3.3</c:v>
                </c:pt>
                <c:pt idx="1">
                  <c:v>3.5</c:v>
                </c:pt>
                <c:pt idx="2">
                  <c:v>3.6</c:v>
                </c:pt>
                <c:pt idx="3">
                  <c:v>3.9</c:v>
                </c:pt>
                <c:pt idx="4">
                  <c:v>4</c:v>
                </c:pt>
                <c:pt idx="5">
                  <c:v>4.0999999999999996</c:v>
                </c:pt>
                <c:pt idx="6">
                  <c:v>4.0999999999999996</c:v>
                </c:pt>
                <c:pt idx="7">
                  <c:v>4</c:v>
                </c:pt>
                <c:pt idx="8">
                  <c:v>3.8</c:v>
                </c:pt>
                <c:pt idx="9">
                  <c:v>3.8</c:v>
                </c:pt>
                <c:pt idx="10">
                  <c:v>3.7</c:v>
                </c:pt>
                <c:pt idx="11">
                  <c:v>3.5</c:v>
                </c:pt>
                <c:pt idx="12">
                  <c:v>3.5</c:v>
                </c:pt>
                <c:pt idx="13">
                  <c:v>3.8</c:v>
                </c:pt>
                <c:pt idx="14">
                  <c:v>2.4</c:v>
                </c:pt>
                <c:pt idx="15">
                  <c:v>0.9</c:v>
                </c:pt>
                <c:pt idx="16">
                  <c:v>1.1000000000000001</c:v>
                </c:pt>
                <c:pt idx="17">
                  <c:v>1.1000000000000001</c:v>
                </c:pt>
                <c:pt idx="18">
                  <c:v>1.4</c:v>
                </c:pt>
                <c:pt idx="19">
                  <c:v>1.5</c:v>
                </c:pt>
                <c:pt idx="20">
                  <c:v>2.2999999999999998</c:v>
                </c:pt>
                <c:pt idx="21">
                  <c:v>2.1</c:v>
                </c:pt>
                <c:pt idx="22">
                  <c:v>2</c:v>
                </c:pt>
                <c:pt idx="23">
                  <c:v>1.9</c:v>
                </c:pt>
                <c:pt idx="24">
                  <c:v>1.7</c:v>
                </c:pt>
                <c:pt idx="25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F4C-4851-A85F-F92842C0D3D7}"/>
            </c:ext>
          </c:extLst>
        </c:ser>
        <c:ser>
          <c:idx val="0"/>
          <c:order val="4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smooth val="0"/>
          <c:extLst>
            <c:ext xmlns:c16="http://schemas.microsoft.com/office/drawing/2014/chart" uri="{C3380CC4-5D6E-409C-BE32-E72D297353CC}">
              <c16:uniqueId val="{0000001F-AF4C-4851-A85F-F92842C0D3D7}"/>
            </c:ext>
          </c:extLst>
        </c:ser>
        <c:ser>
          <c:idx val="1"/>
          <c:order val="5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smooth val="0"/>
          <c:extLst>
            <c:ext xmlns:c16="http://schemas.microsoft.com/office/drawing/2014/chart" uri="{C3380CC4-5D6E-409C-BE32-E72D297353CC}">
              <c16:uniqueId val="{00000020-AF4C-4851-A85F-F92842C0D3D7}"/>
            </c:ext>
          </c:extLst>
        </c:ser>
        <c:ser>
          <c:idx val="2"/>
          <c:order val="6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smooth val="0"/>
          <c:extLst>
            <c:ext xmlns:c16="http://schemas.microsoft.com/office/drawing/2014/chart" uri="{C3380CC4-5D6E-409C-BE32-E72D297353CC}">
              <c16:uniqueId val="{00000021-AF4C-4851-A85F-F92842C0D3D7}"/>
            </c:ext>
          </c:extLst>
        </c:ser>
        <c:ser>
          <c:idx val="3"/>
          <c:order val="7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smooth val="0"/>
          <c:extLst>
            <c:ext xmlns:c16="http://schemas.microsoft.com/office/drawing/2014/chart" uri="{C3380CC4-5D6E-409C-BE32-E72D297353CC}">
              <c16:uniqueId val="{00000022-AF4C-4851-A85F-F92842C0D3D7}"/>
            </c:ext>
          </c:extLst>
        </c:ser>
        <c:ser>
          <c:idx val="5"/>
          <c:order val="8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smooth val="0"/>
          <c:extLst>
            <c:ext xmlns:c16="http://schemas.microsoft.com/office/drawing/2014/chart" uri="{C3380CC4-5D6E-409C-BE32-E72D297353CC}">
              <c16:uniqueId val="{00000023-AF4C-4851-A85F-F92842C0D3D7}"/>
            </c:ext>
          </c:extLst>
        </c:ser>
        <c:ser>
          <c:idx val="16"/>
          <c:order val="9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smooth val="0"/>
          <c:extLst>
            <c:ext xmlns:c16="http://schemas.microsoft.com/office/drawing/2014/chart" uri="{C3380CC4-5D6E-409C-BE32-E72D297353CC}">
              <c16:uniqueId val="{0000002B-AF4C-4851-A85F-F92842C0D3D7}"/>
            </c:ext>
          </c:extLst>
        </c:ser>
        <c:ser>
          <c:idx val="17"/>
          <c:order val="10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smooth val="0"/>
          <c:extLst>
            <c:ext xmlns:c16="http://schemas.microsoft.com/office/drawing/2014/chart" uri="{C3380CC4-5D6E-409C-BE32-E72D297353CC}">
              <c16:uniqueId val="{0000002C-AF4C-4851-A85F-F92842C0D3D7}"/>
            </c:ext>
          </c:extLst>
        </c:ser>
        <c:ser>
          <c:idx val="18"/>
          <c:order val="11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smooth val="0"/>
          <c:extLst>
            <c:ext xmlns:c16="http://schemas.microsoft.com/office/drawing/2014/chart" uri="{C3380CC4-5D6E-409C-BE32-E72D297353CC}">
              <c16:uniqueId val="{0000002D-AF4C-4851-A85F-F92842C0D3D7}"/>
            </c:ext>
          </c:extLst>
        </c:ser>
        <c:ser>
          <c:idx val="19"/>
          <c:order val="12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smooth val="0"/>
          <c:extLst>
            <c:ext xmlns:c16="http://schemas.microsoft.com/office/drawing/2014/chart" uri="{C3380CC4-5D6E-409C-BE32-E72D297353CC}">
              <c16:uniqueId val="{0000002E-AF4C-4851-A85F-F92842C0D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430912"/>
        <c:axId val="1787506048"/>
      </c:lineChart>
      <c:catAx>
        <c:axId val="1933762864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541322656"/>
        <c:crosses val="autoZero"/>
        <c:auto val="1"/>
        <c:lblAlgn val="ctr"/>
        <c:lblOffset val="100"/>
        <c:tickLblSkip val="3"/>
        <c:noMultiLvlLbl val="1"/>
      </c:catAx>
      <c:valAx>
        <c:axId val="1541322656"/>
        <c:scaling>
          <c:orientation val="minMax"/>
          <c:max val="14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933762864"/>
        <c:crosses val="autoZero"/>
        <c:crossBetween val="between"/>
        <c:majorUnit val="200"/>
      </c:valAx>
      <c:valAx>
        <c:axId val="1787506048"/>
        <c:scaling>
          <c:orientation val="minMax"/>
          <c:max val="5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571430912"/>
        <c:crosses val="max"/>
        <c:crossBetween val="between"/>
        <c:majorUnit val="1"/>
      </c:valAx>
      <c:catAx>
        <c:axId val="1571430912"/>
        <c:scaling>
          <c:orientation val="minMax"/>
        </c:scaling>
        <c:delete val="1"/>
        <c:axPos val="b"/>
        <c:numFmt formatCode="Estándar" sourceLinked="1"/>
        <c:majorTickMark val="out"/>
        <c:minorTickMark val="none"/>
        <c:tickLblPos val="nextTo"/>
        <c:crossAx val="1787506048"/>
        <c:crosses val="autoZero"/>
        <c:auto val="1"/>
        <c:lblAlgn val="ctr"/>
        <c:lblOffset val="100"/>
        <c:noMultiLvlLbl val="1"/>
      </c:catAx>
    </c:plotArea>
    <c:legend>
      <c:legendPos val="b"/>
      <c:layout>
        <c:manualLayout>
          <c:xMode val="edge"/>
          <c:yMode val="edge"/>
          <c:x val="8.5050873055353748E-2"/>
          <c:y val="0.73551270273873592"/>
          <c:w val="0.87375853594027553"/>
          <c:h val="0.24587904077109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32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5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193607149161326"/>
          <c:y val="0.1936771781656895"/>
          <c:w val="0.6990601879393229"/>
          <c:h val="0.68933386916569217"/>
        </c:manualLayout>
      </c:layout>
      <c:pie3DChart>
        <c:varyColors val="1"/>
        <c:ser>
          <c:idx val="1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4F-7CF9-4DBE-9089-2A3AE620FAAB}"/>
            </c:ext>
          </c:extLst>
        </c:ser>
        <c:ser>
          <c:idx val="2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50-7CF9-4DBE-9089-2A3AE620FAAB}"/>
            </c:ext>
          </c:extLst>
        </c:ser>
        <c:ser>
          <c:idx val="3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51-7CF9-4DBE-9089-2A3AE620FAAB}"/>
            </c:ext>
          </c:extLst>
        </c:ser>
        <c:ser>
          <c:idx val="4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52-7CF9-4DBE-9089-2A3AE620FAAB}"/>
            </c:ext>
          </c:extLst>
        </c:ser>
        <c:ser>
          <c:idx val="5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53-7CF9-4DBE-9089-2A3AE620FAAB}"/>
            </c:ext>
          </c:extLst>
        </c:ser>
        <c:ser>
          <c:idx val="6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54-7CF9-4DBE-9089-2A3AE620FAAB}"/>
            </c:ext>
          </c:extLst>
        </c:ser>
        <c:ser>
          <c:idx val="7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55-7CF9-4DBE-9089-2A3AE620FAAB}"/>
            </c:ext>
          </c:extLst>
        </c:ser>
        <c:ser>
          <c:idx val="8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56-7CF9-4DBE-9089-2A3AE620FAAB}"/>
            </c:ext>
          </c:extLst>
        </c:ser>
        <c:ser>
          <c:idx val="9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57-7CF9-4DBE-9089-2A3AE620FAAB}"/>
            </c:ext>
          </c:extLst>
        </c:ser>
        <c:ser>
          <c:idx val="0"/>
          <c:order val="9"/>
          <c:spPr>
            <a:solidFill>
              <a:srgbClr val="C80000">
                <a:alpha val="69804"/>
              </a:srgbClr>
            </a:solidFill>
          </c:spPr>
          <c:explosion val="1"/>
          <c:dPt>
            <c:idx val="0"/>
            <c:bubble3D val="0"/>
            <c:spPr>
              <a:solidFill>
                <a:srgbClr val="C80000">
                  <a:alpha val="69804"/>
                </a:srgb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47-7CF9-4DBE-9089-2A3AE620FAAB}"/>
              </c:ext>
            </c:extLst>
          </c:dPt>
          <c:dPt>
            <c:idx val="1"/>
            <c:bubble3D val="0"/>
            <c:spPr>
              <a:solidFill>
                <a:srgbClr val="B40000">
                  <a:alpha val="69804"/>
                </a:srgb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49-7CF9-4DBE-9089-2A3AE620FAAB}"/>
              </c:ext>
            </c:extLst>
          </c:dPt>
          <c:dPt>
            <c:idx val="2"/>
            <c:bubble3D val="0"/>
            <c:spPr>
              <a:solidFill>
                <a:srgbClr val="B40000">
                  <a:alpha val="69804"/>
                </a:srgb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4B-7CF9-4DBE-9089-2A3AE620FAAB}"/>
              </c:ext>
            </c:extLst>
          </c:dPt>
          <c:dPt>
            <c:idx val="3"/>
            <c:bubble3D val="0"/>
            <c:spPr>
              <a:solidFill>
                <a:srgbClr val="DC0000">
                  <a:alpha val="69804"/>
                </a:srgb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4D-7CF9-4DBE-9089-2A3AE620FAAB}"/>
              </c:ext>
            </c:extLst>
          </c:dPt>
          <c:dLbls>
            <c:dLbl>
              <c:idx val="2"/>
              <c:layout>
                <c:manualLayout>
                  <c:x val="-7.8227200463262106E-2"/>
                  <c:y val="0.118456135399688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CF9-4DBE-9089-2A3AE620F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'[5]Gráfico 12  y13'!$B$5:$E$5</c:f>
              <c:strCache>
                <c:ptCount val="4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Gobiernos Locales</c:v>
                </c:pt>
                <c:pt idx="3">
                  <c:v>Empresas Públicas No Financieras</c:v>
                </c:pt>
              </c:strCache>
            </c:strRef>
          </c:cat>
          <c:val>
            <c:numRef>
              <c:f>'[5]Gráfico 12  y13'!$B$6:$E$6</c:f>
              <c:numCache>
                <c:formatCode>Estándar</c:formatCode>
                <c:ptCount val="4"/>
                <c:pt idx="0">
                  <c:v>79166226829.719986</c:v>
                </c:pt>
                <c:pt idx="1">
                  <c:v>18553761842.919987</c:v>
                </c:pt>
                <c:pt idx="2">
                  <c:v>3120139815.1899967</c:v>
                </c:pt>
                <c:pt idx="3">
                  <c:v>186391074627.33994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7CF9-4DBE-9089-2A3AE620FAA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764670399654756E-2"/>
          <c:y val="0.22401034289933933"/>
          <c:w val="0.8695795025912455"/>
          <c:h val="0.61286922496425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17-4A49-4A4D-89D1-5D94796D6B4C}"/>
            </c:ext>
          </c:extLst>
        </c:ser>
        <c:ser>
          <c:idx val="3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18-4A49-4A4D-89D1-5D94796D6B4C}"/>
            </c:ext>
          </c:extLst>
        </c:ser>
        <c:ser>
          <c:idx val="4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19-4A49-4A4D-89D1-5D94796D6B4C}"/>
            </c:ext>
          </c:extLst>
        </c:ser>
        <c:ser>
          <c:idx val="5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1A-4A49-4A4D-89D1-5D94796D6B4C}"/>
            </c:ext>
          </c:extLst>
        </c:ser>
        <c:ser>
          <c:idx val="6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1B-4A49-4A4D-89D1-5D94796D6B4C}"/>
            </c:ext>
          </c:extLst>
        </c:ser>
        <c:ser>
          <c:idx val="7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1C-4A49-4A4D-89D1-5D94796D6B4C}"/>
            </c:ext>
          </c:extLst>
        </c:ser>
        <c:ser>
          <c:idx val="8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1D-4A49-4A4D-89D1-5D94796D6B4C}"/>
            </c:ext>
          </c:extLst>
        </c:ser>
        <c:ser>
          <c:idx val="9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1E-4A49-4A4D-89D1-5D94796D6B4C}"/>
            </c:ext>
          </c:extLst>
        </c:ser>
        <c:ser>
          <c:idx val="10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1F-4A49-4A4D-89D1-5D94796D6B4C}"/>
            </c:ext>
          </c:extLst>
        </c:ser>
        <c:ser>
          <c:idx val="0"/>
          <c:order val="9"/>
          <c:tx>
            <c:strRef>
              <c:f>'[5]Gráfico 12  y13'!$S$5</c:f>
              <c:strCache>
                <c:ptCount val="1"/>
                <c:pt idx="0">
                  <c:v>Protección del aire, agua y suelo.</c:v>
                </c:pt>
              </c:strCache>
            </c:strRef>
          </c:tx>
          <c:spPr>
            <a:solidFill>
              <a:srgbClr val="DC2303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'[5]Gráfico 12  y13'!$T$4:$W$4</c:f>
              <c:strCache>
                <c:ptCount val="4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Gobiernos Locales</c:v>
                </c:pt>
                <c:pt idx="3">
                  <c:v>Empresas Públicas No Financieras</c:v>
                </c:pt>
              </c:strCache>
            </c:strRef>
          </c:cat>
          <c:val>
            <c:numRef>
              <c:f>'[5]Gráfico 12  y13'!$T$5:$W$5</c:f>
              <c:numCache>
                <c:formatCode>Estándar</c:formatCode>
                <c:ptCount val="4"/>
                <c:pt idx="0">
                  <c:v>1447638054.2499952</c:v>
                </c:pt>
                <c:pt idx="1">
                  <c:v>13626322.340000002</c:v>
                </c:pt>
                <c:pt idx="2">
                  <c:v>246851439.47000003</c:v>
                </c:pt>
                <c:pt idx="3">
                  <c:v>6201767675.4200001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49-4A4D-89D1-5D94796D6B4C}"/>
            </c:ext>
          </c:extLst>
        </c:ser>
        <c:ser>
          <c:idx val="1"/>
          <c:order val="10"/>
          <c:tx>
            <c:strRef>
              <c:f>'[5]Gráfico 12  y13'!$S$6</c:f>
              <c:strCache>
                <c:ptCount val="1"/>
                <c:pt idx="0">
                  <c:v>Ordenación de desechos</c:v>
                </c:pt>
              </c:strCache>
            </c:strRef>
          </c:tx>
          <c:spPr>
            <a:solidFill>
              <a:srgbClr val="B40000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'[5]Gráfico 12  y13'!$T$4:$W$4</c:f>
              <c:strCache>
                <c:ptCount val="4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Gobiernos Locales</c:v>
                </c:pt>
                <c:pt idx="3">
                  <c:v>Empresas Públicas No Financieras</c:v>
                </c:pt>
              </c:strCache>
            </c:strRef>
          </c:cat>
          <c:val>
            <c:numRef>
              <c:f>'[5]Gráfico 12  y13'!$T$6:$W$6</c:f>
              <c:numCache>
                <c:formatCode>Estándar</c:formatCode>
                <c:ptCount val="4"/>
                <c:pt idx="0">
                  <c:v>3226290975.809999</c:v>
                </c:pt>
                <c:pt idx="1">
                  <c:v>294903819.76999986</c:v>
                </c:pt>
                <c:pt idx="2">
                  <c:v>5113565146.7600193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49-4A4D-89D1-5D94796D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032912"/>
        <c:axId val="226034992"/>
      </c:barChart>
      <c:catAx>
        <c:axId val="226032912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26034992"/>
        <c:crosses val="autoZero"/>
        <c:auto val="1"/>
        <c:lblAlgn val="ctr"/>
        <c:lblOffset val="100"/>
        <c:noMultiLvlLbl val="0"/>
      </c:catAx>
      <c:valAx>
        <c:axId val="226034992"/>
        <c:scaling>
          <c:orientation val="minMax"/>
        </c:scaling>
        <c:delete val="1"/>
        <c:axPos val="l"/>
        <c:numFmt formatCode="Estándar" sourceLinked="1"/>
        <c:majorTickMark val="none"/>
        <c:minorTickMark val="none"/>
        <c:tickLblPos val="nextTo"/>
        <c:crossAx val="226032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79699184407942"/>
          <c:y val="0.92168568537837126"/>
          <c:w val="0.4558646676174038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08456461408503"/>
          <c:y val="0.18364811895351241"/>
          <c:w val="0.71035404894291199"/>
          <c:h val="0.6253842157961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19-787C-43AC-9D79-F3DB122A79C7}"/>
            </c:ext>
          </c:extLst>
        </c:ser>
        <c:ser>
          <c:idx val="3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1A-787C-43AC-9D79-F3DB122A79C7}"/>
            </c:ext>
          </c:extLst>
        </c:ser>
        <c:ser>
          <c:idx val="4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1B-787C-43AC-9D79-F3DB122A79C7}"/>
            </c:ext>
          </c:extLst>
        </c:ser>
        <c:ser>
          <c:idx val="5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1C-787C-43AC-9D79-F3DB122A79C7}"/>
            </c:ext>
          </c:extLst>
        </c:ser>
        <c:ser>
          <c:idx val="6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1D-787C-43AC-9D79-F3DB122A79C7}"/>
            </c:ext>
          </c:extLst>
        </c:ser>
        <c:ser>
          <c:idx val="7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1E-787C-43AC-9D79-F3DB122A79C7}"/>
            </c:ext>
          </c:extLst>
        </c:ser>
        <c:ser>
          <c:idx val="8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1F-787C-43AC-9D79-F3DB122A79C7}"/>
            </c:ext>
          </c:extLst>
        </c:ser>
        <c:ser>
          <c:idx val="9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20-787C-43AC-9D79-F3DB122A79C7}"/>
            </c:ext>
          </c:extLst>
        </c:ser>
        <c:ser>
          <c:idx val="10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21-787C-43AC-9D79-F3DB122A79C7}"/>
            </c:ext>
          </c:extLst>
        </c:ser>
        <c:ser>
          <c:idx val="0"/>
          <c:order val="9"/>
          <c:tx>
            <c:strRef>
              <c:f>'[5]Grá 14'!$D$18</c:f>
              <c:strCache>
                <c:ptCount val="1"/>
                <c:pt idx="0">
                  <c:v>Presupuesto ejecutado</c:v>
                </c:pt>
              </c:strCache>
            </c:strRef>
          </c:tx>
          <c:spPr>
            <a:solidFill>
              <a:srgbClr val="DC0000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512482123951837E-2"/>
                  <c:y val="-4.8484858768230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7C-43AC-9D79-F3DB122A79C7}"/>
                </c:ext>
              </c:extLst>
            </c:dLbl>
            <c:dLbl>
              <c:idx val="2"/>
              <c:layout>
                <c:manualLayout>
                  <c:x val="-1.0512482123951885E-2"/>
                  <c:y val="-7.8114494682148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7C-43AC-9D79-F3DB122A79C7}"/>
                </c:ext>
              </c:extLst>
            </c:dLbl>
            <c:dLbl>
              <c:idx val="3"/>
              <c:layout>
                <c:manualLayout>
                  <c:x val="-1.7520803539919701E-2"/>
                  <c:y val="-4.309765223842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7C-43AC-9D79-F3DB122A79C7}"/>
                </c:ext>
              </c:extLst>
            </c:dLbl>
            <c:dLbl>
              <c:idx val="4"/>
              <c:layout>
                <c:manualLayout>
                  <c:x val="-5.2562410619759106E-3"/>
                  <c:y val="-4.309765223842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7C-43AC-9D79-F3DB122A7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'[5]Grá 14'!$C$19:$C$23</c:f>
              <c:strCache>
                <c:ptCount val="5"/>
                <c:pt idx="0">
                  <c:v> Vivienda y servicios comunitarios</c:v>
                </c:pt>
                <c:pt idx="1">
                  <c:v>Salud</c:v>
                </c:pt>
                <c:pt idx="2">
                  <c:v> Actividades deportivas, recreativas, culturales y religiosas</c:v>
                </c:pt>
                <c:pt idx="3">
                  <c:v>Educación</c:v>
                </c:pt>
                <c:pt idx="4">
                  <c:v>Protección social</c:v>
                </c:pt>
              </c:strCache>
            </c:strRef>
          </c:cat>
          <c:val>
            <c:numRef>
              <c:f>'[5]Grá 14'!$D$19:$D$23</c:f>
              <c:numCache>
                <c:formatCode>Estándar</c:formatCode>
                <c:ptCount val="5"/>
                <c:pt idx="0">
                  <c:v>18394729691.939968</c:v>
                </c:pt>
                <c:pt idx="1">
                  <c:v>91637899525.050751</c:v>
                </c:pt>
                <c:pt idx="2">
                  <c:v>6335095487.419961</c:v>
                </c:pt>
                <c:pt idx="3">
                  <c:v>205160449563.01077</c:v>
                </c:pt>
                <c:pt idx="4">
                  <c:v>219276345958.09091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7C-43AC-9D79-F3DB122A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05735472"/>
        <c:axId val="605734224"/>
      </c:barChart>
      <c:lineChart>
        <c:grouping val="standard"/>
        <c:varyColors val="0"/>
        <c:ser>
          <c:idx val="1"/>
          <c:order val="10"/>
          <c:tx>
            <c:strRef>
              <c:f>'[5]Grá 14'!$E$18</c:f>
              <c:strCache>
                <c:ptCount val="1"/>
                <c:pt idx="0">
                  <c:v>Valor % en relación al total ejecutado en Servicios Sociales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630670423433893E-2"/>
                  <c:y val="8.0808097947050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7C-43AC-9D79-F3DB122A79C7}"/>
                </c:ext>
              </c:extLst>
            </c:dLbl>
            <c:dLbl>
              <c:idx val="1"/>
              <c:layout>
                <c:manualLayout>
                  <c:x val="-4.0297848141815314E-2"/>
                  <c:y val="0.1212121469205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7C-43AC-9D79-F3DB122A79C7}"/>
                </c:ext>
              </c:extLst>
            </c:dLbl>
            <c:dLbl>
              <c:idx val="2"/>
              <c:layout>
                <c:manualLayout>
                  <c:x val="-4.3048238365794161E-2"/>
                  <c:y val="-5.1178462033131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7C-43AC-9D79-F3DB122A79C7}"/>
                </c:ext>
              </c:extLst>
            </c:dLbl>
            <c:dLbl>
              <c:idx val="3"/>
              <c:layout>
                <c:manualLayout>
                  <c:x val="-3.6793687433831504E-2"/>
                  <c:y val="0.1373737665099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7C-43AC-9D79-F3DB122A79C7}"/>
                </c:ext>
              </c:extLst>
            </c:dLbl>
            <c:dLbl>
              <c:idx val="4"/>
              <c:layout>
                <c:manualLayout>
                  <c:x val="-3.8712205485419968E-2"/>
                  <c:y val="0.15353538609939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7C-43AC-9D79-F3DB122A7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'[5]Grá 14'!$C$19:$C$23</c:f>
              <c:strCache>
                <c:ptCount val="5"/>
                <c:pt idx="0">
                  <c:v> Vivienda y servicios comunitarios</c:v>
                </c:pt>
                <c:pt idx="1">
                  <c:v>Salud</c:v>
                </c:pt>
                <c:pt idx="2">
                  <c:v> Actividades deportivas, recreativas, culturales y religiosas</c:v>
                </c:pt>
                <c:pt idx="3">
                  <c:v>Educación</c:v>
                </c:pt>
                <c:pt idx="4">
                  <c:v>Protección social</c:v>
                </c:pt>
              </c:strCache>
            </c:strRef>
          </c:cat>
          <c:val>
            <c:numRef>
              <c:f>'[5]Grá 14'!$E$19:$E$23</c:f>
              <c:numCache>
                <c:formatCode>Estándar</c:formatCode>
                <c:ptCount val="5"/>
                <c:pt idx="0">
                  <c:v>3.4013638947155013E-2</c:v>
                </c:pt>
                <c:pt idx="1">
                  <c:v>0.16944736239785549</c:v>
                </c:pt>
                <c:pt idx="2">
                  <c:v>1.1714205873830831E-2</c:v>
                </c:pt>
                <c:pt idx="3">
                  <c:v>0.37936156576032326</c:v>
                </c:pt>
                <c:pt idx="4">
                  <c:v>0.40546322702083548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7C-43AC-9D79-F3DB122A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025120"/>
        <c:axId val="181032192"/>
      </c:lineChart>
      <c:catAx>
        <c:axId val="605735472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05734224"/>
        <c:crosses val="autoZero"/>
        <c:auto val="1"/>
        <c:lblAlgn val="ctr"/>
        <c:lblOffset val="100"/>
        <c:noMultiLvlLbl val="0"/>
      </c:catAx>
      <c:valAx>
        <c:axId val="605734224"/>
        <c:scaling>
          <c:orientation val="minMax"/>
        </c:scaling>
        <c:delete val="0"/>
        <c:axPos val="l"/>
        <c:numFmt formatCode="Estándar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05735472"/>
        <c:crosses val="autoZero"/>
        <c:crossBetween val="between"/>
      </c:valAx>
      <c:valAx>
        <c:axId val="181032192"/>
        <c:scaling>
          <c:orientation val="minMax"/>
          <c:max val="0.70000000000000007"/>
        </c:scaling>
        <c:delete val="0"/>
        <c:axPos val="r"/>
        <c:numFmt formatCode="Estándar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81025120"/>
        <c:crosses val="max"/>
        <c:crossBetween val="between"/>
      </c:valAx>
      <c:catAx>
        <c:axId val="181025120"/>
        <c:scaling>
          <c:orientation val="minMax"/>
        </c:scaling>
        <c:delete val="1"/>
        <c:axPos val="b"/>
        <c:numFmt formatCode="Estándar" sourceLinked="1"/>
        <c:majorTickMark val="out"/>
        <c:minorTickMark val="none"/>
        <c:tickLblPos val="nextTo"/>
        <c:crossAx val="18103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8568291735987236E-2"/>
          <c:y val="0.91750946645112608"/>
          <c:w val="0.62617167689268971"/>
          <c:h val="3.40558648138816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68920651702467"/>
          <c:y val="0.26033634445058351"/>
          <c:w val="0.72208337263310962"/>
          <c:h val="0.564116743442290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3A-0728-4403-8718-85B6748C1990}"/>
            </c:ext>
          </c:extLst>
        </c:ser>
        <c:ser>
          <c:idx val="3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3B-0728-4403-8718-85B6748C1990}"/>
            </c:ext>
          </c:extLst>
        </c:ser>
        <c:ser>
          <c:idx val="4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3C-0728-4403-8718-85B6748C1990}"/>
            </c:ext>
          </c:extLst>
        </c:ser>
        <c:ser>
          <c:idx val="5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3D-0728-4403-8718-85B6748C1990}"/>
            </c:ext>
          </c:extLst>
        </c:ser>
        <c:ser>
          <c:idx val="6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3E-0728-4403-8718-85B6748C1990}"/>
            </c:ext>
          </c:extLst>
        </c:ser>
        <c:ser>
          <c:idx val="7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3F-0728-4403-8718-85B6748C1990}"/>
            </c:ext>
          </c:extLst>
        </c:ser>
        <c:ser>
          <c:idx val="8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40-0728-4403-8718-85B6748C1990}"/>
            </c:ext>
          </c:extLst>
        </c:ser>
        <c:ser>
          <c:idx val="9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41-0728-4403-8718-85B6748C1990}"/>
            </c:ext>
          </c:extLst>
        </c:ser>
        <c:ser>
          <c:idx val="10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42-0728-4403-8718-85B6748C1990}"/>
            </c:ext>
          </c:extLst>
        </c:ser>
        <c:ser>
          <c:idx val="0"/>
          <c:order val="9"/>
          <c:tx>
            <c:strRef>
              <c:f>'[5]Gráfico 15'!$H$23</c:f>
              <c:strCache>
                <c:ptCount val="1"/>
                <c:pt idx="0">
                  <c:v>Presupuesto Ejecutado</c:v>
                </c:pt>
              </c:strCache>
            </c:strRef>
          </c:tx>
          <c:spPr>
            <a:solidFill>
              <a:srgbClr val="DC0000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9.4364338260790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728-4403-8718-85B6748C1990}"/>
                </c:ext>
              </c:extLst>
            </c:dLbl>
            <c:dLbl>
              <c:idx val="1"/>
              <c:layout>
                <c:manualLayout>
                  <c:x val="-3.6934435995894202E-2"/>
                  <c:y val="-5.3751393456673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728-4403-8718-85B6748C1990}"/>
                </c:ext>
              </c:extLst>
            </c:dLbl>
            <c:dLbl>
              <c:idx val="2"/>
              <c:layout>
                <c:manualLayout>
                  <c:x val="-6.77123504402889E-17"/>
                  <c:y val="-5.3751393456673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728-4403-8718-85B6748C1990}"/>
                </c:ext>
              </c:extLst>
            </c:dLbl>
            <c:dLbl>
              <c:idx val="3"/>
              <c:layout>
                <c:manualLayout>
                  <c:x val="2.5854105197125783E-2"/>
                  <c:y val="-6.569614755815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728-4403-8718-85B6748C1990}"/>
                </c:ext>
              </c:extLst>
            </c:dLbl>
            <c:dLbl>
              <c:idx val="4"/>
              <c:layout>
                <c:manualLayout>
                  <c:x val="7.386887199178834E-3"/>
                  <c:y val="-4.4792827880561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728-4403-8718-85B6748C1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'[5]Gráfico 15'!$G$24:$G$28</c:f>
              <c:strCache>
                <c:ptCount val="5"/>
                <c:pt idx="0">
                  <c:v>Disminución de disponibilidades internas</c:v>
                </c:pt>
                <c:pt idx="1">
                  <c:v>Colocación de títulos valores D.I.L</c:v>
                </c:pt>
                <c:pt idx="2">
                  <c:v>Colocación de títulos valores D.E.L</c:v>
                </c:pt>
                <c:pt idx="3">
                  <c:v>Obtención de préstamos de la deuda pública E.L</c:v>
                </c:pt>
                <c:pt idx="4">
                  <c:v>otros </c:v>
                </c:pt>
              </c:strCache>
            </c:strRef>
          </c:cat>
          <c:val>
            <c:numRef>
              <c:f>'[5]Gráfico 15'!$H$24:$H$28</c:f>
              <c:numCache>
                <c:formatCode>Estándar</c:formatCode>
                <c:ptCount val="5"/>
                <c:pt idx="0">
                  <c:v>12028510160.960001</c:v>
                </c:pt>
                <c:pt idx="1">
                  <c:v>122567250000</c:v>
                </c:pt>
                <c:pt idx="2">
                  <c:v>347898017006.46002</c:v>
                </c:pt>
                <c:pt idx="3">
                  <c:v>121502021494.69995</c:v>
                </c:pt>
                <c:pt idx="4">
                  <c:v>28222764100.469997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0728-4403-8718-85B6748C1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02799551"/>
        <c:axId val="902789567"/>
      </c:barChart>
      <c:lineChart>
        <c:grouping val="standard"/>
        <c:varyColors val="0"/>
        <c:ser>
          <c:idx val="1"/>
          <c:order val="10"/>
          <c:tx>
            <c:strRef>
              <c:f>'[5]Gráfico 15'!$I$23</c:f>
              <c:strCache>
                <c:ptCount val="1"/>
                <c:pt idx="0">
                  <c:v>Valor % en relación al total Fuente Financieras ejecutadas </c:v>
                </c:pt>
              </c:strCache>
            </c:strRef>
          </c:tx>
          <c:spPr>
            <a:ln w="28575" cap="rnd">
              <a:solidFill>
                <a:srgbClr val="B4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861488594457132E-2"/>
                  <c:y val="-2.9861885253707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728-4403-8718-85B6748C1990}"/>
                </c:ext>
              </c:extLst>
            </c:dLbl>
            <c:dLbl>
              <c:idx val="1"/>
              <c:layout>
                <c:manualLayout>
                  <c:x val="-3.5936042934682319E-2"/>
                  <c:y val="0.122324157583284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728-4403-8718-85B6748C1990}"/>
                </c:ext>
              </c:extLst>
            </c:dLbl>
            <c:dLbl>
              <c:idx val="2"/>
              <c:layout>
                <c:manualLayout>
                  <c:x val="-3.5508211273857081E-2"/>
                  <c:y val="0.2096985294684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728-4403-8718-85B6748C1990}"/>
                </c:ext>
              </c:extLst>
            </c:dLbl>
            <c:dLbl>
              <c:idx val="3"/>
              <c:layout>
                <c:manualLayout>
                  <c:x val="-3.2813192747879867E-2"/>
                  <c:y val="9.7350451325949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728-4403-8718-85B6748C1990}"/>
                </c:ext>
              </c:extLst>
            </c:dLbl>
            <c:dLbl>
              <c:idx val="4"/>
              <c:layout>
                <c:manualLayout>
                  <c:x val="-3.3240992396304889E-2"/>
                  <c:y val="2.6875696728336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728-4403-8718-85B6748C1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'[5]Gráfico 15'!$G$24:$G$28</c:f>
              <c:strCache>
                <c:ptCount val="5"/>
                <c:pt idx="0">
                  <c:v>Disminución de disponibilidades internas</c:v>
                </c:pt>
                <c:pt idx="1">
                  <c:v>Colocación de títulos valores D.I.L</c:v>
                </c:pt>
                <c:pt idx="2">
                  <c:v>Colocación de títulos valores D.E.L</c:v>
                </c:pt>
                <c:pt idx="3">
                  <c:v>Obtención de préstamos de la deuda pública E.L</c:v>
                </c:pt>
                <c:pt idx="4">
                  <c:v>otros </c:v>
                </c:pt>
              </c:strCache>
            </c:strRef>
          </c:cat>
          <c:val>
            <c:numRef>
              <c:f>'[5]Gráfico 15'!$I$24:$I$28</c:f>
              <c:numCache>
                <c:formatCode>Estándar</c:formatCode>
                <c:ptCount val="5"/>
                <c:pt idx="0">
                  <c:v>1.9025873122736722E-2</c:v>
                </c:pt>
                <c:pt idx="1">
                  <c:v>0.19386847716780237</c:v>
                </c:pt>
                <c:pt idx="2">
                  <c:v>0.55028124369879083</c:v>
                </c:pt>
                <c:pt idx="3">
                  <c:v>0.19218357171256653</c:v>
                </c:pt>
                <c:pt idx="4">
                  <c:v>4.4640834298103615E-2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0728-4403-8718-85B6748C1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65408"/>
        <c:axId val="181165824"/>
      </c:lineChart>
      <c:catAx>
        <c:axId val="181165408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81165824"/>
        <c:crosses val="autoZero"/>
        <c:auto val="1"/>
        <c:lblAlgn val="ctr"/>
        <c:lblOffset val="100"/>
        <c:noMultiLvlLbl val="0"/>
      </c:catAx>
      <c:valAx>
        <c:axId val="181165824"/>
        <c:scaling>
          <c:orientation val="minMax"/>
        </c:scaling>
        <c:delete val="0"/>
        <c:axPos val="l"/>
        <c:numFmt formatCode="Estándar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81165408"/>
        <c:crosses val="autoZero"/>
        <c:crossBetween val="between"/>
      </c:valAx>
      <c:valAx>
        <c:axId val="902789567"/>
        <c:scaling>
          <c:orientation val="minMax"/>
        </c:scaling>
        <c:delete val="0"/>
        <c:axPos val="r"/>
        <c:numFmt formatCode="Estándar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902799551"/>
        <c:crosses val="max"/>
        <c:crossBetween val="between"/>
      </c:valAx>
      <c:catAx>
        <c:axId val="902799551"/>
        <c:scaling>
          <c:orientation val="minMax"/>
        </c:scaling>
        <c:delete val="1"/>
        <c:axPos val="b"/>
        <c:numFmt formatCode="Estándar" sourceLinked="1"/>
        <c:majorTickMark val="out"/>
        <c:minorTickMark val="none"/>
        <c:tickLblPos val="nextTo"/>
        <c:crossAx val="902789567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8679894634654079"/>
          <c:y val="0.19920187674806972"/>
          <c:w val="0.7055750422157524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22280658472225"/>
          <c:y val="0.23877640170137898"/>
          <c:w val="0.70564892771931265"/>
          <c:h val="0.553120421012955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20-6419-4EB0-85B4-FF54C87B5CBC}"/>
            </c:ext>
          </c:extLst>
        </c:ser>
        <c:ser>
          <c:idx val="3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21-6419-4EB0-85B4-FF54C87B5CBC}"/>
            </c:ext>
          </c:extLst>
        </c:ser>
        <c:ser>
          <c:idx val="4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22-6419-4EB0-85B4-FF54C87B5CBC}"/>
            </c:ext>
          </c:extLst>
        </c:ser>
        <c:ser>
          <c:idx val="5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23-6419-4EB0-85B4-FF54C87B5CBC}"/>
            </c:ext>
          </c:extLst>
        </c:ser>
        <c:ser>
          <c:idx val="6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24-6419-4EB0-85B4-FF54C87B5CBC}"/>
            </c:ext>
          </c:extLst>
        </c:ser>
        <c:ser>
          <c:idx val="7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25-6419-4EB0-85B4-FF54C87B5CBC}"/>
            </c:ext>
          </c:extLst>
        </c:ser>
        <c:ser>
          <c:idx val="8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26-6419-4EB0-85B4-FF54C87B5CBC}"/>
            </c:ext>
          </c:extLst>
        </c:ser>
        <c:ser>
          <c:idx val="9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27-6419-4EB0-85B4-FF54C87B5CBC}"/>
            </c:ext>
          </c:extLst>
        </c:ser>
        <c:ser>
          <c:idx val="10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28-6419-4EB0-85B4-FF54C87B5CBC}"/>
            </c:ext>
          </c:extLst>
        </c:ser>
        <c:ser>
          <c:idx val="0"/>
          <c:order val="9"/>
          <c:tx>
            <c:strRef>
              <c:f>'[5]Grá 16'!$B$32</c:f>
              <c:strCache>
                <c:ptCount val="1"/>
                <c:pt idx="0">
                  <c:v>Presupuesto ejecutado</c:v>
                </c:pt>
              </c:strCache>
            </c:strRef>
          </c:tx>
          <c:spPr>
            <a:solidFill>
              <a:srgbClr val="DC0000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'[5]Grá 16'!$A$33:$A$38</c:f>
              <c:strCache>
                <c:ptCount val="6"/>
                <c:pt idx="0">
                  <c:v> Incremento de disponibilidades internas</c:v>
                </c:pt>
                <c:pt idx="1">
                  <c:v>Disminución de cuentas por pagar I.C</c:v>
                </c:pt>
                <c:pt idx="2">
                  <c:v>Disminución de ctas. por pagar I.C.AD</c:v>
                </c:pt>
                <c:pt idx="3">
                  <c:v> Amortización de la porción de corto plazo de la D.P.I</c:v>
                </c:pt>
                <c:pt idx="4">
                  <c:v>Amortización de la porción de corto plazo D.P.E.L</c:v>
                </c:pt>
                <c:pt idx="5">
                  <c:v>otros </c:v>
                </c:pt>
              </c:strCache>
            </c:strRef>
          </c:cat>
          <c:val>
            <c:numRef>
              <c:f>'[5]Grá 16'!$B$33:$B$38</c:f>
              <c:numCache>
                <c:formatCode>Estándar</c:formatCode>
                <c:ptCount val="6"/>
                <c:pt idx="0">
                  <c:v>13633082082.170002</c:v>
                </c:pt>
                <c:pt idx="1">
                  <c:v>19494603647.079998</c:v>
                </c:pt>
                <c:pt idx="2">
                  <c:v>66095912448.899994</c:v>
                </c:pt>
                <c:pt idx="3">
                  <c:v>27044600000</c:v>
                </c:pt>
                <c:pt idx="4">
                  <c:v>28990682910.799995</c:v>
                </c:pt>
                <c:pt idx="5">
                  <c:v>27265022314.75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419-4EB0-85B4-FF54C87B5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3"/>
        <c:axId val="511568239"/>
        <c:axId val="511576559"/>
      </c:barChart>
      <c:lineChart>
        <c:grouping val="standard"/>
        <c:varyColors val="0"/>
        <c:ser>
          <c:idx val="1"/>
          <c:order val="10"/>
          <c:tx>
            <c:strRef>
              <c:f>'[5]Grá 16'!$C$32</c:f>
              <c:strCache>
                <c:ptCount val="1"/>
                <c:pt idx="0">
                  <c:v>Valor % en relación al total ejecutado</c:v>
                </c:pt>
              </c:strCache>
            </c:strRef>
          </c:tx>
          <c:spPr>
            <a:ln w="28575" cap="rnd">
              <a:solidFill>
                <a:srgbClr val="B4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2258055412170757E-2"/>
                  <c:y val="5.850654349499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19-4EB0-85B4-FF54C87B5CBC}"/>
                </c:ext>
              </c:extLst>
            </c:dLbl>
            <c:dLbl>
              <c:idx val="1"/>
              <c:layout>
                <c:manualLayout>
                  <c:x val="-2.8673827033040691E-2"/>
                  <c:y val="5.542725173210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19-4EB0-85B4-FF54C87B5CBC}"/>
                </c:ext>
              </c:extLst>
            </c:dLbl>
            <c:dLbl>
              <c:idx val="2"/>
              <c:layout>
                <c:manualLayout>
                  <c:x val="-3.0465941222605701E-2"/>
                  <c:y val="0.1570438799076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19-4EB0-85B4-FF54C87B5CBC}"/>
                </c:ext>
              </c:extLst>
            </c:dLbl>
            <c:dLbl>
              <c:idx val="3"/>
              <c:layout>
                <c:manualLayout>
                  <c:x val="-2.8673827033040725E-2"/>
                  <c:y val="7.3903002309468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19-4EB0-85B4-FF54C87B5CBC}"/>
                </c:ext>
              </c:extLst>
            </c:dLbl>
            <c:dLbl>
              <c:idx val="4"/>
              <c:layout>
                <c:manualLayout>
                  <c:x val="-2.3297484464345534E-2"/>
                  <c:y val="8.929946112394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19-4EB0-85B4-FF54C87B5CBC}"/>
                </c:ext>
              </c:extLst>
            </c:dLbl>
            <c:dLbl>
              <c:idx val="5"/>
              <c:layout>
                <c:manualLayout>
                  <c:x val="-3.4050169601735784E-2"/>
                  <c:y val="0.10469591993841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19-4EB0-85B4-FF54C87B5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'[5]Grá 16'!$A$33:$A$38</c:f>
              <c:strCache>
                <c:ptCount val="6"/>
                <c:pt idx="0">
                  <c:v> Incremento de disponibilidades internas</c:v>
                </c:pt>
                <c:pt idx="1">
                  <c:v>Disminución de cuentas por pagar I.C</c:v>
                </c:pt>
                <c:pt idx="2">
                  <c:v>Disminución de ctas. por pagar I.C.AD</c:v>
                </c:pt>
                <c:pt idx="3">
                  <c:v> Amortización de la porción de corto plazo de la D.P.I</c:v>
                </c:pt>
                <c:pt idx="4">
                  <c:v>Amortización de la porción de corto plazo D.P.E.L</c:v>
                </c:pt>
                <c:pt idx="5">
                  <c:v>otros </c:v>
                </c:pt>
              </c:strCache>
            </c:strRef>
          </c:cat>
          <c:val>
            <c:numRef>
              <c:f>'[5]Grá 16'!$C$33:$C$38</c:f>
              <c:numCache>
                <c:formatCode>Estándar</c:formatCode>
                <c:ptCount val="6"/>
                <c:pt idx="0">
                  <c:v>7.4692036648026483E-2</c:v>
                </c:pt>
                <c:pt idx="1">
                  <c:v>0.10680575685455575</c:v>
                </c:pt>
                <c:pt idx="2">
                  <c:v>0.36212195343374493</c:v>
                </c:pt>
                <c:pt idx="3">
                  <c:v>0.14817018207299515</c:v>
                </c:pt>
                <c:pt idx="4">
                  <c:v>0.15883225358532588</c:v>
                </c:pt>
                <c:pt idx="5">
                  <c:v>0.14937781740535203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19-4EB0-85B4-FF54C87B5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438847"/>
        <c:axId val="759435103"/>
      </c:lineChart>
      <c:catAx>
        <c:axId val="759438847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59435103"/>
        <c:crosses val="autoZero"/>
        <c:auto val="1"/>
        <c:lblAlgn val="ctr"/>
        <c:lblOffset val="100"/>
        <c:noMultiLvlLbl val="0"/>
      </c:catAx>
      <c:valAx>
        <c:axId val="759435103"/>
        <c:scaling>
          <c:orientation val="minMax"/>
        </c:scaling>
        <c:delete val="0"/>
        <c:axPos val="l"/>
        <c:numFmt formatCode="Estándar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759438847"/>
        <c:crosses val="autoZero"/>
        <c:crossBetween val="between"/>
      </c:valAx>
      <c:valAx>
        <c:axId val="511576559"/>
        <c:scaling>
          <c:orientation val="minMax"/>
        </c:scaling>
        <c:delete val="0"/>
        <c:axPos val="r"/>
        <c:numFmt formatCode="Estándar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11568239"/>
        <c:crosses val="max"/>
        <c:crossBetween val="between"/>
      </c:valAx>
      <c:catAx>
        <c:axId val="511568239"/>
        <c:scaling>
          <c:orientation val="minMax"/>
        </c:scaling>
        <c:delete val="1"/>
        <c:axPos val="b"/>
        <c:numFmt formatCode="Estándar" sourceLinked="1"/>
        <c:majorTickMark val="out"/>
        <c:minorTickMark val="none"/>
        <c:tickLblPos val="nextTo"/>
        <c:crossAx val="511576559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049932631428746"/>
          <c:y val="0.92168568537837126"/>
          <c:w val="0.5466300071426502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22280658472225"/>
          <c:y val="0.23877640170137898"/>
          <c:w val="0.70564892771931265"/>
          <c:h val="0.553120421012955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00-E490-4812-A672-51DCFA0790A2}"/>
            </c:ext>
          </c:extLst>
        </c:ser>
        <c:ser>
          <c:idx val="3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01-E490-4812-A672-51DCFA0790A2}"/>
            </c:ext>
          </c:extLst>
        </c:ser>
        <c:ser>
          <c:idx val="4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02-E490-4812-A672-51DCFA0790A2}"/>
            </c:ext>
          </c:extLst>
        </c:ser>
        <c:ser>
          <c:idx val="5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03-E490-4812-A672-51DCFA0790A2}"/>
            </c:ext>
          </c:extLst>
        </c:ser>
        <c:ser>
          <c:idx val="6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04-E490-4812-A672-51DCFA0790A2}"/>
            </c:ext>
          </c:extLst>
        </c:ser>
        <c:ser>
          <c:idx val="7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05-E490-4812-A672-51DCFA0790A2}"/>
            </c:ext>
          </c:extLst>
        </c:ser>
        <c:ser>
          <c:idx val="8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06-E490-4812-A672-51DCFA0790A2}"/>
            </c:ext>
          </c:extLst>
        </c:ser>
        <c:ser>
          <c:idx val="9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07-E490-4812-A672-51DCFA0790A2}"/>
            </c:ext>
          </c:extLst>
        </c:ser>
        <c:ser>
          <c:idx val="10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08-E490-4812-A672-51DCFA079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3"/>
        <c:axId val="759438847"/>
        <c:axId val="759435103"/>
      </c:barChart>
      <c:catAx>
        <c:axId val="759438847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59435103"/>
        <c:crosses val="autoZero"/>
        <c:auto val="1"/>
        <c:lblAlgn val="ctr"/>
        <c:lblOffset val="100"/>
        <c:noMultiLvlLbl val="0"/>
      </c:catAx>
      <c:valAx>
        <c:axId val="759435103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75943884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49932631428746"/>
          <c:y val="0.92168568537837126"/>
          <c:w val="0.5466300071426502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3007867305329"/>
          <c:y val="0.17153945176976435"/>
          <c:w val="0.78740600811516814"/>
          <c:h val="0.609479592684775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'[6]Presión Tributaria'!$C$5</c:f>
              <c:strCache>
                <c:ptCount val="1"/>
                <c:pt idx="0">
                  <c:v>Gobierno Central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'[6]Presión Tributaria'!$C$5:$E$5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'[6]Presión Tributaria'!$C$8:$E$8</c:f>
              <c:numCache>
                <c:formatCode>Estándar</c:formatCode>
                <c:ptCount val="3"/>
                <c:pt idx="0">
                  <c:v>0.12425675074440039</c:v>
                </c:pt>
                <c:pt idx="1">
                  <c:v>0.123603739196541</c:v>
                </c:pt>
                <c:pt idx="2">
                  <c:v>0.123603739196541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C0-4BE3-B8C4-62E9DE2F0F41}"/>
            </c:ext>
          </c:extLst>
        </c:ser>
        <c:ser>
          <c:idx val="1"/>
          <c:order val="1"/>
          <c:tx>
            <c:strRef>
              <c:f>'[6]Presión Tributaria'!$A$9</c:f>
              <c:strCache>
                <c:ptCount val="1"/>
                <c:pt idx="0">
                  <c:v>Descentralizadas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'[6]Presión Tributaria'!$C$5:$E$5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'[6]Presión Tributaria'!$C$9:$E$9</c:f>
              <c:numCache>
                <c:formatCode>Estándar</c:formatCode>
                <c:ptCount val="3"/>
                <c:pt idx="1">
                  <c:v>9.6017474630512301E-4</c:v>
                </c:pt>
                <c:pt idx="2">
                  <c:v>9.6017474630512301E-4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C0-4BE3-B8C4-62E9DE2F0F41}"/>
            </c:ext>
          </c:extLst>
        </c:ser>
        <c:ser>
          <c:idx val="2"/>
          <c:order val="2"/>
          <c:tx>
            <c:strRef>
              <c:f>'[6]Presión Tributaria'!$A$10</c:f>
              <c:strCache>
                <c:ptCount val="1"/>
                <c:pt idx="0">
                  <c:v>Gobiernos Locales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'[6]Presión Tributaria'!$C$5:$E$5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'[6]Presión Tributaria'!$C$10:$E$10</c:f>
              <c:numCache>
                <c:formatCode>Estándar</c:formatCode>
                <c:ptCount val="3"/>
                <c:pt idx="2">
                  <c:v>4.0953575492716499E-4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C0-4BE3-B8C4-62E9DE2F0F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425376623"/>
        <c:axId val="425377039"/>
      </c:barChart>
      <c:catAx>
        <c:axId val="425376623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425377039"/>
        <c:crosses val="autoZero"/>
        <c:auto val="1"/>
        <c:lblAlgn val="ctr"/>
        <c:lblOffset val="100"/>
        <c:noMultiLvlLbl val="0"/>
      </c:catAx>
      <c:valAx>
        <c:axId val="425377039"/>
        <c:scaling>
          <c:orientation val="minMax"/>
        </c:scaling>
        <c:delete val="1"/>
        <c:axPos val="l"/>
        <c:numFmt formatCode="Estándar" sourceLinked="1"/>
        <c:majorTickMark val="none"/>
        <c:minorTickMark val="none"/>
        <c:tickLblPos val="nextTo"/>
        <c:crossAx val="425376623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442847773581566"/>
          <c:y val="0.82319756847792958"/>
          <c:w val="0.40580458369501632"/>
          <c:h val="3.1498425317093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07519350786551"/>
          <c:y val="0.24620956606954411"/>
          <c:w val="0.64958645475534604"/>
          <c:h val="0.51543831229968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'[6]Presión Tributaria'!$C$41</c:f>
              <c:strCache>
                <c:ptCount val="1"/>
                <c:pt idx="0">
                  <c:v>Formulación 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C4A-4F1F-8782-5F61C2FAED8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C4A-4F1F-8782-5F61C2FAED8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C4A-4F1F-8782-5F61C2FAED88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'[6]Presión Tributaria'!$B$42:$B$44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 </c:v>
                </c:pt>
              </c:strCache>
            </c:strRef>
          </c:cat>
          <c:val>
            <c:numRef>
              <c:f>'[6]Presión Tributaria'!$C$42:$C$44</c:f>
              <c:numCache>
                <c:formatCode>Estándar</c:formatCode>
                <c:ptCount val="3"/>
                <c:pt idx="0">
                  <c:v>0.138836632416277</c:v>
                </c:pt>
                <c:pt idx="1">
                  <c:v>0.13921855610971573</c:v>
                </c:pt>
                <c:pt idx="2">
                  <c:v>0.13979038481959202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4A-4F1F-8782-5F61C2FAED88}"/>
            </c:ext>
          </c:extLst>
        </c:ser>
        <c:ser>
          <c:idx val="1"/>
          <c:order val="1"/>
          <c:tx>
            <c:strRef>
              <c:f>'[6]Presión Tributaria'!$D$41</c:f>
              <c:strCache>
                <c:ptCount val="1"/>
                <c:pt idx="0">
                  <c:v>Ejecución 2020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'[6]Presión Tributaria'!$B$42:$B$44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 </c:v>
                </c:pt>
              </c:strCache>
            </c:strRef>
          </c:cat>
          <c:val>
            <c:numRef>
              <c:f>'[6]Presión Tributaria'!$D$42:$D$44</c:f>
              <c:numCache>
                <c:formatCode>Estándar</c:formatCode>
                <c:ptCount val="3"/>
                <c:pt idx="0">
                  <c:v>0.12425675074440039</c:v>
                </c:pt>
                <c:pt idx="1">
                  <c:v>0.12456391394284612</c:v>
                </c:pt>
                <c:pt idx="2">
                  <c:v>0.12497344969777328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4A-4F1F-8782-5F61C2FAE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382544"/>
        <c:axId val="59385808"/>
      </c:barChart>
      <c:catAx>
        <c:axId val="59382544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9385808"/>
        <c:crosses val="autoZero"/>
        <c:auto val="1"/>
        <c:lblAlgn val="ctr"/>
        <c:lblOffset val="100"/>
        <c:noMultiLvlLbl val="0"/>
      </c:catAx>
      <c:valAx>
        <c:axId val="59385808"/>
        <c:scaling>
          <c:orientation val="minMax"/>
          <c:min val="5.000000000000001E-2"/>
        </c:scaling>
        <c:delete val="1"/>
        <c:axPos val="l"/>
        <c:numFmt formatCode="Estándar" sourceLinked="1"/>
        <c:majorTickMark val="none"/>
        <c:minorTickMark val="none"/>
        <c:tickLblPos val="nextTo"/>
        <c:crossAx val="5938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326466329971965"/>
          <c:y val="0.85226107112761418"/>
          <c:w val="0.35933521979956018"/>
          <c:h val="3.8760924218653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35946763647547"/>
          <c:y val="0.15168775275055049"/>
          <c:w val="0.70427835162826924"/>
          <c:h val="0.600501858171912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'[6]Demanda Agregada'!$B$23</c:f>
              <c:strCache>
                <c:ptCount val="1"/>
                <c:pt idx="0">
                  <c:v>Formulación 2020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'[6]Demanda Agregada'!$A$24:$A$25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'[6]Demanda Agregada'!$B$24:$B$25</c:f>
              <c:numCache>
                <c:formatCode>Estándar</c:formatCode>
                <c:ptCount val="2"/>
                <c:pt idx="0">
                  <c:v>633667.87608817883</c:v>
                </c:pt>
                <c:pt idx="1">
                  <c:v>158534.79064839997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9A-4BF6-874E-D705EA4BDD62}"/>
            </c:ext>
          </c:extLst>
        </c:ser>
        <c:ser>
          <c:idx val="1"/>
          <c:order val="1"/>
          <c:tx>
            <c:strRef>
              <c:f>'[6]Demanda Agregada'!$D$23</c:f>
              <c:strCache>
                <c:ptCount val="1"/>
                <c:pt idx="0">
                  <c:v>Ejecución 2020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'[6]Demanda Agregada'!$A$24:$A$25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'[6]Demanda Agregada'!$D$24:$D$25</c:f>
              <c:numCache>
                <c:formatCode>Estándar</c:formatCode>
                <c:ptCount val="2"/>
                <c:pt idx="0">
                  <c:v>539587.62133735069</c:v>
                </c:pt>
                <c:pt idx="1">
                  <c:v>142714.44396717084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9A-4BF6-874E-D705EA4BD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387984"/>
        <c:axId val="59384176"/>
      </c:barChart>
      <c:catAx>
        <c:axId val="59387984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9384176"/>
        <c:crosses val="autoZero"/>
        <c:auto val="1"/>
        <c:lblAlgn val="ctr"/>
        <c:lblOffset val="100"/>
        <c:noMultiLvlLbl val="0"/>
      </c:catAx>
      <c:valAx>
        <c:axId val="59384176"/>
        <c:scaling>
          <c:orientation val="minMax"/>
          <c:max val="700000"/>
          <c:min val="120000"/>
        </c:scaling>
        <c:delete val="1"/>
        <c:axPos val="l"/>
        <c:numFmt formatCode="Estándar" sourceLinked="1"/>
        <c:majorTickMark val="none"/>
        <c:minorTickMark val="none"/>
        <c:tickLblPos val="nextTo"/>
        <c:crossAx val="5938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446767053207142"/>
          <c:y val="0.81391695837907851"/>
          <c:w val="0.35933521979956018"/>
          <c:h val="3.8760924218653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'13. Ejec. Consolidado Funcional'!$C$54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'13. Ejec. Consolidado Funcional'!$B$55:$B$59</c:f>
            </c:multiLvlStrRef>
          </c:cat>
          <c:val>
            <c:numRef>
              <c:f>'13. Ejec. Consolidado Funcional'!$C$55:$C$59</c:f>
            </c:numRef>
          </c:val>
          <c:extLst>
            <c:ext xmlns:c16="http://schemas.microsoft.com/office/drawing/2014/chart" uri="{C3380CC4-5D6E-409C-BE32-E72D297353CC}">
              <c16:uniqueId val="{00000000-9C80-4006-B841-185391D9C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04178703"/>
        <c:axId val="1904199087"/>
      </c:barChart>
      <c:lineChart>
        <c:grouping val="standard"/>
        <c:varyColors val="0"/>
        <c:ser>
          <c:idx val="1"/>
          <c:order val="1"/>
          <c:tx>
            <c:strRef>
              <c:f>'13. Ejec. Consolidado Funcional'!$D$54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'13. Ejec. Consolidado Funcional'!$B$55:$B$59</c:f>
            </c:multiLvlStrRef>
          </c:cat>
          <c:val>
            <c:numRef>
              <c:f>'13. Ejec. Consolidado Funcional'!$D$55:$D$59</c:f>
            </c:numRef>
          </c:val>
          <c:smooth val="0"/>
          <c:extLst>
            <c:ext xmlns:c16="http://schemas.microsoft.com/office/drawing/2014/chart" uri="{C3380CC4-5D6E-409C-BE32-E72D297353CC}">
              <c16:uniqueId val="{00000005-9C80-4006-B841-185391D9C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771919"/>
        <c:axId val="1045767343"/>
      </c:lineChart>
      <c:catAx>
        <c:axId val="1904178703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904199087"/>
        <c:crosses val="autoZero"/>
        <c:auto val="1"/>
        <c:lblAlgn val="ctr"/>
        <c:lblOffset val="100"/>
        <c:noMultiLvlLbl val="0"/>
      </c:catAx>
      <c:valAx>
        <c:axId val="1904199087"/>
        <c:scaling>
          <c:orientation val="minMax"/>
        </c:scaling>
        <c:delete val="0"/>
        <c:axPos val="l"/>
        <c:numFmt formatCode="#,##0.0,,_);\(#,##0.0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04178703"/>
        <c:crosses val="autoZero"/>
        <c:crossBetween val="between"/>
      </c:valAx>
      <c:valAx>
        <c:axId val="1045767343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5771919"/>
        <c:crosses val="max"/>
        <c:crossBetween val="between"/>
      </c:valAx>
      <c:catAx>
        <c:axId val="1045771919"/>
        <c:scaling>
          <c:orientation val="minMax"/>
        </c:scaling>
        <c:delete val="1"/>
        <c:axPos val="b"/>
        <c:numFmt formatCode="Estándar" sourceLinked="1"/>
        <c:majorTickMark val="out"/>
        <c:minorTickMark val="none"/>
        <c:tickLblPos val="nextTo"/>
        <c:crossAx val="10457673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26959885135748"/>
          <c:y val="0.32316348305652637"/>
          <c:w val="0.68490291733447428"/>
          <c:h val="0.2575764582084925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08-6B4B-4862-B8E8-AA0E76981ABA}"/>
            </c:ext>
          </c:extLst>
        </c:ser>
        <c:ser>
          <c:idx val="4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09-6B4B-4862-B8E8-AA0E76981ABA}"/>
            </c:ext>
          </c:extLst>
        </c:ser>
        <c:ser>
          <c:idx val="5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0A-6B4B-4862-B8E8-AA0E76981ABA}"/>
            </c:ext>
          </c:extLst>
        </c:ser>
        <c:ser>
          <c:idx val="6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0B-6B4B-4862-B8E8-AA0E76981ABA}"/>
            </c:ext>
          </c:extLst>
        </c:ser>
        <c:ser>
          <c:idx val="7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0C-6B4B-4862-B8E8-AA0E76981ABA}"/>
            </c:ext>
          </c:extLst>
        </c:ser>
        <c:ser>
          <c:idx val="8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0D-6B4B-4862-B8E8-AA0E76981ABA}"/>
            </c:ext>
          </c:extLst>
        </c:ser>
        <c:ser>
          <c:idx val="9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0E-6B4B-4862-B8E8-AA0E76981ABA}"/>
            </c:ext>
          </c:extLst>
        </c:ser>
        <c:ser>
          <c:idx val="10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0F-6B4B-4862-B8E8-AA0E76981ABA}"/>
            </c:ext>
          </c:extLst>
        </c:ser>
        <c:ser>
          <c:idx val="11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10-6B4B-4862-B8E8-AA0E76981ABA}"/>
            </c:ext>
          </c:extLst>
        </c:ser>
        <c:ser>
          <c:idx val="0"/>
          <c:order val="9"/>
          <c:spPr>
            <a:solidFill>
              <a:srgbClr val="002345"/>
            </a:solidFill>
            <a:ln w="76200">
              <a:noFill/>
            </a:ln>
            <a:effectLst/>
          </c:spPr>
          <c:invertIfNegative val="0"/>
          <c:cat>
            <c:strRef>
              <c:f>'[2]2.3.3.A'!$Q$3:$Q$20</c:f>
              <c:strCache>
                <c:ptCount val="18"/>
                <c:pt idx="0">
                  <c:v>Chile</c:v>
                </c:pt>
                <c:pt idx="1">
                  <c:v>Uruguay</c:v>
                </c:pt>
                <c:pt idx="2">
                  <c:v>Rep. Dom.*</c:v>
                </c:pt>
                <c:pt idx="3">
                  <c:v>Dominica</c:v>
                </c:pt>
                <c:pt idx="4">
                  <c:v>Barbados</c:v>
                </c:pt>
                <c:pt idx="5">
                  <c:v>Guyana</c:v>
                </c:pt>
                <c:pt idx="6">
                  <c:v>Brasil</c:v>
                </c:pt>
                <c:pt idx="7">
                  <c:v>Argentina</c:v>
                </c:pt>
                <c:pt idx="8">
                  <c:v>El Salvador</c:v>
                </c:pt>
                <c:pt idx="9">
                  <c:v>Belize</c:v>
                </c:pt>
                <c:pt idx="10">
                  <c:v>México</c:v>
                </c:pt>
                <c:pt idx="11">
                  <c:v>Colombia</c:v>
                </c:pt>
                <c:pt idx="12">
                  <c:v>Bolivia</c:v>
                </c:pt>
                <c:pt idx="13">
                  <c:v>Ecuador</c:v>
                </c:pt>
                <c:pt idx="14">
                  <c:v>Peru</c:v>
                </c:pt>
                <c:pt idx="15">
                  <c:v>Jamaica</c:v>
                </c:pt>
                <c:pt idx="16">
                  <c:v>Paraguay</c:v>
                </c:pt>
                <c:pt idx="17">
                  <c:v>Honduras</c:v>
                </c:pt>
              </c:strCache>
            </c:strRef>
          </c:cat>
          <c:val>
            <c:numRef>
              <c:f>'[2]2.3.3.A'!$R$3:$R$20</c:f>
              <c:numCache>
                <c:formatCode>Estándar</c:formatCode>
                <c:ptCount val="18"/>
                <c:pt idx="0">
                  <c:v>52.2</c:v>
                </c:pt>
                <c:pt idx="1">
                  <c:v>46.6</c:v>
                </c:pt>
                <c:pt idx="2">
                  <c:v>27.7</c:v>
                </c:pt>
                <c:pt idx="3">
                  <c:v>26.9</c:v>
                </c:pt>
                <c:pt idx="4">
                  <c:v>26.6</c:v>
                </c:pt>
                <c:pt idx="5">
                  <c:v>23.8</c:v>
                </c:pt>
                <c:pt idx="6">
                  <c:v>20.100000000000001</c:v>
                </c:pt>
                <c:pt idx="7">
                  <c:v>19.5</c:v>
                </c:pt>
                <c:pt idx="8">
                  <c:v>17.100000000000001</c:v>
                </c:pt>
                <c:pt idx="9">
                  <c:v>15.4</c:v>
                </c:pt>
                <c:pt idx="10">
                  <c:v>15</c:v>
                </c:pt>
                <c:pt idx="11">
                  <c:v>10.7</c:v>
                </c:pt>
                <c:pt idx="12">
                  <c:v>9.8000000000000007</c:v>
                </c:pt>
                <c:pt idx="13">
                  <c:v>8.6</c:v>
                </c:pt>
                <c:pt idx="14">
                  <c:v>7.1</c:v>
                </c:pt>
                <c:pt idx="15">
                  <c:v>5.0999999999999996</c:v>
                </c:pt>
                <c:pt idx="16">
                  <c:v>3.5</c:v>
                </c:pt>
                <c:pt idx="17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4B-4862-B8E8-AA0E76981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48"/>
        <c:axId val="1164112016"/>
        <c:axId val="1174585584"/>
      </c:barChart>
      <c:lineChart>
        <c:grouping val="standard"/>
        <c:varyColors val="0"/>
        <c:ser>
          <c:idx val="1"/>
          <c:order val="10"/>
          <c:tx>
            <c:strRef>
              <c:f>'[2]2.3.3.A'!$S$2</c:f>
              <c:strCache>
                <c:ptCount val="1"/>
                <c:pt idx="0">
                  <c:v>Economías Avanzadas</c:v>
                </c:pt>
              </c:strCache>
            </c:strRef>
          </c:tx>
          <c:spPr>
            <a:ln w="76200" cap="rnd">
              <a:solidFill>
                <a:srgbClr val="EB1C2D"/>
              </a:solidFill>
              <a:round/>
            </a:ln>
            <a:effectLst/>
          </c:spPr>
          <c:marker>
            <c:symbol val="none"/>
          </c:marker>
          <c:cat>
            <c:multiLvlStrRef>
              <c:f>'2.3.3.A'!#REF!</c:f>
            </c:multiLvlStrRef>
          </c:cat>
          <c:val>
            <c:numRef>
              <c:f>'[2]2.3.3.A'!$S$3:$S$20</c:f>
              <c:numCache>
                <c:formatCode>Estándar</c:formatCode>
                <c:ptCount val="18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B-4862-B8E8-AA0E76981ABA}"/>
            </c:ext>
          </c:extLst>
        </c:ser>
        <c:ser>
          <c:idx val="2"/>
          <c:order val="11"/>
          <c:tx>
            <c:strRef>
              <c:f>'[2]2.3.3.A'!$T$2</c:f>
              <c:strCache>
                <c:ptCount val="1"/>
                <c:pt idx="0">
                  <c:v>EMDEs</c:v>
                </c:pt>
              </c:strCache>
            </c:strRef>
          </c:tx>
          <c:spPr>
            <a:ln w="76200" cap="rnd">
              <a:solidFill>
                <a:srgbClr val="F78D28"/>
              </a:solidFill>
              <a:round/>
            </a:ln>
            <a:effectLst/>
          </c:spPr>
          <c:marker>
            <c:symbol val="none"/>
          </c:marker>
          <c:cat>
            <c:multiLvlStrRef>
              <c:f>'2.3.3.A'!#REF!</c:f>
            </c:multiLvlStrRef>
          </c:cat>
          <c:val>
            <c:numRef>
              <c:f>'[2]2.3.3.A'!$T$3:$T$20</c:f>
              <c:numCache>
                <c:formatCode>Estándar</c:formatCode>
                <c:ptCount val="1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4B-4862-B8E8-AA0E76981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4112016"/>
        <c:axId val="1174585584"/>
      </c:lineChart>
      <c:catAx>
        <c:axId val="1164112016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rgbClr val="000000"/>
                </a:solidFill>
                <a:latin typeface="Avenir Next LT Pro" panose="020B0504020202020204" pitchFamily="34" charset="0"/>
                <a:ea typeface="Arial"/>
                <a:cs typeface="Arial"/>
              </a:defRPr>
            </a:pPr>
            <a:endParaRPr lang="es-DO"/>
          </a:p>
        </c:txPr>
        <c:crossAx val="1174585584"/>
        <c:crosses val="autoZero"/>
        <c:auto val="1"/>
        <c:lblAlgn val="ctr"/>
        <c:lblOffset val="100"/>
        <c:noMultiLvlLbl val="0"/>
      </c:catAx>
      <c:valAx>
        <c:axId val="1174585584"/>
        <c:scaling>
          <c:orientation val="minMax"/>
          <c:max val="5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000000"/>
                </a:solidFill>
                <a:latin typeface="Avenir Next LT Pro" panose="020B0504020202020204" pitchFamily="34" charset="0"/>
                <a:ea typeface="Arial"/>
                <a:cs typeface="Arial"/>
              </a:defRPr>
            </a:pPr>
            <a:endParaRPr lang="es-DO"/>
          </a:p>
        </c:txPr>
        <c:crossAx val="1164112016"/>
        <c:crosses val="autoZero"/>
        <c:crossBetween val="between"/>
        <c:majorUnit val="1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5231750540374328"/>
          <c:y val="0.7620178124532716"/>
          <c:w val="0.75075020064640685"/>
          <c:h val="7.6812689252164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rgbClr val="000000"/>
              </a:solidFill>
              <a:latin typeface="Avenir Next LT Pro" panose="020B0504020202020204" pitchFamily="34" charset="0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  <c:extLst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55639513089914"/>
          <c:y val="0.20584734212371722"/>
          <c:w val="0.78887217357644279"/>
          <c:h val="0.54514649818775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'[6]Empleo '!$B$25</c:f>
              <c:strCache>
                <c:ptCount val="1"/>
                <c:pt idx="0">
                  <c:v>Formulado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'[6]Empleo '!$A$26:$A$30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'[6]Empleo '!$B$26:$B$30</c:f>
              <c:numCache>
                <c:formatCode>Estándar</c:formatCode>
                <c:ptCount val="5"/>
                <c:pt idx="0">
                  <c:v>563598</c:v>
                </c:pt>
                <c:pt idx="1">
                  <c:v>47189</c:v>
                </c:pt>
                <c:pt idx="2">
                  <c:v>12671.910971027544</c:v>
                </c:pt>
                <c:pt idx="3">
                  <c:v>50721</c:v>
                </c:pt>
                <c:pt idx="4">
                  <c:v>40841.322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7E9-440C-BB04-34E6AE214A20}"/>
            </c:ext>
          </c:extLst>
        </c:ser>
        <c:ser>
          <c:idx val="1"/>
          <c:order val="1"/>
          <c:tx>
            <c:strRef>
              <c:f>'[6]Empleo '!$C$25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03018627471636E-2"/>
                  <c:y val="1.263822855158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E9-440C-BB04-34E6AE214A20}"/>
                </c:ext>
              </c:extLst>
            </c:dLbl>
            <c:dLbl>
              <c:idx val="1"/>
              <c:layout>
                <c:manualLayout>
                  <c:x val="-8.6319048456306709E-4"/>
                  <c:y val="6.76035469813888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E9-440C-BB04-34E6AE214A20}"/>
                </c:ext>
              </c:extLst>
            </c:dLbl>
            <c:dLbl>
              <c:idx val="2"/>
              <c:layout>
                <c:manualLayout>
                  <c:x val="0"/>
                  <c:y val="8.42548570105506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E9-440C-BB04-34E6AE214A20}"/>
                </c:ext>
              </c:extLst>
            </c:dLbl>
            <c:dLbl>
              <c:idx val="3"/>
              <c:layout>
                <c:manualLayout>
                  <c:x val="2.500793403317421E-3"/>
                  <c:y val="6.5839686013678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E9-440C-BB04-34E6AE214A20}"/>
                </c:ext>
              </c:extLst>
            </c:dLbl>
            <c:dLbl>
              <c:idx val="4"/>
              <c:layout>
                <c:manualLayout>
                  <c:x val="1.0346279420428257E-3"/>
                  <c:y val="4.9187885040123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E9-440C-BB04-34E6AE214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'[6]Empleo '!$A$26:$A$30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'[6]Empleo '!$C$26:$C$30</c:f>
              <c:numCache>
                <c:formatCode>Estándar</c:formatCode>
                <c:ptCount val="5"/>
                <c:pt idx="0">
                  <c:v>558754</c:v>
                </c:pt>
                <c:pt idx="1">
                  <c:v>36498</c:v>
                </c:pt>
                <c:pt idx="2">
                  <c:v>4219</c:v>
                </c:pt>
                <c:pt idx="3">
                  <c:v>50699</c:v>
                </c:pt>
                <c:pt idx="4">
                  <c:v>38374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7E9-440C-BB04-34E6AE214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100"/>
        <c:axId val="59380912"/>
        <c:axId val="59390704"/>
      </c:barChart>
      <c:catAx>
        <c:axId val="59380912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9390704"/>
        <c:crosses val="autoZero"/>
        <c:auto val="1"/>
        <c:lblAlgn val="ctr"/>
        <c:lblOffset val="100"/>
        <c:noMultiLvlLbl val="0"/>
      </c:catAx>
      <c:valAx>
        <c:axId val="59390704"/>
        <c:scaling>
          <c:orientation val="minMax"/>
        </c:scaling>
        <c:delete val="1"/>
        <c:axPos val="l"/>
        <c:numFmt formatCode="Estándar" sourceLinked="1"/>
        <c:majorTickMark val="none"/>
        <c:minorTickMark val="none"/>
        <c:tickLblPos val="nextTo"/>
        <c:crossAx val="5938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151490564994372"/>
          <c:y val="0.20727432153723507"/>
          <c:w val="0.36230841864126639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42105697599796"/>
          <c:y val="0.2098835645182999"/>
          <c:w val="0.78887217357644279"/>
          <c:h val="0.5451464981877519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100"/>
        <c:axId val="59380912"/>
        <c:axId val="59390704"/>
      </c:barChart>
      <c:catAx>
        <c:axId val="59380912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9390704"/>
        <c:crosses val="autoZero"/>
        <c:auto val="1"/>
        <c:lblAlgn val="ctr"/>
        <c:lblOffset val="100"/>
        <c:noMultiLvlLbl val="0"/>
      </c:catAx>
      <c:valAx>
        <c:axId val="5939070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938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831941649847138"/>
          <c:y val="0.16893020878869947"/>
          <c:w val="0.36230841864126639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42105697599796"/>
          <c:y val="0.2098835645182999"/>
          <c:w val="0.78887217357644279"/>
          <c:h val="0.5451464981877519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100"/>
        <c:axId val="59380912"/>
        <c:axId val="59390704"/>
      </c:barChart>
      <c:catAx>
        <c:axId val="59380912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9390704"/>
        <c:crosses val="autoZero"/>
        <c:auto val="1"/>
        <c:lblAlgn val="ctr"/>
        <c:lblOffset val="100"/>
        <c:noMultiLvlLbl val="0"/>
      </c:catAx>
      <c:valAx>
        <c:axId val="5939070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938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831941649847138"/>
          <c:y val="0.16893020878869947"/>
          <c:w val="0.36230841864126639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821794399501918"/>
          <c:y val="0.22401034289933933"/>
          <c:w val="0.61129332995153229"/>
          <c:h val="0.6932470980117153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4B-451B-8AF4-3F30EC9182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'[6]Inversion prov. per capita'!$B$171:$B$180</c:f>
              <c:strCache>
                <c:ptCount val="10"/>
                <c:pt idx="0">
                  <c:v>Región Cibao Norte</c:v>
                </c:pt>
                <c:pt idx="1">
                  <c:v>Región Cibao Noroeste</c:v>
                </c:pt>
                <c:pt idx="2">
                  <c:v>Región Valdesia</c:v>
                </c:pt>
                <c:pt idx="3">
                  <c:v>Región Metropolitana</c:v>
                </c:pt>
                <c:pt idx="4">
                  <c:v>Región Higuamo</c:v>
                </c:pt>
                <c:pt idx="5">
                  <c:v>Región Cibao Nordeste</c:v>
                </c:pt>
                <c:pt idx="6">
                  <c:v>Región Cibao Sur</c:v>
                </c:pt>
                <c:pt idx="7">
                  <c:v>Promedio</c:v>
                </c:pt>
                <c:pt idx="8">
                  <c:v>Región  Del Valle</c:v>
                </c:pt>
                <c:pt idx="9">
                  <c:v>Región  Enriquillo</c:v>
                </c:pt>
              </c:strCache>
            </c:strRef>
          </c:cat>
          <c:val>
            <c:numRef>
              <c:f>'[6]Inversion prov. per capita'!$C$171:$C$180</c:f>
              <c:numCache>
                <c:formatCode>Estándar</c:formatCode>
                <c:ptCount val="10"/>
                <c:pt idx="0">
                  <c:v>2116.1675208551596</c:v>
                </c:pt>
                <c:pt idx="1">
                  <c:v>2965.4287984552489</c:v>
                </c:pt>
                <c:pt idx="2">
                  <c:v>3198.543404867251</c:v>
                </c:pt>
                <c:pt idx="3">
                  <c:v>3382.7684190465384</c:v>
                </c:pt>
                <c:pt idx="4">
                  <c:v>3771.9337503343645</c:v>
                </c:pt>
                <c:pt idx="5">
                  <c:v>4221.2070912056352</c:v>
                </c:pt>
                <c:pt idx="6">
                  <c:v>4454.8012262686052</c:v>
                </c:pt>
                <c:pt idx="7">
                  <c:v>5356.486519601518</c:v>
                </c:pt>
                <c:pt idx="8">
                  <c:v>5622.7366123350039</c:v>
                </c:pt>
                <c:pt idx="9">
                  <c:v>18474.791853045852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B-451B-8AF4-3F30EC9182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64323903"/>
        <c:axId val="564333055"/>
      </c:barChart>
      <c:catAx>
        <c:axId val="564323903"/>
        <c:scaling>
          <c:orientation val="minMax"/>
        </c:scaling>
        <c:delete val="0"/>
        <c:axPos val="l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64333055"/>
        <c:crosses val="autoZero"/>
        <c:auto val="1"/>
        <c:lblAlgn val="ctr"/>
        <c:lblOffset val="100"/>
        <c:noMultiLvlLbl val="0"/>
      </c:catAx>
      <c:valAx>
        <c:axId val="564333055"/>
        <c:scaling>
          <c:orientation val="minMax"/>
        </c:scaling>
        <c:delete val="1"/>
        <c:axPos val="b"/>
        <c:numFmt formatCode="Estándar" sourceLinked="1"/>
        <c:majorTickMark val="none"/>
        <c:minorTickMark val="none"/>
        <c:tickLblPos val="nextTo"/>
        <c:crossAx val="564323903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321398938888724"/>
          <c:y val="0.19172056374267779"/>
          <c:w val="0.54031983880030265"/>
          <c:h val="0.729573099562959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B13-41E3-8706-D22A6319A2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'[6]Inversion en Provincias'!$B$46:$B$79</c:f>
              <c:strCache>
                <c:ptCount val="34"/>
                <c:pt idx="0">
                  <c:v>El Seibo</c:v>
                </c:pt>
                <c:pt idx="1">
                  <c:v>Santiago Rodriguez</c:v>
                </c:pt>
                <c:pt idx="2">
                  <c:v>Pedernales</c:v>
                </c:pt>
                <c:pt idx="3">
                  <c:v>San Jose De Ocoa</c:v>
                </c:pt>
                <c:pt idx="4">
                  <c:v>Hermanas Mirabal</c:v>
                </c:pt>
                <c:pt idx="5">
                  <c:v>Sanchez Ramirez</c:v>
                </c:pt>
                <c:pt idx="6">
                  <c:v>Valverde</c:v>
                </c:pt>
                <c:pt idx="7">
                  <c:v>Maria Trinidad Sanchez</c:v>
                </c:pt>
                <c:pt idx="8">
                  <c:v>Dajabon</c:v>
                </c:pt>
                <c:pt idx="9">
                  <c:v>La Romana</c:v>
                </c:pt>
                <c:pt idx="10">
                  <c:v>Monte Cristi</c:v>
                </c:pt>
                <c:pt idx="11">
                  <c:v>Elias Pina</c:v>
                </c:pt>
                <c:pt idx="12">
                  <c:v>San Pedro De Macoris</c:v>
                </c:pt>
                <c:pt idx="13">
                  <c:v>Samana</c:v>
                </c:pt>
                <c:pt idx="14">
                  <c:v>La Altagracia</c:v>
                </c:pt>
                <c:pt idx="15">
                  <c:v>San Cristobal</c:v>
                </c:pt>
                <c:pt idx="16">
                  <c:v>Monte Plata</c:v>
                </c:pt>
                <c:pt idx="17">
                  <c:v>La Vega</c:v>
                </c:pt>
                <c:pt idx="18">
                  <c:v>Bahoruco</c:v>
                </c:pt>
                <c:pt idx="19">
                  <c:v>Peravia</c:v>
                </c:pt>
                <c:pt idx="20">
                  <c:v>Puerto Plata</c:v>
                </c:pt>
                <c:pt idx="21">
                  <c:v>Hato Mayor</c:v>
                </c:pt>
                <c:pt idx="22">
                  <c:v>Espaillat</c:v>
                </c:pt>
                <c:pt idx="23">
                  <c:v>San Juan</c:v>
                </c:pt>
                <c:pt idx="24">
                  <c:v>Promedio</c:v>
                </c:pt>
                <c:pt idx="25">
                  <c:v>Santiago</c:v>
                </c:pt>
                <c:pt idx="26">
                  <c:v>Duarte</c:v>
                </c:pt>
                <c:pt idx="27">
                  <c:v>Barahona</c:v>
                </c:pt>
                <c:pt idx="28">
                  <c:v>Azua</c:v>
                </c:pt>
                <c:pt idx="29">
                  <c:v>Monsenor Nouel</c:v>
                </c:pt>
                <c:pt idx="30">
                  <c:v>Distrito Nacional</c:v>
                </c:pt>
                <c:pt idx="31">
                  <c:v>Independencia</c:v>
                </c:pt>
                <c:pt idx="32">
                  <c:v>Multiprovincial</c:v>
                </c:pt>
                <c:pt idx="33">
                  <c:v>Santo Domingo</c:v>
                </c:pt>
              </c:strCache>
            </c:strRef>
          </c:cat>
          <c:val>
            <c:numRef>
              <c:f>'[6]Inversion en Provincias'!$C$46:$C$79</c:f>
              <c:numCache>
                <c:formatCode>Estándar</c:formatCode>
                <c:ptCount val="34"/>
                <c:pt idx="0">
                  <c:v>131584428.56999999</c:v>
                </c:pt>
                <c:pt idx="1">
                  <c:v>157485500.35999998</c:v>
                </c:pt>
                <c:pt idx="2">
                  <c:v>163284691.19</c:v>
                </c:pt>
                <c:pt idx="3">
                  <c:v>174210357.17000002</c:v>
                </c:pt>
                <c:pt idx="4">
                  <c:v>205364508.81000006</c:v>
                </c:pt>
                <c:pt idx="5">
                  <c:v>253641727.66000003</c:v>
                </c:pt>
                <c:pt idx="6">
                  <c:v>302670751.30999994</c:v>
                </c:pt>
                <c:pt idx="7">
                  <c:v>313330195.65999997</c:v>
                </c:pt>
                <c:pt idx="8">
                  <c:v>342876288.63</c:v>
                </c:pt>
                <c:pt idx="9">
                  <c:v>402057420.65999997</c:v>
                </c:pt>
                <c:pt idx="10">
                  <c:v>440920359.22000003</c:v>
                </c:pt>
                <c:pt idx="11">
                  <c:v>470056620.89999992</c:v>
                </c:pt>
                <c:pt idx="12">
                  <c:v>492468801.06000012</c:v>
                </c:pt>
                <c:pt idx="13">
                  <c:v>566522168.3499999</c:v>
                </c:pt>
                <c:pt idx="14">
                  <c:v>612475097.83000004</c:v>
                </c:pt>
                <c:pt idx="15">
                  <c:v>617909514.49000013</c:v>
                </c:pt>
                <c:pt idx="16">
                  <c:v>675413061.30000007</c:v>
                </c:pt>
                <c:pt idx="17">
                  <c:v>731913256.70000017</c:v>
                </c:pt>
                <c:pt idx="18">
                  <c:v>791393411.92999995</c:v>
                </c:pt>
                <c:pt idx="19">
                  <c:v>795493946.2099998</c:v>
                </c:pt>
                <c:pt idx="20">
                  <c:v>804444314.16999996</c:v>
                </c:pt>
                <c:pt idx="21">
                  <c:v>1031894813.1</c:v>
                </c:pt>
                <c:pt idx="22">
                  <c:v>1099060055.3299999</c:v>
                </c:pt>
                <c:pt idx="23">
                  <c:v>1124365932.0500002</c:v>
                </c:pt>
                <c:pt idx="24">
                  <c:v>1448500000</c:v>
                </c:pt>
                <c:pt idx="25">
                  <c:v>1538348991.7999995</c:v>
                </c:pt>
                <c:pt idx="26">
                  <c:v>1640070406.9899998</c:v>
                </c:pt>
                <c:pt idx="27">
                  <c:v>1863496163.6599998</c:v>
                </c:pt>
                <c:pt idx="28">
                  <c:v>1990075326.5799999</c:v>
                </c:pt>
                <c:pt idx="29">
                  <c:v>2307950839.04</c:v>
                </c:pt>
                <c:pt idx="30">
                  <c:v>3012839963.3300004</c:v>
                </c:pt>
                <c:pt idx="31">
                  <c:v>4287914247.1999979</c:v>
                </c:pt>
                <c:pt idx="32">
                  <c:v>7923214674.8399954</c:v>
                </c:pt>
                <c:pt idx="33">
                  <c:v>10534829574.719995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13-41E3-8706-D22A6319A2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68101727"/>
        <c:axId val="368091327"/>
      </c:barChart>
      <c:catAx>
        <c:axId val="368101727"/>
        <c:scaling>
          <c:orientation val="minMax"/>
        </c:scaling>
        <c:delete val="0"/>
        <c:axPos val="l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368091327"/>
        <c:crosses val="autoZero"/>
        <c:auto val="1"/>
        <c:lblAlgn val="ctr"/>
        <c:lblOffset val="100"/>
        <c:noMultiLvlLbl val="0"/>
      </c:catAx>
      <c:valAx>
        <c:axId val="368091327"/>
        <c:scaling>
          <c:orientation val="minMax"/>
        </c:scaling>
        <c:delete val="1"/>
        <c:axPos val="b"/>
        <c:numFmt formatCode="Estándar" sourceLinked="1"/>
        <c:majorTickMark val="none"/>
        <c:minorTickMark val="none"/>
        <c:tickLblPos val="nextTo"/>
        <c:crossAx val="36810172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chemeClr val="tx1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48613221048919"/>
          <c:y val="0.18163000775622107"/>
          <c:w val="0.71061160919047928"/>
          <c:h val="0.75177232273316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3E-4EDE-B7EA-F47F1D4C422B}"/>
              </c:ext>
            </c:extLst>
          </c:dPt>
          <c:dLbls>
            <c:dLbl>
              <c:idx val="32"/>
              <c:layout>
                <c:manualLayout>
                  <c:x val="-8.407593074665572E-3"/>
                  <c:y val="2.2289799814492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3E-4EDE-B7EA-F47F1D4C4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'[6]Inversion prov. per capita'!$B$132:$B$164</c:f>
              <c:strCache>
                <c:ptCount val="33"/>
                <c:pt idx="0">
                  <c:v>San Cristóbal</c:v>
                </c:pt>
                <c:pt idx="1">
                  <c:v>El Seibo</c:v>
                </c:pt>
                <c:pt idx="2">
                  <c:v>Santiago</c:v>
                </c:pt>
                <c:pt idx="3">
                  <c:v>La Romana</c:v>
                </c:pt>
                <c:pt idx="4">
                  <c:v>San Pedro de Macorís</c:v>
                </c:pt>
                <c:pt idx="5">
                  <c:v>Sánchez Ramírez</c:v>
                </c:pt>
                <c:pt idx="6">
                  <c:v>La Altagracia</c:v>
                </c:pt>
                <c:pt idx="7">
                  <c:v>Valverde</c:v>
                </c:pt>
                <c:pt idx="8">
                  <c:v>La Vega</c:v>
                </c:pt>
                <c:pt idx="9">
                  <c:v>María Trinidad Sánchez</c:v>
                </c:pt>
                <c:pt idx="10">
                  <c:v>Hermanas Mirabal</c:v>
                </c:pt>
                <c:pt idx="11">
                  <c:v>Puerto Plata</c:v>
                </c:pt>
                <c:pt idx="12">
                  <c:v>Santiago Rodríguez</c:v>
                </c:pt>
                <c:pt idx="13">
                  <c:v>Distrito Nacional</c:v>
                </c:pt>
                <c:pt idx="14">
                  <c:v>San José de Ocoa</c:v>
                </c:pt>
                <c:pt idx="15">
                  <c:v>Monte Plata</c:v>
                </c:pt>
                <c:pt idx="16">
                  <c:v>Santo Domingo</c:v>
                </c:pt>
                <c:pt idx="17">
                  <c:v>Monte Cristi</c:v>
                </c:pt>
                <c:pt idx="18">
                  <c:v>Peravia</c:v>
                </c:pt>
                <c:pt idx="19">
                  <c:v>Espaillat</c:v>
                </c:pt>
                <c:pt idx="20">
                  <c:v>Pedernales</c:v>
                </c:pt>
                <c:pt idx="21">
                  <c:v>Samaná</c:v>
                </c:pt>
                <c:pt idx="22">
                  <c:v>San Juan</c:v>
                </c:pt>
                <c:pt idx="23">
                  <c:v>Dajabón</c:v>
                </c:pt>
                <c:pt idx="24">
                  <c:v>Duarte</c:v>
                </c:pt>
                <c:pt idx="25">
                  <c:v>Promedio</c:v>
                </c:pt>
                <c:pt idx="26">
                  <c:v>Elías Piña</c:v>
                </c:pt>
                <c:pt idx="27">
                  <c:v>Baoruco</c:v>
                </c:pt>
                <c:pt idx="28">
                  <c:v>Azua</c:v>
                </c:pt>
                <c:pt idx="29">
                  <c:v>Barahona</c:v>
                </c:pt>
                <c:pt idx="30">
                  <c:v>Hato Mayor</c:v>
                </c:pt>
                <c:pt idx="31">
                  <c:v>Monseñor Nouel</c:v>
                </c:pt>
                <c:pt idx="32">
                  <c:v>Independencia</c:v>
                </c:pt>
              </c:strCache>
            </c:strRef>
          </c:cat>
          <c:val>
            <c:numRef>
              <c:f>'[6]Inversion prov. per capita'!$E$132:$E$164</c:f>
              <c:numCache>
                <c:formatCode>Estándar</c:formatCode>
                <c:ptCount val="33"/>
                <c:pt idx="0">
                  <c:v>960.09060743169255</c:v>
                </c:pt>
                <c:pt idx="1">
                  <c:v>1399.1050257844315</c:v>
                </c:pt>
                <c:pt idx="2">
                  <c:v>1462.1866153781807</c:v>
                </c:pt>
                <c:pt idx="3">
                  <c:v>1462.5907464695481</c:v>
                </c:pt>
                <c:pt idx="4">
                  <c:v>1609.3646481395551</c:v>
                </c:pt>
                <c:pt idx="5">
                  <c:v>1669.9260485357634</c:v>
                </c:pt>
                <c:pt idx="6">
                  <c:v>1697.1992934653094</c:v>
                </c:pt>
                <c:pt idx="7">
                  <c:v>1701.6880854018493</c:v>
                </c:pt>
                <c:pt idx="8">
                  <c:v>1774.4685217555748</c:v>
                </c:pt>
                <c:pt idx="9">
                  <c:v>2222.9251788526749</c:v>
                </c:pt>
                <c:pt idx="10">
                  <c:v>2231.1316074746055</c:v>
                </c:pt>
                <c:pt idx="11">
                  <c:v>2408.9486559561597</c:v>
                </c:pt>
                <c:pt idx="12">
                  <c:v>2752.8098788652132</c:v>
                </c:pt>
                <c:pt idx="13">
                  <c:v>2870.5551559166784</c:v>
                </c:pt>
                <c:pt idx="14">
                  <c:v>3236.1257438745752</c:v>
                </c:pt>
                <c:pt idx="15">
                  <c:v>3527.937556086019</c:v>
                </c:pt>
                <c:pt idx="16">
                  <c:v>3564.6772078330087</c:v>
                </c:pt>
                <c:pt idx="17">
                  <c:v>3744.9918395393083</c:v>
                </c:pt>
                <c:pt idx="18">
                  <c:v>4007.546366530813</c:v>
                </c:pt>
                <c:pt idx="19">
                  <c:v>4571.2648083001977</c:v>
                </c:pt>
                <c:pt idx="20">
                  <c:v>4628.2508840702949</c:v>
                </c:pt>
                <c:pt idx="21">
                  <c:v>5011.8738132099497</c:v>
                </c:pt>
                <c:pt idx="22">
                  <c:v>5104.6286821723033</c:v>
                </c:pt>
                <c:pt idx="23">
                  <c:v>5142.5015167604051</c:v>
                </c:pt>
                <c:pt idx="24">
                  <c:v>5474.5109268216147</c:v>
                </c:pt>
                <c:pt idx="25">
                  <c:v>6444.7340099612393</c:v>
                </c:pt>
                <c:pt idx="26">
                  <c:v>7425.5030709445036</c:v>
                </c:pt>
                <c:pt idx="27">
                  <c:v>7811.9105672911764</c:v>
                </c:pt>
                <c:pt idx="28">
                  <c:v>8939.7391248371587</c:v>
                </c:pt>
                <c:pt idx="29">
                  <c:v>9854.554011951348</c:v>
                </c:pt>
                <c:pt idx="30">
                  <c:v>12034.179774219507</c:v>
                </c:pt>
                <c:pt idx="31">
                  <c:v>13191.381060934276</c:v>
                </c:pt>
                <c:pt idx="32">
                  <c:v>72736.921293955966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3E-4EDE-B7EA-F47F1D4C42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64323903"/>
        <c:axId val="564333055"/>
      </c:barChart>
      <c:catAx>
        <c:axId val="564323903"/>
        <c:scaling>
          <c:orientation val="minMax"/>
        </c:scaling>
        <c:delete val="0"/>
        <c:axPos val="l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64333055"/>
        <c:crosses val="autoZero"/>
        <c:auto val="1"/>
        <c:lblAlgn val="ctr"/>
        <c:lblOffset val="100"/>
        <c:noMultiLvlLbl val="0"/>
      </c:catAx>
      <c:valAx>
        <c:axId val="564333055"/>
        <c:scaling>
          <c:orientation val="minMax"/>
        </c:scaling>
        <c:delete val="1"/>
        <c:axPos val="b"/>
        <c:numFmt formatCode="Estándar" sourceLinked="1"/>
        <c:majorTickMark val="none"/>
        <c:minorTickMark val="none"/>
        <c:tickLblPos val="nextTo"/>
        <c:crossAx val="564323903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5678268345453"/>
          <c:y val="0.26745074259341278"/>
          <c:w val="0.80088283941066618"/>
          <c:h val="0.43812971624244224"/>
        </c:manualLayout>
      </c:layout>
      <c:lineChart>
        <c:grouping val="standard"/>
        <c:varyColors val="0"/>
        <c:ser>
          <c:idx val="4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smooth val="0"/>
          <c:extLst>
            <c:ext xmlns:c16="http://schemas.microsoft.com/office/drawing/2014/chart" uri="{C3380CC4-5D6E-409C-BE32-E72D297353CC}">
              <c16:uniqueId val="{00000017-5AA3-4217-AF85-155C9951F9B0}"/>
            </c:ext>
          </c:extLst>
        </c:ser>
        <c:ser>
          <c:idx val="6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smooth val="0"/>
          <c:extLst>
            <c:ext xmlns:c16="http://schemas.microsoft.com/office/drawing/2014/chart" uri="{C3380CC4-5D6E-409C-BE32-E72D297353CC}">
              <c16:uniqueId val="{00000018-5AA3-4217-AF85-155C9951F9B0}"/>
            </c:ext>
          </c:extLst>
        </c:ser>
        <c:ser>
          <c:idx val="7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smooth val="0"/>
          <c:extLst>
            <c:ext xmlns:c16="http://schemas.microsoft.com/office/drawing/2014/chart" uri="{C3380CC4-5D6E-409C-BE32-E72D297353CC}">
              <c16:uniqueId val="{00000019-5AA3-4217-AF85-155C9951F9B0}"/>
            </c:ext>
          </c:extLst>
        </c:ser>
        <c:ser>
          <c:idx val="8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smooth val="0"/>
          <c:extLst>
            <c:ext xmlns:c16="http://schemas.microsoft.com/office/drawing/2014/chart" uri="{C3380CC4-5D6E-409C-BE32-E72D297353CC}">
              <c16:uniqueId val="{0000001A-5AA3-4217-AF85-155C9951F9B0}"/>
            </c:ext>
          </c:extLst>
        </c:ser>
        <c:ser>
          <c:idx val="9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smooth val="0"/>
          <c:extLst>
            <c:ext xmlns:c16="http://schemas.microsoft.com/office/drawing/2014/chart" uri="{C3380CC4-5D6E-409C-BE32-E72D297353CC}">
              <c16:uniqueId val="{0000001B-5AA3-4217-AF85-155C9951F9B0}"/>
            </c:ext>
          </c:extLst>
        </c:ser>
        <c:ser>
          <c:idx val="10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smooth val="0"/>
          <c:extLst>
            <c:ext xmlns:c16="http://schemas.microsoft.com/office/drawing/2014/chart" uri="{C3380CC4-5D6E-409C-BE32-E72D297353CC}">
              <c16:uniqueId val="{0000001C-5AA3-4217-AF85-155C9951F9B0}"/>
            </c:ext>
          </c:extLst>
        </c:ser>
        <c:ser>
          <c:idx val="11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smooth val="0"/>
          <c:extLst>
            <c:ext xmlns:c16="http://schemas.microsoft.com/office/drawing/2014/chart" uri="{C3380CC4-5D6E-409C-BE32-E72D297353CC}">
              <c16:uniqueId val="{0000001D-5AA3-4217-AF85-155C9951F9B0}"/>
            </c:ext>
          </c:extLst>
        </c:ser>
        <c:ser>
          <c:idx val="12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smooth val="0"/>
          <c:extLst>
            <c:ext xmlns:c16="http://schemas.microsoft.com/office/drawing/2014/chart" uri="{C3380CC4-5D6E-409C-BE32-E72D297353CC}">
              <c16:uniqueId val="{0000001E-5AA3-4217-AF85-155C9951F9B0}"/>
            </c:ext>
          </c:extLst>
        </c:ser>
        <c:ser>
          <c:idx val="13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smooth val="0"/>
          <c:extLst>
            <c:ext xmlns:c16="http://schemas.microsoft.com/office/drawing/2014/chart" uri="{C3380CC4-5D6E-409C-BE32-E72D297353CC}">
              <c16:uniqueId val="{0000001F-5AA3-4217-AF85-155C9951F9B0}"/>
            </c:ext>
          </c:extLst>
        </c:ser>
        <c:ser>
          <c:idx val="0"/>
          <c:order val="9"/>
          <c:tx>
            <c:strRef>
              <c:f>'[1]2.3.1.B'!$R$2</c:f>
              <c:strCache>
                <c:ptCount val="1"/>
                <c:pt idx="0">
                  <c:v>Oil</c:v>
                </c:pt>
              </c:strCache>
            </c:strRef>
          </c:tx>
          <c:spPr>
            <a:ln w="76200" cap="rnd">
              <a:solidFill>
                <a:srgbClr val="002345"/>
              </a:solidFill>
              <a:round/>
            </a:ln>
            <a:effectLst/>
          </c:spPr>
          <c:marker>
            <c:symbol val="none"/>
          </c:marker>
          <c:cat>
            <c:numRef>
              <c:f>'[1]2.3.1.B'!$Q$3:$Q$19</c:f>
              <c:numCache>
                <c:formatCode>Estándar</c:formatCode>
                <c:ptCount val="1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</c:numCache>
            </c:numRef>
          </c:cat>
          <c:val>
            <c:numRef>
              <c:f>'[1]2.3.1.B'!$R$3:$R$19</c:f>
              <c:numCache>
                <c:formatCode>Estándar</c:formatCode>
                <c:ptCount val="17"/>
                <c:pt idx="0">
                  <c:v>100</c:v>
                </c:pt>
                <c:pt idx="1">
                  <c:v>97.3</c:v>
                </c:pt>
                <c:pt idx="2">
                  <c:v>84.2</c:v>
                </c:pt>
                <c:pt idx="3">
                  <c:v>50.8</c:v>
                </c:pt>
                <c:pt idx="4">
                  <c:v>33.200000000000003</c:v>
                </c:pt>
                <c:pt idx="5">
                  <c:v>48</c:v>
                </c:pt>
                <c:pt idx="6">
                  <c:v>62.3</c:v>
                </c:pt>
                <c:pt idx="7">
                  <c:v>66.400000000000006</c:v>
                </c:pt>
                <c:pt idx="8">
                  <c:v>68.599999999999994</c:v>
                </c:pt>
                <c:pt idx="9">
                  <c:v>64.099999999999994</c:v>
                </c:pt>
                <c:pt idx="10">
                  <c:v>63</c:v>
                </c:pt>
                <c:pt idx="11">
                  <c:v>66.8</c:v>
                </c:pt>
                <c:pt idx="12">
                  <c:v>76.900000000000006</c:v>
                </c:pt>
                <c:pt idx="13">
                  <c:v>84.6</c:v>
                </c:pt>
                <c:pt idx="14">
                  <c:v>95.4</c:v>
                </c:pt>
                <c:pt idx="15">
                  <c:v>100.8</c:v>
                </c:pt>
                <c:pt idx="16">
                  <c:v>99.4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A3-4217-AF85-155C9951F9B0}"/>
            </c:ext>
          </c:extLst>
        </c:ser>
        <c:ser>
          <c:idx val="1"/>
          <c:order val="10"/>
          <c:tx>
            <c:strRef>
              <c:f>'[1]2.3.1.B'!$S$2</c:f>
              <c:strCache>
                <c:ptCount val="1"/>
                <c:pt idx="0">
                  <c:v>Iron ore</c:v>
                </c:pt>
              </c:strCache>
            </c:strRef>
          </c:tx>
          <c:spPr>
            <a:ln w="76200" cap="rnd">
              <a:solidFill>
                <a:srgbClr val="EB1C2D"/>
              </a:solidFill>
              <a:round/>
            </a:ln>
            <a:effectLst/>
          </c:spPr>
          <c:marker>
            <c:symbol val="none"/>
          </c:marker>
          <c:cat>
            <c:numRef>
              <c:f>'[1]2.3.1.B'!$Q$3:$Q$19</c:f>
              <c:numCache>
                <c:formatCode>Estándar</c:formatCode>
                <c:ptCount val="1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</c:numCache>
            </c:numRef>
          </c:cat>
          <c:val>
            <c:numRef>
              <c:f>'[1]2.3.1.B'!$S$3:$S$19</c:f>
              <c:numCache>
                <c:formatCode>Estándar</c:formatCode>
                <c:ptCount val="17"/>
                <c:pt idx="0">
                  <c:v>100</c:v>
                </c:pt>
                <c:pt idx="1">
                  <c:v>103.4</c:v>
                </c:pt>
                <c:pt idx="2">
                  <c:v>94.6</c:v>
                </c:pt>
                <c:pt idx="3">
                  <c:v>96</c:v>
                </c:pt>
                <c:pt idx="4">
                  <c:v>91.5</c:v>
                </c:pt>
                <c:pt idx="5">
                  <c:v>101.1</c:v>
                </c:pt>
                <c:pt idx="6">
                  <c:v>111.5</c:v>
                </c:pt>
                <c:pt idx="7">
                  <c:v>117.1</c:v>
                </c:pt>
                <c:pt idx="8">
                  <c:v>130.69999999999999</c:v>
                </c:pt>
                <c:pt idx="9">
                  <c:v>133.6</c:v>
                </c:pt>
                <c:pt idx="10">
                  <c:v>129.30000000000001</c:v>
                </c:pt>
                <c:pt idx="11">
                  <c:v>134.19999999999999</c:v>
                </c:pt>
                <c:pt idx="12">
                  <c:v>167.8</c:v>
                </c:pt>
                <c:pt idx="13">
                  <c:v>183.1</c:v>
                </c:pt>
                <c:pt idx="14">
                  <c:v>177.8</c:v>
                </c:pt>
                <c:pt idx="15">
                  <c:v>181.5</c:v>
                </c:pt>
                <c:pt idx="16">
                  <c:v>194.1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A3-4217-AF85-155C9951F9B0}"/>
            </c:ext>
          </c:extLst>
        </c:ser>
        <c:ser>
          <c:idx val="2"/>
          <c:order val="11"/>
          <c:tx>
            <c:strRef>
              <c:f>'[1]2.3.1.B'!$T$2</c:f>
              <c:strCache>
                <c:ptCount val="1"/>
                <c:pt idx="0">
                  <c:v>Copper</c:v>
                </c:pt>
              </c:strCache>
            </c:strRef>
          </c:tx>
          <c:spPr>
            <a:ln w="76200" cap="rnd">
              <a:solidFill>
                <a:srgbClr val="F78D28"/>
              </a:solidFill>
              <a:round/>
            </a:ln>
            <a:effectLst/>
          </c:spPr>
          <c:marker>
            <c:symbol val="none"/>
          </c:marker>
          <c:cat>
            <c:numRef>
              <c:f>'[1]2.3.1.B'!$Q$3:$Q$19</c:f>
              <c:numCache>
                <c:formatCode>Estándar</c:formatCode>
                <c:ptCount val="1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</c:numCache>
            </c:numRef>
          </c:cat>
          <c:val>
            <c:numRef>
              <c:f>'[1]2.3.1.B'!$T$3:$T$19</c:f>
              <c:numCache>
                <c:formatCode>Estándar</c:formatCode>
                <c:ptCount val="17"/>
                <c:pt idx="0">
                  <c:v>100</c:v>
                </c:pt>
                <c:pt idx="1">
                  <c:v>99.2</c:v>
                </c:pt>
                <c:pt idx="2">
                  <c:v>93.6</c:v>
                </c:pt>
                <c:pt idx="3">
                  <c:v>85.3</c:v>
                </c:pt>
                <c:pt idx="4">
                  <c:v>83.2</c:v>
                </c:pt>
                <c:pt idx="5">
                  <c:v>86.2</c:v>
                </c:pt>
                <c:pt idx="6">
                  <c:v>94.7</c:v>
                </c:pt>
                <c:pt idx="7">
                  <c:v>104.9</c:v>
                </c:pt>
                <c:pt idx="8">
                  <c:v>106.9</c:v>
                </c:pt>
                <c:pt idx="9">
                  <c:v>110.3</c:v>
                </c:pt>
                <c:pt idx="10">
                  <c:v>110.5</c:v>
                </c:pt>
                <c:pt idx="11">
                  <c:v>116.3</c:v>
                </c:pt>
                <c:pt idx="12">
                  <c:v>127.9</c:v>
                </c:pt>
                <c:pt idx="13">
                  <c:v>131.19999999999999</c:v>
                </c:pt>
                <c:pt idx="14">
                  <c:v>139.4</c:v>
                </c:pt>
                <c:pt idx="15">
                  <c:v>147.9</c:v>
                </c:pt>
                <c:pt idx="16">
                  <c:v>153.4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A3-4217-AF85-155C9951F9B0}"/>
            </c:ext>
          </c:extLst>
        </c:ser>
        <c:ser>
          <c:idx val="3"/>
          <c:order val="12"/>
          <c:tx>
            <c:strRef>
              <c:f>'[1]2.3.1.B'!$U$2</c:f>
              <c:strCache>
                <c:ptCount val="1"/>
                <c:pt idx="0">
                  <c:v>Soybeans</c:v>
                </c:pt>
              </c:strCache>
            </c:strRef>
          </c:tx>
          <c:spPr>
            <a:ln w="76200" cap="rnd">
              <a:solidFill>
                <a:srgbClr val="FDB714"/>
              </a:solidFill>
              <a:round/>
            </a:ln>
            <a:effectLst/>
          </c:spPr>
          <c:marker>
            <c:symbol val="none"/>
          </c:marker>
          <c:cat>
            <c:numRef>
              <c:f>'[1]2.3.1.B'!$Q$3:$Q$19</c:f>
              <c:numCache>
                <c:formatCode>Estándar</c:formatCode>
                <c:ptCount val="1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</c:numCache>
            </c:numRef>
          </c:cat>
          <c:val>
            <c:numRef>
              <c:f>'[1]2.3.1.B'!$U$3:$U$19</c:f>
              <c:numCache>
                <c:formatCode>Estándar</c:formatCode>
                <c:ptCount val="17"/>
                <c:pt idx="0">
                  <c:v>100</c:v>
                </c:pt>
                <c:pt idx="1">
                  <c:v>101.1</c:v>
                </c:pt>
                <c:pt idx="2">
                  <c:v>98</c:v>
                </c:pt>
                <c:pt idx="3">
                  <c:v>97.2</c:v>
                </c:pt>
                <c:pt idx="4">
                  <c:v>94.3</c:v>
                </c:pt>
                <c:pt idx="5">
                  <c:v>93.7</c:v>
                </c:pt>
                <c:pt idx="6">
                  <c:v>96.4</c:v>
                </c:pt>
                <c:pt idx="7">
                  <c:v>99.4</c:v>
                </c:pt>
                <c:pt idx="8">
                  <c:v>100.4</c:v>
                </c:pt>
                <c:pt idx="9">
                  <c:v>110.5</c:v>
                </c:pt>
                <c:pt idx="10">
                  <c:v>118.5</c:v>
                </c:pt>
                <c:pt idx="11">
                  <c:v>130.5</c:v>
                </c:pt>
                <c:pt idx="12">
                  <c:v>133.30000000000001</c:v>
                </c:pt>
                <c:pt idx="13">
                  <c:v>150.4</c:v>
                </c:pt>
                <c:pt idx="14">
                  <c:v>150</c:v>
                </c:pt>
                <c:pt idx="15">
                  <c:v>153.4</c:v>
                </c:pt>
                <c:pt idx="16">
                  <c:v>155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4-5AA3-4217-AF85-155C9951F9B0}"/>
            </c:ext>
          </c:extLst>
        </c:ser>
        <c:ser>
          <c:idx val="5"/>
          <c:order val="13"/>
          <c:tx>
            <c:strRef>
              <c:f>'[1]2.3.1.B'!$V$2</c:f>
              <c:strCache>
                <c:ptCount val="1"/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'[1]2.3.1.B'!$Q$3:$Q$19</c:f>
              <c:numCache>
                <c:formatCode>Estándar</c:formatCode>
                <c:ptCount val="1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</c:numCache>
            </c:numRef>
          </c:cat>
          <c:val>
            <c:numRef>
              <c:f>'[1]2.3.1.B'!$V$3:$V$19</c:f>
              <c:numCache>
                <c:formatCode>Estándar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A3-4217-AF85-155C9951F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597328"/>
        <c:axId val="597544592"/>
        <c:extLst/>
      </c:lineChart>
      <c:catAx>
        <c:axId val="1712597328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597544592"/>
        <c:crosses val="autoZero"/>
        <c:auto val="1"/>
        <c:lblAlgn val="ctr"/>
        <c:lblOffset val="100"/>
        <c:tickLblSkip val="4"/>
        <c:noMultiLvlLbl val="0"/>
      </c:catAx>
      <c:valAx>
        <c:axId val="597544592"/>
        <c:scaling>
          <c:orientation val="minMax"/>
          <c:max val="220"/>
          <c:min val="20"/>
        </c:scaling>
        <c:delete val="0"/>
        <c:axPos val="l"/>
        <c:numFmt formatCode="Estándar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Arial" panose="020B0604020202020204" pitchFamily="34" charset="0"/>
              </a:defRPr>
            </a:pPr>
            <a:endParaRPr lang="es-DO"/>
          </a:p>
        </c:txPr>
        <c:crossAx val="1712597328"/>
        <c:crosses val="autoZero"/>
        <c:crossBetween val="between"/>
        <c:majorUnit val="40"/>
      </c:valAx>
      <c:spPr>
        <a:noFill/>
        <a:ln w="25400">
          <a:noFill/>
        </a:ln>
        <a:effectLst/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10688161498933682"/>
          <c:y val="0.82025493988332776"/>
          <c:w val="0.5268336614173228"/>
          <c:h val="0.169747226710316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Arial" panose="020B0604020202020204" pitchFamily="34" charset="0"/>
            </a:defRPr>
          </a:pPr>
          <a:endParaRPr lang="es-D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32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Clasifiación</a:t>
            </a:r>
            <a:r>
              <a:rPr lang="es-DO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Económica de Ingresos</a:t>
            </a: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Año 2020</a:t>
            </a: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b="0" i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Millones de RD$</a:t>
            </a:r>
            <a:endParaRPr lang="es-DO" b="0" i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c:rich>
      </c:tx>
      <c:layout>
        <c:manualLayout>
          <c:xMode val="edge"/>
          <c:yMode val="edge"/>
          <c:x val="0.32379987141613453"/>
          <c:y val="1.210866718374807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4511280296086923E-2"/>
          <c:y val="0.1815596122239061"/>
          <c:w val="0.85778195025635395"/>
          <c:h val="0.6586094768912761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13-406B-437E-BD17-E02538F973F9}"/>
            </c:ext>
          </c:extLst>
        </c:ser>
        <c:ser>
          <c:idx val="3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14-406B-437E-BD17-E02538F973F9}"/>
            </c:ext>
          </c:extLst>
        </c:ser>
        <c:ser>
          <c:idx val="4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15-406B-437E-BD17-E02538F973F9}"/>
            </c:ext>
          </c:extLst>
        </c:ser>
        <c:ser>
          <c:idx val="5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16-406B-437E-BD17-E02538F973F9}"/>
            </c:ext>
          </c:extLst>
        </c:ser>
        <c:ser>
          <c:idx val="6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17-406B-437E-BD17-E02538F973F9}"/>
            </c:ext>
          </c:extLst>
        </c:ser>
        <c:ser>
          <c:idx val="7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18-406B-437E-BD17-E02538F973F9}"/>
            </c:ext>
          </c:extLst>
        </c:ser>
        <c:ser>
          <c:idx val="8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19-406B-437E-BD17-E02538F973F9}"/>
            </c:ext>
          </c:extLst>
        </c:ser>
        <c:ser>
          <c:idx val="9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1A-406B-437E-BD17-E02538F973F9}"/>
            </c:ext>
          </c:extLst>
        </c:ser>
        <c:ser>
          <c:idx val="10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1B-406B-437E-BD17-E02538F973F9}"/>
            </c:ext>
          </c:extLst>
        </c:ser>
        <c:ser>
          <c:idx val="0"/>
          <c:order val="9"/>
          <c:tx>
            <c:strRef>
              <c:f>'[4]Ingresos Ejec. Cons.'!$B$10</c:f>
              <c:strCache>
                <c:ptCount val="1"/>
                <c:pt idx="0">
                  <c:v>Ingresos Corrientes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Formulación</c:v>
              </c:pt>
            </c:strLit>
          </c:cat>
          <c:val>
            <c:numRef>
              <c:f>('[4]Ingresos Ejec. Cons.'!$J$10,'[4]Ingresos Ejec. Cons.'!$H$10)</c:f>
              <c:numCache>
                <c:formatCode>Estándar</c:formatCode>
                <c:ptCount val="2"/>
                <c:pt idx="0">
                  <c:v>965923151229.96863</c:v>
                </c:pt>
                <c:pt idx="1">
                  <c:v>791213275814.85022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06B-437E-BD17-E02538F973F9}"/>
            </c:ext>
          </c:extLst>
        </c:ser>
        <c:ser>
          <c:idx val="1"/>
          <c:order val="10"/>
          <c:tx>
            <c:strRef>
              <c:f>'[4]Ingresos Ejec. Cons.'!$B$18</c:f>
              <c:strCache>
                <c:ptCount val="1"/>
                <c:pt idx="0">
                  <c:v>Ingresos de capital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1"/>
              <c:pt idx="0">
                <c:v>Formulación</c:v>
              </c:pt>
            </c:strLit>
          </c:cat>
          <c:val>
            <c:numRef>
              <c:f>('[4]Ingresos Ejec. Cons.'!$J$18,'[4]Ingresos Ejec. Cons.'!$H$18)</c:f>
              <c:numCache>
                <c:formatCode>Estándar</c:formatCode>
                <c:ptCount val="2"/>
                <c:pt idx="0">
                  <c:v>50181294736.010002</c:v>
                </c:pt>
                <c:pt idx="1">
                  <c:v>50481294736.010002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06B-437E-BD17-E02538F973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71576832"/>
        <c:axId val="771589312"/>
      </c:barChart>
      <c:catAx>
        <c:axId val="771576832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71589312"/>
        <c:crosses val="autoZero"/>
        <c:auto val="1"/>
        <c:lblAlgn val="ctr"/>
        <c:lblOffset val="100"/>
        <c:noMultiLvlLbl val="0"/>
      </c:catAx>
      <c:valAx>
        <c:axId val="771589312"/>
        <c:scaling>
          <c:orientation val="minMax"/>
        </c:scaling>
        <c:delete val="1"/>
        <c:axPos val="l"/>
        <c:numFmt formatCode="Estándar" sourceLinked="1"/>
        <c:majorTickMark val="none"/>
        <c:minorTickMark val="none"/>
        <c:tickLblPos val="nextTo"/>
        <c:crossAx val="7715768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Ingresos Consolidados por Ámbito del SPNF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Año</a:t>
            </a:r>
            <a:r>
              <a:rPr lang="en-US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2020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Porcentaje del total de Ingresos</a:t>
            </a:r>
            <a:endParaRPr lang="en-US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c:rich>
      </c:tx>
      <c:layout>
        <c:manualLayout>
          <c:xMode val="edge"/>
          <c:yMode val="edge"/>
          <c:x val="0.29906196580925232"/>
          <c:y val="1.2108667183748071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67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02629481170222E-2"/>
          <c:y val="0.27479253578532253"/>
          <c:w val="0.84274440314424381"/>
          <c:h val="0.72475696458914041"/>
        </c:manualLayout>
      </c:layout>
      <c:pie3DChart>
        <c:varyColors val="1"/>
        <c:ser>
          <c:idx val="1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18-A091-4324-8C69-D24268A07EFC}"/>
            </c:ext>
          </c:extLst>
        </c:ser>
        <c:ser>
          <c:idx val="2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19-A091-4324-8C69-D24268A07EFC}"/>
            </c:ext>
          </c:extLst>
        </c:ser>
        <c:ser>
          <c:idx val="3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1A-A091-4324-8C69-D24268A07EFC}"/>
            </c:ext>
          </c:extLst>
        </c:ser>
        <c:ser>
          <c:idx val="4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1B-A091-4324-8C69-D24268A07EFC}"/>
            </c:ext>
          </c:extLst>
        </c:ser>
        <c:ser>
          <c:idx val="5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1C-A091-4324-8C69-D24268A07EFC}"/>
            </c:ext>
          </c:extLst>
        </c:ser>
        <c:ser>
          <c:idx val="6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1D-A091-4324-8C69-D24268A07EFC}"/>
            </c:ext>
          </c:extLst>
        </c:ser>
        <c:ser>
          <c:idx val="7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1E-A091-4324-8C69-D24268A07EFC}"/>
            </c:ext>
          </c:extLst>
        </c:ser>
        <c:ser>
          <c:idx val="8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1F-A091-4324-8C69-D24268A07EFC}"/>
            </c:ext>
          </c:extLst>
        </c:ser>
        <c:ser>
          <c:idx val="9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20-A091-4324-8C69-D24268A07EFC}"/>
            </c:ext>
          </c:extLst>
        </c:ser>
        <c:ser>
          <c:idx val="0"/>
          <c:order val="9"/>
          <c:tx>
            <c:v>Pres. Ingresos Consolidados</c:v>
          </c:tx>
          <c:explosion val="6"/>
          <c:dPt>
            <c:idx val="0"/>
            <c:bubble3D val="0"/>
            <c:spPr>
              <a:solidFill>
                <a:schemeClr val="accent1">
                  <a:lumMod val="75000"/>
                  <a:alpha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A091-4324-8C69-D24268A07EFC}"/>
              </c:ext>
            </c:extLst>
          </c:dPt>
          <c:dPt>
            <c:idx val="1"/>
            <c:bubble3D val="0"/>
            <c:spPr>
              <a:solidFill>
                <a:srgbClr val="2E75B6">
                  <a:alpha val="69804"/>
                </a:srgb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A091-4324-8C69-D24268A07EF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A091-4324-8C69-D24268A07EFC}"/>
              </c:ext>
            </c:extLst>
          </c:dPt>
          <c:dPt>
            <c:idx val="3"/>
            <c:bubble3D val="0"/>
            <c:spPr>
              <a:solidFill>
                <a:srgbClr val="8FAADC">
                  <a:alpha val="69804"/>
                </a:srgb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A091-4324-8C69-D24268A07EFC}"/>
              </c:ext>
            </c:extLst>
          </c:dPt>
          <c:dPt>
            <c:idx val="4"/>
            <c:bubble3D val="0"/>
            <c:spPr>
              <a:solidFill>
                <a:schemeClr val="accent5">
                  <a:lumMod val="75000"/>
                  <a:alpha val="69804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A091-4324-8C69-D24268A07EFC}"/>
              </c:ext>
            </c:extLst>
          </c:dPt>
          <c:dLbls>
            <c:dLbl>
              <c:idx val="2"/>
              <c:layout>
                <c:manualLayout>
                  <c:x val="3.1581781266353665E-2"/>
                  <c:y val="-0.15095376411903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91-4324-8C69-D24268A07EFC}"/>
                </c:ext>
              </c:extLst>
            </c:dLbl>
            <c:dLbl>
              <c:idx val="4"/>
              <c:layout>
                <c:manualLayout>
                  <c:x val="1.2675231304918431E-2"/>
                  <c:y val="-3.78360890085559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91-4324-8C69-D24268A07EF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'[4]Ingresos Ejec. Cons.'!$C$9:$G$9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'[4]Ingresos Ejec. Cons.'!$C$24:$G$24</c:f>
              <c:numCache>
                <c:formatCode>Estándar</c:formatCode>
                <c:ptCount val="5"/>
                <c:pt idx="0">
                  <c:v>0.79182312561414547</c:v>
                </c:pt>
                <c:pt idx="1">
                  <c:v>1.5475728700983613E-2</c:v>
                </c:pt>
                <c:pt idx="2">
                  <c:v>1.2481827354730742E-3</c:v>
                </c:pt>
                <c:pt idx="3">
                  <c:v>7.0054868955253865E-3</c:v>
                </c:pt>
                <c:pt idx="4">
                  <c:v>0.18444747605387238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091-4324-8C69-D24268A07E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glow>
        <a:schemeClr val="accent1"/>
      </a:glow>
    </a:effectLst>
  </c:spPr>
  <c:txPr>
    <a:bodyPr/>
    <a:lstStyle/>
    <a:p>
      <a:pPr>
        <a:defRPr/>
      </a:pPr>
      <a:endParaRPr lang="es-DO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798592619692495E-2"/>
          <c:y val="0.20762645810520333"/>
          <c:w val="0.85088139056211975"/>
          <c:h val="0.6215833337703259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1B-ABE6-4025-A1C7-9C35CC1C28A0}"/>
            </c:ext>
          </c:extLst>
        </c:ser>
        <c:ser>
          <c:idx val="3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1C-ABE6-4025-A1C7-9C35CC1C28A0}"/>
            </c:ext>
          </c:extLst>
        </c:ser>
        <c:ser>
          <c:idx val="4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1D-ABE6-4025-A1C7-9C35CC1C28A0}"/>
            </c:ext>
          </c:extLst>
        </c:ser>
        <c:ser>
          <c:idx val="5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1E-ABE6-4025-A1C7-9C35CC1C28A0}"/>
            </c:ext>
          </c:extLst>
        </c:ser>
        <c:ser>
          <c:idx val="6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1F-ABE6-4025-A1C7-9C35CC1C28A0}"/>
            </c:ext>
          </c:extLst>
        </c:ser>
        <c:ser>
          <c:idx val="7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20-ABE6-4025-A1C7-9C35CC1C28A0}"/>
            </c:ext>
          </c:extLst>
        </c:ser>
        <c:ser>
          <c:idx val="8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21-ABE6-4025-A1C7-9C35CC1C28A0}"/>
            </c:ext>
          </c:extLst>
        </c:ser>
        <c:ser>
          <c:idx val="9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22-ABE6-4025-A1C7-9C35CC1C28A0}"/>
            </c:ext>
          </c:extLst>
        </c:ser>
        <c:ser>
          <c:idx val="10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23-ABE6-4025-A1C7-9C35CC1C28A0}"/>
            </c:ext>
          </c:extLst>
        </c:ser>
        <c:ser>
          <c:idx val="0"/>
          <c:order val="9"/>
          <c:tx>
            <c:strRef>
              <c:f>'[5]Gráfica 3 '!$A$13</c:f>
              <c:strCache>
                <c:ptCount val="1"/>
                <c:pt idx="0">
                  <c:v>Gastos  Corriente </c:v>
                </c:pt>
              </c:strCache>
            </c:strRef>
          </c:tx>
          <c:spPr>
            <a:solidFill>
              <a:srgbClr val="C80000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'[5]Gráfica 3 '!$B$12:$D$12</c:f>
              <c:strCache>
                <c:ptCount val="3"/>
                <c:pt idx="0">
                  <c:v>Formulación</c:v>
                </c:pt>
                <c:pt idx="1">
                  <c:v>Ejecución </c:v>
                </c:pt>
                <c:pt idx="2">
                  <c:v>Total </c:v>
                </c:pt>
              </c:strCache>
            </c:strRef>
          </c:cat>
          <c:val>
            <c:numRef>
              <c:f>'[5]Gráfica 3 '!$B$13:$C$13</c:f>
              <c:numCache>
                <c:formatCode>Estándar</c:formatCode>
                <c:ptCount val="2"/>
                <c:pt idx="0">
                  <c:v>929925966329.41882</c:v>
                </c:pt>
                <c:pt idx="1">
                  <c:v>997907832893.17944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E6-4025-A1C7-9C35CC1C28A0}"/>
            </c:ext>
          </c:extLst>
        </c:ser>
        <c:ser>
          <c:idx val="1"/>
          <c:order val="10"/>
          <c:tx>
            <c:strRef>
              <c:f>'[5]Gráfica 3 '!$A$14</c:f>
              <c:strCache>
                <c:ptCount val="1"/>
                <c:pt idx="0">
                  <c:v>Gastos de Capital</c:v>
                </c:pt>
              </c:strCache>
            </c:strRef>
          </c:tx>
          <c:spPr>
            <a:solidFill>
              <a:srgbClr val="FFB0A3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4560635817722846E-3"/>
                  <c:y val="6.706479581083620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E6-4025-A1C7-9C35CC1C28A0}"/>
                </c:ext>
              </c:extLst>
            </c:dLbl>
            <c:dLbl>
              <c:idx val="1"/>
              <c:layout>
                <c:manualLayout>
                  <c:x val="-4.1482288001417015E-3"/>
                  <c:y val="8.0494826011971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E6-4025-A1C7-9C35CC1C2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'[5]Gráfica 3 '!$B$12:$D$12</c:f>
              <c:strCache>
                <c:ptCount val="3"/>
                <c:pt idx="0">
                  <c:v>Formulación</c:v>
                </c:pt>
                <c:pt idx="1">
                  <c:v>Ejecución </c:v>
                </c:pt>
                <c:pt idx="2">
                  <c:v>Total </c:v>
                </c:pt>
              </c:strCache>
            </c:strRef>
          </c:cat>
          <c:val>
            <c:numRef>
              <c:f>'[5]Gráfica 3 '!$B$14:$C$14</c:f>
              <c:numCache>
                <c:formatCode>Estándar</c:formatCode>
                <c:ptCount val="2"/>
                <c:pt idx="0">
                  <c:v>171608798368.01004</c:v>
                </c:pt>
                <c:pt idx="1">
                  <c:v>151762845703.93008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BE6-4025-A1C7-9C35CC1C2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1923056"/>
        <c:axId val="801824464"/>
      </c:barChart>
      <c:catAx>
        <c:axId val="801923056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222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801824464"/>
        <c:crosses val="autoZero"/>
        <c:auto val="1"/>
        <c:lblAlgn val="ctr"/>
        <c:lblOffset val="100"/>
        <c:noMultiLvlLbl val="0"/>
      </c:catAx>
      <c:valAx>
        <c:axId val="801824464"/>
        <c:scaling>
          <c:orientation val="minMax"/>
        </c:scaling>
        <c:delete val="1"/>
        <c:axPos val="l"/>
        <c:numFmt formatCode="Estándar" sourceLinked="1"/>
        <c:majorTickMark val="none"/>
        <c:minorTickMark val="none"/>
        <c:tickLblPos val="nextTo"/>
        <c:crossAx val="801923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560221822753064"/>
          <c:y val="0.88777760351043289"/>
          <c:w val="0.35653980795079593"/>
          <c:h val="3.755228218978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12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6127622661192"/>
          <c:y val="0.22596695732235095"/>
          <c:w val="0.72691733170354234"/>
          <c:h val="0.71556931473047969"/>
        </c:manualLayout>
      </c:layout>
      <c:pie3DChart>
        <c:varyColors val="1"/>
        <c:ser>
          <c:idx val="1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23-DE99-4A07-B62D-5EB7D8B22D20}"/>
            </c:ext>
          </c:extLst>
        </c:ser>
        <c:ser>
          <c:idx val="2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24-DE99-4A07-B62D-5EB7D8B22D20}"/>
            </c:ext>
          </c:extLst>
        </c:ser>
        <c:ser>
          <c:idx val="3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25-DE99-4A07-B62D-5EB7D8B22D20}"/>
            </c:ext>
          </c:extLst>
        </c:ser>
        <c:ser>
          <c:idx val="4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26-DE99-4A07-B62D-5EB7D8B22D20}"/>
            </c:ext>
          </c:extLst>
        </c:ser>
        <c:ser>
          <c:idx val="5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27-DE99-4A07-B62D-5EB7D8B22D20}"/>
            </c:ext>
          </c:extLst>
        </c:ser>
        <c:ser>
          <c:idx val="6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28-DE99-4A07-B62D-5EB7D8B22D20}"/>
            </c:ext>
          </c:extLst>
        </c:ser>
        <c:ser>
          <c:idx val="7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29-DE99-4A07-B62D-5EB7D8B22D20}"/>
            </c:ext>
          </c:extLst>
        </c:ser>
        <c:ser>
          <c:idx val="8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2A-DE99-4A07-B62D-5EB7D8B22D20}"/>
            </c:ext>
          </c:extLst>
        </c:ser>
        <c:ser>
          <c:idx val="9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2B-DE99-4A07-B62D-5EB7D8B22D20}"/>
            </c:ext>
          </c:extLst>
        </c:ser>
        <c:ser>
          <c:idx val="0"/>
          <c:order val="9"/>
          <c:spPr>
            <a:solidFill>
              <a:srgbClr val="B40000">
                <a:alpha val="69804"/>
              </a:srgbClr>
            </a:solidFill>
          </c:spPr>
          <c:explosion val="4"/>
          <c:dPt>
            <c:idx val="0"/>
            <c:bubble3D val="0"/>
            <c:explosion val="9"/>
            <c:spPr>
              <a:solidFill>
                <a:srgbClr val="DC0000">
                  <a:alpha val="69804"/>
                </a:srgb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F-DE99-4A07-B62D-5EB7D8B22D20}"/>
              </c:ext>
            </c:extLst>
          </c:dPt>
          <c:dPt>
            <c:idx val="1"/>
            <c:bubble3D val="0"/>
            <c:explosion val="1"/>
            <c:spPr>
              <a:solidFill>
                <a:srgbClr val="A00000">
                  <a:alpha val="69804"/>
                </a:srgb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1-DE99-4A07-B62D-5EB7D8B22D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'[5]Gráfico 5'!$A$1:$A$2</c:f>
              <c:strCache>
                <c:ptCount val="2"/>
                <c:pt idx="0">
                  <c:v> Gastos corrientes</c:v>
                </c:pt>
                <c:pt idx="1">
                  <c:v>Gastos de capital</c:v>
                </c:pt>
              </c:strCache>
            </c:strRef>
          </c:cat>
          <c:val>
            <c:numRef>
              <c:f>'[5]Gráfico 5'!$B$1:$B$2</c:f>
              <c:numCache>
                <c:formatCode>Estándar</c:formatCode>
                <c:ptCount val="2"/>
                <c:pt idx="0">
                  <c:v>997907832893.17944</c:v>
                </c:pt>
                <c:pt idx="1">
                  <c:v>151762845703.93008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E99-4A07-B62D-5EB7D8B22D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2892446604158"/>
          <c:y val="0.228046565293922"/>
          <c:w val="0.77608224657185709"/>
          <c:h val="0.6184657492364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1B-0CE8-4E1C-9FAF-9EF0EDC261F2}"/>
            </c:ext>
          </c:extLst>
        </c:ser>
        <c:ser>
          <c:idx val="3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1C-0CE8-4E1C-9FAF-9EF0EDC261F2}"/>
            </c:ext>
          </c:extLst>
        </c:ser>
        <c:ser>
          <c:idx val="4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1D-0CE8-4E1C-9FAF-9EF0EDC261F2}"/>
            </c:ext>
          </c:extLst>
        </c:ser>
        <c:ser>
          <c:idx val="5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1E-0CE8-4E1C-9FAF-9EF0EDC261F2}"/>
            </c:ext>
          </c:extLst>
        </c:ser>
        <c:ser>
          <c:idx val="6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1F-0CE8-4E1C-9FAF-9EF0EDC261F2}"/>
            </c:ext>
          </c:extLst>
        </c:ser>
        <c:ser>
          <c:idx val="7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20-0CE8-4E1C-9FAF-9EF0EDC261F2}"/>
            </c:ext>
          </c:extLst>
        </c:ser>
        <c:ser>
          <c:idx val="8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21-0CE8-4E1C-9FAF-9EF0EDC261F2}"/>
            </c:ext>
          </c:extLst>
        </c:ser>
        <c:ser>
          <c:idx val="9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22-0CE8-4E1C-9FAF-9EF0EDC261F2}"/>
            </c:ext>
          </c:extLst>
        </c:ser>
        <c:ser>
          <c:idx val="10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23-0CE8-4E1C-9FAF-9EF0EDC261F2}"/>
            </c:ext>
          </c:extLst>
        </c:ser>
        <c:ser>
          <c:idx val="0"/>
          <c:order val="9"/>
          <c:tx>
            <c:strRef>
              <c:f>'[5]Gráfico 4'!$Q$35</c:f>
              <c:strCache>
                <c:ptCount val="1"/>
                <c:pt idx="0">
                  <c:v>Presupuesto ejecutado </c:v>
                </c:pt>
              </c:strCache>
            </c:strRef>
          </c:tx>
          <c:spPr>
            <a:solidFill>
              <a:srgbClr val="A00000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663240332843876E-2"/>
                  <c:y val="-5.1020408163265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E8-4E1C-9FAF-9EF0EDC261F2}"/>
                </c:ext>
              </c:extLst>
            </c:dLbl>
            <c:dLbl>
              <c:idx val="2"/>
              <c:layout>
                <c:manualLayout>
                  <c:x val="1.7621145374449341E-2"/>
                  <c:y val="-6.1224489795918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E8-4E1C-9FAF-9EF0EDC261F2}"/>
                </c:ext>
              </c:extLst>
            </c:dLbl>
            <c:dLbl>
              <c:idx val="4"/>
              <c:layout>
                <c:manualLayout>
                  <c:x val="1.957905041605482E-2"/>
                  <c:y val="-5.1020408163265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E8-4E1C-9FAF-9EF0EDC26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'[5]Gráfico 4'!$P$36:$P$40</c:f>
              <c:strCache>
                <c:ptCount val="5"/>
                <c:pt idx="0">
                  <c:v> Gastos de explotación</c:v>
                </c:pt>
                <c:pt idx="1">
                  <c:v> Gastos de consumo</c:v>
                </c:pt>
                <c:pt idx="2">
                  <c:v> Intereses de la deuda</c:v>
                </c:pt>
                <c:pt idx="3">
                  <c:v>Transferencias corrientes otorgadas</c:v>
                </c:pt>
                <c:pt idx="4">
                  <c:v>Otros*</c:v>
                </c:pt>
              </c:strCache>
            </c:strRef>
          </c:cat>
          <c:val>
            <c:numRef>
              <c:f>'[5]Gráfico 4'!$Q$36:$Q$40</c:f>
              <c:numCache>
                <c:formatCode>Estándar</c:formatCode>
                <c:ptCount val="5"/>
                <c:pt idx="0">
                  <c:v>147342413706.47964</c:v>
                </c:pt>
                <c:pt idx="1">
                  <c:v>392692253362.44818</c:v>
                </c:pt>
                <c:pt idx="2">
                  <c:v>161902963797.99997</c:v>
                </c:pt>
                <c:pt idx="3">
                  <c:v>245689338189.56058</c:v>
                </c:pt>
                <c:pt idx="4">
                  <c:v>50280863836.690002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CE8-4E1C-9FAF-9EF0EDC26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overlap val="27"/>
        <c:axId val="532786527"/>
        <c:axId val="532786943"/>
      </c:barChart>
      <c:lineChart>
        <c:grouping val="standard"/>
        <c:varyColors val="0"/>
        <c:ser>
          <c:idx val="1"/>
          <c:order val="10"/>
          <c:tx>
            <c:strRef>
              <c:f>'[5]Gráfico 4'!$R$35</c:f>
              <c:strCache>
                <c:ptCount val="1"/>
                <c:pt idx="0">
                  <c:v>valor % en relación al total de gasto corriente ejecutado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34951456310676E-2"/>
                  <c:y val="8.1632653061224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E8-4E1C-9FAF-9EF0EDC261F2}"/>
                </c:ext>
              </c:extLst>
            </c:dLbl>
            <c:dLbl>
              <c:idx val="1"/>
              <c:layout>
                <c:manualLayout>
                  <c:x val="-3.150408604151609E-2"/>
                  <c:y val="0.12521553665946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E8-4E1C-9FAF-9EF0EDC261F2}"/>
                </c:ext>
              </c:extLst>
            </c:dLbl>
            <c:dLbl>
              <c:idx val="2"/>
              <c:layout>
                <c:manualLayout>
                  <c:x val="-3.6677454153182305E-2"/>
                  <c:y val="7.8231292517006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E8-4E1C-9FAF-9EF0EDC261F2}"/>
                </c:ext>
              </c:extLst>
            </c:dLbl>
            <c:dLbl>
              <c:idx val="3"/>
              <c:layout>
                <c:manualLayout>
                  <c:x val="-3.0204962243797276E-2"/>
                  <c:y val="0.10884353741496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E8-4E1C-9FAF-9EF0EDC261F2}"/>
                </c:ext>
              </c:extLst>
            </c:dLbl>
            <c:dLbl>
              <c:idx val="4"/>
              <c:layout>
                <c:manualLayout>
                  <c:x val="-3.2362459546925564E-2"/>
                  <c:y val="3.741496598639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E8-4E1C-9FAF-9EF0EDC26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'[5]Gráfico 4'!$P$36:$P$40</c:f>
              <c:strCache>
                <c:ptCount val="5"/>
                <c:pt idx="0">
                  <c:v> Gastos de explotación</c:v>
                </c:pt>
                <c:pt idx="1">
                  <c:v> Gastos de consumo</c:v>
                </c:pt>
                <c:pt idx="2">
                  <c:v> Intereses de la deuda</c:v>
                </c:pt>
                <c:pt idx="3">
                  <c:v>Transferencias corrientes otorgadas</c:v>
                </c:pt>
                <c:pt idx="4">
                  <c:v>Otros*</c:v>
                </c:pt>
              </c:strCache>
            </c:strRef>
          </c:cat>
          <c:val>
            <c:numRef>
              <c:f>'[5]Gráfico 4'!$R$36:$R$40</c:f>
              <c:numCache>
                <c:formatCode>Estándar</c:formatCode>
                <c:ptCount val="5"/>
                <c:pt idx="0">
                  <c:v>0.14765132495182245</c:v>
                </c:pt>
                <c:pt idx="1">
                  <c:v>0.39351555365983798</c:v>
                </c:pt>
                <c:pt idx="2">
                  <c:v>0.16224240201482712</c:v>
                </c:pt>
                <c:pt idx="3">
                  <c:v>0.24620443901842839</c:v>
                </c:pt>
                <c:pt idx="4">
                  <c:v>5.0386280355083995E-2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E8-4E1C-9FAF-9EF0EDC26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067407"/>
        <c:axId val="828065327"/>
      </c:lineChart>
      <c:catAx>
        <c:axId val="532786527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32786943"/>
        <c:crosses val="autoZero"/>
        <c:auto val="1"/>
        <c:lblAlgn val="ctr"/>
        <c:lblOffset val="100"/>
        <c:noMultiLvlLbl val="0"/>
      </c:catAx>
      <c:valAx>
        <c:axId val="532786943"/>
        <c:scaling>
          <c:orientation val="minMax"/>
        </c:scaling>
        <c:delete val="0"/>
        <c:axPos val="l"/>
        <c:numFmt formatCode="Estándar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32786527"/>
        <c:crosses val="autoZero"/>
        <c:crossBetween val="between"/>
      </c:valAx>
      <c:valAx>
        <c:axId val="828065327"/>
        <c:scaling>
          <c:orientation val="minMax"/>
        </c:scaling>
        <c:delete val="0"/>
        <c:axPos val="r"/>
        <c:numFmt formatCode="Estándar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828067407"/>
        <c:crosses val="max"/>
        <c:crossBetween val="between"/>
      </c:valAx>
      <c:catAx>
        <c:axId val="828067407"/>
        <c:scaling>
          <c:orientation val="minMax"/>
        </c:scaling>
        <c:delete val="1"/>
        <c:axPos val="b"/>
        <c:numFmt formatCode="Estándar" sourceLinked="1"/>
        <c:majorTickMark val="out"/>
        <c:minorTickMark val="none"/>
        <c:tickLblPos val="nextTo"/>
        <c:crossAx val="828065327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1472854408268912E-2"/>
          <c:y val="0.92760002243758277"/>
          <c:w val="0.59555040717261998"/>
          <c:h val="3.40558648138816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Balance</a:t>
            </a:r>
            <a:r>
              <a:rPr lang="es-DO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del Sector Público no Financiero</a:t>
            </a: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Año 2020</a:t>
            </a: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 b="1" baseline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b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Millones de RD$</a:t>
            </a:r>
            <a:endParaRPr lang="es-DO" b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c:rich>
      </c:tx>
      <c:layout>
        <c:manualLayout>
          <c:xMode val="edge"/>
          <c:yMode val="edge"/>
          <c:x val="0.30025325410806286"/>
          <c:y val="2.421733436749614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7706769447559249E-2"/>
          <c:y val="0.22999428095889837"/>
          <c:w val="0.81966164826321153"/>
          <c:h val="0.62671982403341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 1.Tasas de Crecimiento PIB.'!$B$1:$B$3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PIB.'!$B$4</c:f>
            </c:numRef>
          </c:val>
          <c:extLst>
            <c:ext xmlns:c16="http://schemas.microsoft.com/office/drawing/2014/chart" uri="{C3380CC4-5D6E-409C-BE32-E72D297353CC}">
              <c16:uniqueId val="{00000018-433F-46F3-A484-4F84280D5AB1}"/>
            </c:ext>
          </c:extLst>
        </c:ser>
        <c:ser>
          <c:idx val="3"/>
          <c:order val="1"/>
          <c:tx>
            <c:strRef>
              <c:f>' 1.Tasas de Crecimiento PIB.'!$C$1:$C$3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PIB.'!$C$4</c:f>
            </c:numRef>
          </c:val>
          <c:extLst>
            <c:ext xmlns:c16="http://schemas.microsoft.com/office/drawing/2014/chart" uri="{C3380CC4-5D6E-409C-BE32-E72D297353CC}">
              <c16:uniqueId val="{00000019-433F-46F3-A484-4F84280D5AB1}"/>
            </c:ext>
          </c:extLst>
        </c:ser>
        <c:ser>
          <c:idx val="4"/>
          <c:order val="2"/>
          <c:tx>
            <c:strRef>
              <c:f>' 1.Tasas de Crecimiento PIB.'!$D$1:$D$3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PIB.'!$D$4</c:f>
            </c:numRef>
          </c:val>
          <c:extLst>
            <c:ext xmlns:c16="http://schemas.microsoft.com/office/drawing/2014/chart" uri="{C3380CC4-5D6E-409C-BE32-E72D297353CC}">
              <c16:uniqueId val="{0000001A-433F-46F3-A484-4F84280D5AB1}"/>
            </c:ext>
          </c:extLst>
        </c:ser>
        <c:ser>
          <c:idx val="5"/>
          <c:order val="3"/>
          <c:tx>
            <c:strRef>
              <c:f>' 1.Tasas de Crecimiento PIB.'!$E$1:$E$3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PIB.'!$E$4</c:f>
            </c:numRef>
          </c:val>
          <c:extLst>
            <c:ext xmlns:c16="http://schemas.microsoft.com/office/drawing/2014/chart" uri="{C3380CC4-5D6E-409C-BE32-E72D297353CC}">
              <c16:uniqueId val="{0000001B-433F-46F3-A484-4F84280D5AB1}"/>
            </c:ext>
          </c:extLst>
        </c:ser>
        <c:ser>
          <c:idx val="6"/>
          <c:order val="4"/>
          <c:tx>
            <c:strRef>
              <c:f>' 1.Tasas de Crecimiento PIB.'!$F$1:$F$3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PIB.'!$F$4</c:f>
            </c:numRef>
          </c:val>
          <c:extLst>
            <c:ext xmlns:c16="http://schemas.microsoft.com/office/drawing/2014/chart" uri="{C3380CC4-5D6E-409C-BE32-E72D297353CC}">
              <c16:uniqueId val="{0000001C-433F-46F3-A484-4F84280D5AB1}"/>
            </c:ext>
          </c:extLst>
        </c:ser>
        <c:ser>
          <c:idx val="7"/>
          <c:order val="5"/>
          <c:tx>
            <c:strRef>
              <c:f>' 1.Tasas de Crecimiento PIB.'!$N$1:$N$3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PIB.'!$N$4</c:f>
            </c:numRef>
          </c:val>
          <c:extLst>
            <c:ext xmlns:c16="http://schemas.microsoft.com/office/drawing/2014/chart" uri="{C3380CC4-5D6E-409C-BE32-E72D297353CC}">
              <c16:uniqueId val="{0000001D-433F-46F3-A484-4F84280D5AB1}"/>
            </c:ext>
          </c:extLst>
        </c:ser>
        <c:ser>
          <c:idx val="8"/>
          <c:order val="6"/>
          <c:tx>
            <c:strRef>
              <c:f>' 1.Tasas de Crecimiento PIB.'!$O$1:$O$3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PIB.'!$O$4</c:f>
            </c:numRef>
          </c:val>
          <c:extLst>
            <c:ext xmlns:c16="http://schemas.microsoft.com/office/drawing/2014/chart" uri="{C3380CC4-5D6E-409C-BE32-E72D297353CC}">
              <c16:uniqueId val="{0000001E-433F-46F3-A484-4F84280D5AB1}"/>
            </c:ext>
          </c:extLst>
        </c:ser>
        <c:ser>
          <c:idx val="9"/>
          <c:order val="7"/>
          <c:tx>
            <c:strRef>
              <c:f>' 1.Tasas de Crecimiento PIB.'!$P$1:$P$3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PIB.'!$P$4</c:f>
            </c:numRef>
          </c:val>
          <c:extLst>
            <c:ext xmlns:c16="http://schemas.microsoft.com/office/drawing/2014/chart" uri="{C3380CC4-5D6E-409C-BE32-E72D297353CC}">
              <c16:uniqueId val="{0000001F-433F-46F3-A484-4F84280D5AB1}"/>
            </c:ext>
          </c:extLst>
        </c:ser>
        <c:ser>
          <c:idx val="10"/>
          <c:order val="8"/>
          <c:tx>
            <c:strRef>
              <c:f>' 1.Tasas de Crecimiento PIB.'!$Q$1:$Q$3</c:f>
              <c:strCache>
                <c:ptCount val="3"/>
                <c:pt idx="0">
                  <c:v>MINISTERIO DE HACIENDA</c:v>
                </c:pt>
                <c:pt idx="1">
                  <c:v>DIRECCIÓN GENERAL DE PRESUPUESTO</c:v>
                </c:pt>
                <c:pt idx="2">
                  <c:v>DIRECCIÓN DE ESTUDIOS ECONÓMICOS E INTEGRACIÓN PRESUPUESTARIA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 1.Tasas de Crecimiento PIB.'!$A$4</c:f>
              <c:strCache>
                <c:ptCount val="1"/>
                <c:pt idx="0">
                  <c:v>                          Tasas de Crecimiento del PIB esperadas antes y después de la pandemia del COVID - 19</c:v>
                </c:pt>
              </c:strCache>
            </c:strRef>
          </c:cat>
          <c:val>
            <c:numRef>
              <c:f>' 1.Tasas de Crecimiento PIB.'!$Q$4</c:f>
            </c:numRef>
          </c:val>
          <c:extLst>
            <c:ext xmlns:c16="http://schemas.microsoft.com/office/drawing/2014/chart" uri="{C3380CC4-5D6E-409C-BE32-E72D297353CC}">
              <c16:uniqueId val="{00000020-433F-46F3-A484-4F84280D5AB1}"/>
            </c:ext>
          </c:extLst>
        </c:ser>
        <c:ser>
          <c:idx val="0"/>
          <c:order val="9"/>
          <c:tx>
            <c:v>Formulacion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tx>
                <c:rich>
                  <a:bodyPr/>
                  <a:lstStyle/>
                  <a:p>
                    <a:fld id="{C52C5D04-6A6C-4D3F-8943-FA5B2E95FE66}" type="VALUE">
                      <a:rPr lang="en-US"/>
                      <a:pPr/>
                      <a:t>[VALOR]</a:t>
                    </a:fld>
                    <a:endParaRPr lang="es-D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433F-46F3-A484-4F84280D5AB1}"/>
                </c:ext>
              </c:extLst>
            </c:dLbl>
            <c:numFmt formatCode="#,##0.0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Cuenta Corriente</c:v>
              </c:pt>
              <c:pt idx="1">
                <c:v> Cuenta de Capital</c:v>
              </c:pt>
              <c:pt idx="2">
                <c:v> Resultado Financiero</c:v>
              </c:pt>
              <c:pt idx="3">
                <c:v> Resultado Primario</c:v>
              </c:pt>
            </c:strLit>
          </c:cat>
          <c:val>
            <c:numRef>
              <c:f>('[4]Formulacion - Consolidado'!$J$20,'[4]Formulacion - Consolidado'!$J$21,'[4]Formulacion - Consolidado'!$J$22,'[4]Formulacion - Consolidado'!$J$23)</c:f>
              <c:numCache>
                <c:formatCode>Estándar</c:formatCode>
                <c:ptCount val="4"/>
                <c:pt idx="0">
                  <c:v>35997184900.549927</c:v>
                </c:pt>
                <c:pt idx="1">
                  <c:v>-158427503632</c:v>
                </c:pt>
                <c:pt idx="2">
                  <c:v>-122430318731.45007</c:v>
                </c:pt>
                <c:pt idx="3">
                  <c:v>38766178745.629883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3F-46F3-A484-4F84280D5AB1}"/>
            </c:ext>
          </c:extLst>
        </c:ser>
        <c:ser>
          <c:idx val="1"/>
          <c:order val="10"/>
          <c:tx>
            <c:v>Ejecucion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#,##0.0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Cuenta Corriente</c:v>
              </c:pt>
              <c:pt idx="1">
                <c:v> Cuenta de Capital</c:v>
              </c:pt>
              <c:pt idx="2">
                <c:v> Resultado Financiero</c:v>
              </c:pt>
              <c:pt idx="3">
                <c:v> Resultado Primario</c:v>
              </c:pt>
            </c:strLit>
          </c:cat>
          <c:val>
            <c:numRef>
              <c:f>('[4]Ejecucion - Consolidado'!$J$24,'[4]Ejecucion - Consolidado'!$J$25,'[4]Ejecucion - Consolidado'!$J$26,'[4]Ejecucion - Consolidado'!$J$27)</c:f>
              <c:numCache>
                <c:formatCode>Estándar</c:formatCode>
                <c:ptCount val="4"/>
                <c:pt idx="0">
                  <c:v>-206694557078.32718</c:v>
                </c:pt>
                <c:pt idx="1">
                  <c:v>-138164250026.85083</c:v>
                </c:pt>
                <c:pt idx="2">
                  <c:v>-344858807105.1781</c:v>
                </c:pt>
                <c:pt idx="3">
                  <c:v>-177659807676.07806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33F-46F3-A484-4F84280D5A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821832063"/>
        <c:axId val="1821832895"/>
      </c:barChart>
      <c:catAx>
        <c:axId val="1821832063"/>
        <c:scaling>
          <c:orientation val="minMax"/>
        </c:scaling>
        <c:delete val="0"/>
        <c:axPos val="b"/>
        <c:numFmt formatCode="Estándar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b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821832895"/>
        <c:crosses val="autoZero"/>
        <c:auto val="1"/>
        <c:lblAlgn val="ctr"/>
        <c:lblOffset val="100"/>
        <c:noMultiLvlLbl val="0"/>
      </c:catAx>
      <c:valAx>
        <c:axId val="1821832895"/>
        <c:scaling>
          <c:orientation val="minMax"/>
        </c:scaling>
        <c:delete val="1"/>
        <c:axPos val="l"/>
        <c:numFmt formatCode="Estándar" sourceLinked="1"/>
        <c:majorTickMark val="none"/>
        <c:minorTickMark val="none"/>
        <c:tickLblPos val="nextTo"/>
        <c:crossAx val="1821832063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3395487973922113"/>
          <c:y val="0.92013761929301596"/>
          <c:w val="0.53122557232692347"/>
          <c:h val="3.99702018730932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s-DO"/>
    </a:p>
  </c:txPr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7E561A9-0313-44ED-A9E4-966B5E99ABD9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42CA30F-6CC7-4BAC-8F20-4BEC04F5BABA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A686C7D-B067-48B7-A2EC-DCD75A115C63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EA99068-A0AA-4CF4-A740-5EAEAE99E4FA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DEE91E6-F127-4B42-8CFB-67EDAEEF7B81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B3E0E2-6438-452B-8EBE-252DC732E838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1F28DD9-EFD8-4566-8DDE-09E3EBE56741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5B66D6F-BDA1-4AAA-9FB4-E89E7323A7BF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4CD0326-C27F-4A22-9293-1B4AD7607BB6}">
  <sheetPr/>
  <sheetViews>
    <sheetView zoomScale="113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EBE755B-6DDE-4452-8127-EA6D4E528C16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65D5353-8412-41D0-8958-86E0FE16993C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DE98C95-1848-4E54-B8F3-FCF331C6959D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26BEB34-0CA1-4EE8-9B7C-135EFD7CB162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28B0329-9546-4102-B819-ABC47B44AC82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25865A3-5B24-4B73-86FF-8A7E37340CC0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B9FA09D-C2EB-46AF-9738-C02341B47399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A12B30F-F1D0-437D-8C83-EF5A66812772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3E149DB-B53D-4C4A-9253-5DA82F5D3EFC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D721842-B174-41B1-B94A-81F46AD26669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5423D22-87E8-4D65-B81A-FD425434A4B0}">
  <sheetPr/>
  <sheetViews>
    <sheetView zoomScale="101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734CC89-64D7-4994-9CF4-2D2720391076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02ABB0-4CF9-4FF0-BE5A-3D5B8DD52ECB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C13E19D-B591-473C-B058-E1F3ECE2EA69}">
  <sheetPr/>
  <sheetViews>
    <sheetView zoomScale="10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E9EA424-5F10-40CF-803E-89E3270C9D99}">
  <sheetPr/>
  <sheetViews>
    <sheetView zoomScale="10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Panorama Macroecon&#243;mico'!A1"/><Relationship Id="rId13" Type="http://schemas.openxmlformats.org/officeDocument/2006/relationships/hyperlink" Target="#'14. Matriz de Transacciones'!A1"/><Relationship Id="rId18" Type="http://schemas.openxmlformats.org/officeDocument/2006/relationships/hyperlink" Target="#'16. Percibido. Cons. Ingresos'!A1"/><Relationship Id="rId26" Type="http://schemas.openxmlformats.org/officeDocument/2006/relationships/hyperlink" Target="#'Anexo - Clasificador del Gasto'!A1"/><Relationship Id="rId3" Type="http://schemas.openxmlformats.org/officeDocument/2006/relationships/hyperlink" Target="#'2. Par&#225;metros Macro LAC'!A1"/><Relationship Id="rId21" Type="http://schemas.openxmlformats.org/officeDocument/2006/relationships/hyperlink" Target="#'24.Demanda agregada'!A1"/><Relationship Id="rId7" Type="http://schemas.openxmlformats.org/officeDocument/2006/relationships/hyperlink" Target="#'19. Form. Consolidado Gasto'!A1"/><Relationship Id="rId12" Type="http://schemas.openxmlformats.org/officeDocument/2006/relationships/hyperlink" Target="#'21. CAIF Form- Consolidado'!A1"/><Relationship Id="rId17" Type="http://schemas.openxmlformats.org/officeDocument/2006/relationships/image" Target="../media/image3.png"/><Relationship Id="rId25" Type="http://schemas.openxmlformats.org/officeDocument/2006/relationships/hyperlink" Target="#'28. Remuneraciones Promedio'!A1"/><Relationship Id="rId2" Type="http://schemas.openxmlformats.org/officeDocument/2006/relationships/hyperlink" Target="#'1. Tasas de Crecimiento PIB'!A1"/><Relationship Id="rId16" Type="http://schemas.openxmlformats.org/officeDocument/2006/relationships/image" Target="../media/image2.png"/><Relationship Id="rId20" Type="http://schemas.openxmlformats.org/officeDocument/2006/relationships/hyperlink" Target="#'23. Presupuesto Min. Educaci&#243;n'!A1"/><Relationship Id="rId1" Type="http://schemas.openxmlformats.org/officeDocument/2006/relationships/image" Target="../media/image1.png"/><Relationship Id="rId6" Type="http://schemas.openxmlformats.org/officeDocument/2006/relationships/hyperlink" Target="#'15. Matriz Trans. Consolidadas'!A1"/><Relationship Id="rId11" Type="http://schemas.openxmlformats.org/officeDocument/2006/relationships/hyperlink" Target="#'17. Form. Cons. Ingresos'!A1"/><Relationship Id="rId24" Type="http://schemas.openxmlformats.org/officeDocument/2006/relationships/hyperlink" Target="#'27. Proyectos de Inversion'!A1"/><Relationship Id="rId5" Type="http://schemas.openxmlformats.org/officeDocument/2006/relationships/hyperlink" Target="#'T.6 CAIF Formulaci&#243;n Agregado'!A1"/><Relationship Id="rId15" Type="http://schemas.openxmlformats.org/officeDocument/2006/relationships/hyperlink" Target="#'22. 10 Mayor Nivel de Ejecuci&#243;n'!A1"/><Relationship Id="rId23" Type="http://schemas.openxmlformats.org/officeDocument/2006/relationships/hyperlink" Target="#'Anexo - Ejec. seg&#250;n Clas. Inst.'!A1"/><Relationship Id="rId28" Type="http://schemas.openxmlformats.org/officeDocument/2006/relationships/hyperlink" Target="#'Anexo Relaci&#243;n de Instituciones'!A1"/><Relationship Id="rId10" Type="http://schemas.openxmlformats.org/officeDocument/2006/relationships/hyperlink" Target="#'7-13. Presupuesto F&#237;sico EPNF'!A1"/><Relationship Id="rId19" Type="http://schemas.openxmlformats.org/officeDocument/2006/relationships/hyperlink" Target="#'20. CAIF Ejec. consolidada'!A1"/><Relationship Id="rId4" Type="http://schemas.openxmlformats.org/officeDocument/2006/relationships/hyperlink" Target="#'T.5 CAIF Ejecuci&#243;n  Agregada'!A1"/><Relationship Id="rId9" Type="http://schemas.openxmlformats.org/officeDocument/2006/relationships/hyperlink" Target="#'Tabla 4 Cobertura Institucional'!A1"/><Relationship Id="rId14" Type="http://schemas.openxmlformats.org/officeDocument/2006/relationships/hyperlink" Target="#'18. Ejec. Consolidada Gasto'!A1"/><Relationship Id="rId22" Type="http://schemas.openxmlformats.org/officeDocument/2006/relationships/hyperlink" Target="#'25-26. Remuneraciones'!A1"/><Relationship Id="rId27" Type="http://schemas.openxmlformats.org/officeDocument/2006/relationships/hyperlink" Target="#'Anexo- Matriz Trans. Cons.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esentaci&#243;n '!A1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'Presentaci&#243;n '!A1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hyperlink" Target="#'Presentaci&#243;n 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hyperlink" Target="#'Presentaci&#243;n 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'Presentaci&#243;n 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hyperlink" Target="#'Presentaci&#243;n 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4" Type="http://schemas.openxmlformats.org/officeDocument/2006/relationships/hyperlink" Target="#'Presentaci&#243;n 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hyperlink" Target="#'Presentaci&#243;n 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hyperlink" Target="#'Presentaci&#243;n 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hyperlink" Target="#'Presentaci&#243;n 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8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hyperlink" Target="#'Presentaci&#243;n 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5" Type="http://schemas.openxmlformats.org/officeDocument/2006/relationships/hyperlink" Target="#'Presentaci&#243;n '!A1"/><Relationship Id="rId4" Type="http://schemas.openxmlformats.org/officeDocument/2006/relationships/chart" Target="../charts/chart19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4" Type="http://schemas.openxmlformats.org/officeDocument/2006/relationships/hyperlink" Target="#'Presentaci&#243;n 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9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4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2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'Presentaci&#243;n '!A1"/><Relationship Id="rId4" Type="http://schemas.openxmlformats.org/officeDocument/2006/relationships/image" Target="../media/image13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15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Presentaci&#243;n '!A1"/><Relationship Id="rId1" Type="http://schemas.openxmlformats.org/officeDocument/2006/relationships/image" Target="../media/image1.png"/><Relationship Id="rId4" Type="http://schemas.openxmlformats.org/officeDocument/2006/relationships/image" Target="../media/image11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Presentaci&#243;n '!A1"/><Relationship Id="rId1" Type="http://schemas.openxmlformats.org/officeDocument/2006/relationships/image" Target="../media/image1.png"/><Relationship Id="rId4" Type="http://schemas.openxmlformats.org/officeDocument/2006/relationships/image" Target="../media/image1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Presentaci&#243;n '!A1"/><Relationship Id="rId1" Type="http://schemas.openxmlformats.org/officeDocument/2006/relationships/image" Target="../media/image1.png"/><Relationship Id="rId4" Type="http://schemas.openxmlformats.org/officeDocument/2006/relationships/image" Target="../media/image1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Presentaci&#243;n 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Presentaci&#243;n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400050</xdr:colOff>
      <xdr:row>2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533301-AC35-4819-A765-3DDCE0544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0050" cy="523875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8</xdr:row>
      <xdr:rowOff>200025</xdr:rowOff>
    </xdr:from>
    <xdr:to>
      <xdr:col>2</xdr:col>
      <xdr:colOff>495301</xdr:colOff>
      <xdr:row>12</xdr:row>
      <xdr:rowOff>171450</xdr:rowOff>
    </xdr:to>
    <xdr:sp macro="" textlink="">
      <xdr:nvSpPr>
        <xdr:cNvPr id="7" name="Rectángulo: esquinas redondeada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CA4631-EDB6-4383-92FE-47E4516C21C1}"/>
            </a:ext>
          </a:extLst>
        </xdr:cNvPr>
        <xdr:cNvSpPr/>
      </xdr:nvSpPr>
      <xdr:spPr>
        <a:xfrm>
          <a:off x="38101" y="1866900"/>
          <a:ext cx="1981200" cy="78105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1. Tasa</a:t>
          </a:r>
          <a:r>
            <a:rPr lang="es-DO" sz="1100" b="1" baseline="0"/>
            <a:t> de Crecimiento</a:t>
          </a:r>
          <a:endParaRPr lang="es-DO" sz="1100" b="1"/>
        </a:p>
      </xdr:txBody>
    </xdr:sp>
    <xdr:clientData/>
  </xdr:twoCellAnchor>
  <xdr:twoCellAnchor>
    <xdr:from>
      <xdr:col>3</xdr:col>
      <xdr:colOff>1</xdr:colOff>
      <xdr:row>8</xdr:row>
      <xdr:rowOff>171450</xdr:rowOff>
    </xdr:from>
    <xdr:to>
      <xdr:col>6</xdr:col>
      <xdr:colOff>9525</xdr:colOff>
      <xdr:row>12</xdr:row>
      <xdr:rowOff>142875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72A402-1BA5-4634-951C-9A3F8706AA44}"/>
            </a:ext>
          </a:extLst>
        </xdr:cNvPr>
        <xdr:cNvSpPr/>
      </xdr:nvSpPr>
      <xdr:spPr>
        <a:xfrm>
          <a:off x="2286001" y="1838325"/>
          <a:ext cx="2295524" cy="78105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          2.Parametro</a:t>
          </a:r>
          <a:r>
            <a:rPr lang="es-DO" sz="1100" b="1" baseline="0"/>
            <a:t> Macro </a:t>
          </a:r>
          <a:endParaRPr lang="es-DO" sz="1100" b="1"/>
        </a:p>
      </xdr:txBody>
    </xdr:sp>
    <xdr:clientData/>
  </xdr:twoCellAnchor>
  <xdr:twoCellAnchor>
    <xdr:from>
      <xdr:col>0</xdr:col>
      <xdr:colOff>0</xdr:colOff>
      <xdr:row>14</xdr:row>
      <xdr:rowOff>9525</xdr:rowOff>
    </xdr:from>
    <xdr:to>
      <xdr:col>2</xdr:col>
      <xdr:colOff>514350</xdr:colOff>
      <xdr:row>17</xdr:row>
      <xdr:rowOff>171450</xdr:rowOff>
    </xdr:to>
    <xdr:sp macro="" textlink="">
      <xdr:nvSpPr>
        <xdr:cNvPr id="12" name="Rectángulo: esquinas redondeadas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35DCE3-62FF-4F52-BADB-BA592C597CE6}"/>
            </a:ext>
          </a:extLst>
        </xdr:cNvPr>
        <xdr:cNvSpPr/>
      </xdr:nvSpPr>
      <xdr:spPr>
        <a:xfrm>
          <a:off x="0" y="2971800"/>
          <a:ext cx="2038350" cy="733425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0"/>
        </a:p>
        <a:p>
          <a:pPr algn="l"/>
          <a:r>
            <a:rPr lang="es-DO" sz="1100" b="1"/>
            <a:t>5. </a:t>
          </a:r>
          <a:r>
            <a:rPr lang="es-DO" sz="1050" b="1"/>
            <a:t>Cuenta</a:t>
          </a:r>
          <a:r>
            <a:rPr lang="es-DO" sz="1050" b="1" baseline="0"/>
            <a:t> de ahorro e Inversión Consolidada ejecutada</a:t>
          </a:r>
          <a:endParaRPr lang="es-DO" sz="1100" b="1"/>
        </a:p>
      </xdr:txBody>
    </xdr:sp>
    <xdr:clientData/>
  </xdr:twoCellAnchor>
  <xdr:twoCellAnchor>
    <xdr:from>
      <xdr:col>3</xdr:col>
      <xdr:colOff>9526</xdr:colOff>
      <xdr:row>13</xdr:row>
      <xdr:rowOff>171450</xdr:rowOff>
    </xdr:from>
    <xdr:to>
      <xdr:col>5</xdr:col>
      <xdr:colOff>742950</xdr:colOff>
      <xdr:row>17</xdr:row>
      <xdr:rowOff>161925</xdr:rowOff>
    </xdr:to>
    <xdr:sp macro="" textlink="">
      <xdr:nvSpPr>
        <xdr:cNvPr id="13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13B2A2-C7D0-4564-958F-B6A1759EBC08}"/>
            </a:ext>
          </a:extLst>
        </xdr:cNvPr>
        <xdr:cNvSpPr/>
      </xdr:nvSpPr>
      <xdr:spPr>
        <a:xfrm>
          <a:off x="2295526" y="2838450"/>
          <a:ext cx="2257424" cy="752475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6. Cuenta</a:t>
          </a:r>
          <a:r>
            <a:rPr lang="es-DO" sz="1100" b="1" baseline="0"/>
            <a:t> de ahorro e Inversión Consolidad formulada</a:t>
          </a:r>
          <a:endParaRPr lang="es-DO" sz="1100" b="1"/>
        </a:p>
      </xdr:txBody>
    </xdr:sp>
    <xdr:clientData/>
  </xdr:twoCellAnchor>
  <xdr:twoCellAnchor>
    <xdr:from>
      <xdr:col>0</xdr:col>
      <xdr:colOff>0</xdr:colOff>
      <xdr:row>19</xdr:row>
      <xdr:rowOff>9525</xdr:rowOff>
    </xdr:from>
    <xdr:to>
      <xdr:col>2</xdr:col>
      <xdr:colOff>457200</xdr:colOff>
      <xdr:row>23</xdr:row>
      <xdr:rowOff>0</xdr:rowOff>
    </xdr:to>
    <xdr:sp macro="" textlink="">
      <xdr:nvSpPr>
        <xdr:cNvPr id="16" name="Rectángulo: esquinas redondeadas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FC38A9-12C7-4D9F-9885-C1A84DFF7C45}"/>
            </a:ext>
          </a:extLst>
        </xdr:cNvPr>
        <xdr:cNvSpPr/>
      </xdr:nvSpPr>
      <xdr:spPr>
        <a:xfrm>
          <a:off x="0" y="3819525"/>
          <a:ext cx="1981200" cy="752475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15-Matriz de Transaciones</a:t>
          </a:r>
          <a:r>
            <a:rPr lang="es-DO" sz="1100" b="1" baseline="0"/>
            <a:t> Formuladas</a:t>
          </a:r>
          <a:endParaRPr lang="es-DO" sz="1100" b="1"/>
        </a:p>
      </xdr:txBody>
    </xdr:sp>
    <xdr:clientData/>
  </xdr:twoCellAnchor>
  <xdr:twoCellAnchor>
    <xdr:from>
      <xdr:col>3</xdr:col>
      <xdr:colOff>66675</xdr:colOff>
      <xdr:row>18</xdr:row>
      <xdr:rowOff>180975</xdr:rowOff>
    </xdr:from>
    <xdr:to>
      <xdr:col>6</xdr:col>
      <xdr:colOff>66675</xdr:colOff>
      <xdr:row>23</xdr:row>
      <xdr:rowOff>0</xdr:rowOff>
    </xdr:to>
    <xdr:sp macro="" textlink="">
      <xdr:nvSpPr>
        <xdr:cNvPr id="17" name="Rectángulo: esquinas redondeadas 16">
          <a:extLst>
            <a:ext uri="{FF2B5EF4-FFF2-40B4-BE49-F238E27FC236}">
              <a16:creationId xmlns:a16="http://schemas.microsoft.com/office/drawing/2014/main" id="{FAD91FE3-DAB1-4549-814A-51AFA27ADDD0}"/>
            </a:ext>
          </a:extLst>
        </xdr:cNvPr>
        <xdr:cNvSpPr/>
      </xdr:nvSpPr>
      <xdr:spPr>
        <a:xfrm>
          <a:off x="2352675" y="3905250"/>
          <a:ext cx="2286000" cy="771525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0"/>
        </a:p>
        <a:p>
          <a:pPr algn="l"/>
          <a:r>
            <a:rPr lang="es-DO" sz="1100" b="1"/>
            <a:t>10.</a:t>
          </a:r>
          <a:r>
            <a:rPr lang="es-DO" sz="1100" b="1" baseline="0"/>
            <a:t> CAIF Formulada Consolida</a:t>
          </a:r>
          <a:r>
            <a:rPr lang="es-DO" sz="1100" b="0" baseline="0"/>
            <a:t>da</a:t>
          </a:r>
          <a:endParaRPr lang="es-DO" sz="1100" b="1"/>
        </a:p>
      </xdr:txBody>
    </xdr:sp>
    <xdr:clientData/>
  </xdr:twoCellAnchor>
  <xdr:twoCellAnchor>
    <xdr:from>
      <xdr:col>0</xdr:col>
      <xdr:colOff>0</xdr:colOff>
      <xdr:row>24</xdr:row>
      <xdr:rowOff>28575</xdr:rowOff>
    </xdr:from>
    <xdr:to>
      <xdr:col>2</xdr:col>
      <xdr:colOff>457200</xdr:colOff>
      <xdr:row>27</xdr:row>
      <xdr:rowOff>180975</xdr:rowOff>
    </xdr:to>
    <xdr:sp macro="" textlink="">
      <xdr:nvSpPr>
        <xdr:cNvPr id="20" name="Rectángulo: esquinas redondeadas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D362EF-44EB-43BF-AC7A-223A5C1EC64E}"/>
            </a:ext>
          </a:extLst>
        </xdr:cNvPr>
        <xdr:cNvSpPr/>
      </xdr:nvSpPr>
      <xdr:spPr>
        <a:xfrm>
          <a:off x="0" y="4791075"/>
          <a:ext cx="1981200" cy="7239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19. Clasificación Ec. del Gasto Presupuesto formulado</a:t>
          </a:r>
        </a:p>
      </xdr:txBody>
    </xdr:sp>
    <xdr:clientData/>
  </xdr:twoCellAnchor>
  <xdr:twoCellAnchor>
    <xdr:from>
      <xdr:col>3</xdr:col>
      <xdr:colOff>9524</xdr:colOff>
      <xdr:row>23</xdr:row>
      <xdr:rowOff>171450</xdr:rowOff>
    </xdr:from>
    <xdr:to>
      <xdr:col>5</xdr:col>
      <xdr:colOff>761999</xdr:colOff>
      <xdr:row>27</xdr:row>
      <xdr:rowOff>171450</xdr:rowOff>
    </xdr:to>
    <xdr:sp macro="" textlink="">
      <xdr:nvSpPr>
        <xdr:cNvPr id="21" name="Rectángulo: esquinas redondeadas 20">
          <a:extLst>
            <a:ext uri="{FF2B5EF4-FFF2-40B4-BE49-F238E27FC236}">
              <a16:creationId xmlns:a16="http://schemas.microsoft.com/office/drawing/2014/main" id="{6E334133-5F8F-4336-BC95-BAC8AD28D63F}"/>
            </a:ext>
          </a:extLst>
        </xdr:cNvPr>
        <xdr:cNvSpPr/>
      </xdr:nvSpPr>
      <xdr:spPr>
        <a:xfrm>
          <a:off x="2295524" y="4743450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  14. Remuneraciones</a:t>
          </a:r>
        </a:p>
      </xdr:txBody>
    </xdr:sp>
    <xdr:clientData/>
  </xdr:twoCellAnchor>
  <xdr:twoCellAnchor>
    <xdr:from>
      <xdr:col>6</xdr:col>
      <xdr:colOff>342901</xdr:colOff>
      <xdr:row>8</xdr:row>
      <xdr:rowOff>171450</xdr:rowOff>
    </xdr:from>
    <xdr:to>
      <xdr:col>8</xdr:col>
      <xdr:colOff>1095376</xdr:colOff>
      <xdr:row>12</xdr:row>
      <xdr:rowOff>123825</xdr:rowOff>
    </xdr:to>
    <xdr:sp macro="" textlink="">
      <xdr:nvSpPr>
        <xdr:cNvPr id="26" name="Rectángulo: esquinas redondeadas 2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8904F97-DD7D-4BFE-95CC-0237983F84EF}"/>
            </a:ext>
          </a:extLst>
        </xdr:cNvPr>
        <xdr:cNvSpPr/>
      </xdr:nvSpPr>
      <xdr:spPr>
        <a:xfrm>
          <a:off x="4914901" y="2076450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0"/>
        </a:p>
        <a:p>
          <a:pPr algn="l"/>
          <a:r>
            <a:rPr lang="es-DO" sz="1100" b="1"/>
            <a:t>3.</a:t>
          </a:r>
          <a:r>
            <a:rPr lang="es-DO" sz="1100" b="1" baseline="0"/>
            <a:t> Panorama Macro económico</a:t>
          </a:r>
          <a:endParaRPr lang="es-DO" sz="1100" b="1"/>
        </a:p>
      </xdr:txBody>
    </xdr:sp>
    <xdr:clientData/>
  </xdr:twoCellAnchor>
  <xdr:twoCellAnchor>
    <xdr:from>
      <xdr:col>8</xdr:col>
      <xdr:colOff>1400175</xdr:colOff>
      <xdr:row>8</xdr:row>
      <xdr:rowOff>123825</xdr:rowOff>
    </xdr:from>
    <xdr:to>
      <xdr:col>11</xdr:col>
      <xdr:colOff>0</xdr:colOff>
      <xdr:row>12</xdr:row>
      <xdr:rowOff>76200</xdr:rowOff>
    </xdr:to>
    <xdr:sp macro="" textlink="">
      <xdr:nvSpPr>
        <xdr:cNvPr id="27" name="Rectángulo: esquinas redondeadas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D1AA20B-B557-441D-BCE5-A7E41B6B3B99}"/>
            </a:ext>
          </a:extLst>
        </xdr:cNvPr>
        <xdr:cNvSpPr/>
      </xdr:nvSpPr>
      <xdr:spPr>
        <a:xfrm>
          <a:off x="7496175" y="1790700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4.</a:t>
          </a:r>
          <a:r>
            <a:rPr lang="es-DO" sz="1100" b="1" baseline="0"/>
            <a:t> Cobertura Institucional</a:t>
          </a:r>
          <a:endParaRPr lang="es-DO" sz="1100" b="1"/>
        </a:p>
      </xdr:txBody>
    </xdr:sp>
    <xdr:clientData/>
  </xdr:twoCellAnchor>
  <xdr:twoCellAnchor>
    <xdr:from>
      <xdr:col>6</xdr:col>
      <xdr:colOff>285751</xdr:colOff>
      <xdr:row>14</xdr:row>
      <xdr:rowOff>9525</xdr:rowOff>
    </xdr:from>
    <xdr:to>
      <xdr:col>8</xdr:col>
      <xdr:colOff>1038226</xdr:colOff>
      <xdr:row>18</xdr:row>
      <xdr:rowOff>9525</xdr:rowOff>
    </xdr:to>
    <xdr:sp macro="" textlink="">
      <xdr:nvSpPr>
        <xdr:cNvPr id="28" name="Rectángulo: esquinas redondeadas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34D2B71-E4F3-4B0E-9623-22E1FBA9E0F6}"/>
            </a:ext>
          </a:extLst>
        </xdr:cNvPr>
        <xdr:cNvSpPr/>
      </xdr:nvSpPr>
      <xdr:spPr>
        <a:xfrm>
          <a:off x="4857751" y="3105150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0"/>
        </a:p>
        <a:p>
          <a:pPr algn="l"/>
          <a:r>
            <a:rPr lang="es-DO" sz="1100" b="1"/>
            <a:t>7-13.</a:t>
          </a:r>
          <a:r>
            <a:rPr lang="es-DO" sz="1100" b="1" baseline="0"/>
            <a:t> Presupuesto Fisico Empresas Públicas No Financieras</a:t>
          </a:r>
          <a:endParaRPr lang="es-DO" sz="1100" b="1"/>
        </a:p>
      </xdr:txBody>
    </xdr:sp>
    <xdr:clientData/>
  </xdr:twoCellAnchor>
  <xdr:twoCellAnchor>
    <xdr:from>
      <xdr:col>6</xdr:col>
      <xdr:colOff>304801</xdr:colOff>
      <xdr:row>19</xdr:row>
      <xdr:rowOff>0</xdr:rowOff>
    </xdr:from>
    <xdr:to>
      <xdr:col>8</xdr:col>
      <xdr:colOff>1057276</xdr:colOff>
      <xdr:row>23</xdr:row>
      <xdr:rowOff>0</xdr:rowOff>
    </xdr:to>
    <xdr:sp macro="" textlink="">
      <xdr:nvSpPr>
        <xdr:cNvPr id="29" name="Rectángulo: esquinas redondeadas 2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EB87C1A-306E-4CF8-8B0C-A8624DAA6A2E}"/>
            </a:ext>
          </a:extLst>
        </xdr:cNvPr>
        <xdr:cNvSpPr/>
      </xdr:nvSpPr>
      <xdr:spPr>
        <a:xfrm>
          <a:off x="4876801" y="3810000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17-Presupuesto</a:t>
          </a:r>
          <a:r>
            <a:rPr lang="es-DO" sz="1100" b="1" baseline="0"/>
            <a:t> Formulado Consolidado de Ingresos</a:t>
          </a:r>
          <a:endParaRPr lang="es-DO" sz="1100" b="1"/>
        </a:p>
      </xdr:txBody>
    </xdr:sp>
    <xdr:clientData/>
  </xdr:twoCellAnchor>
  <xdr:twoCellAnchor>
    <xdr:from>
      <xdr:col>6</xdr:col>
      <xdr:colOff>276226</xdr:colOff>
      <xdr:row>23</xdr:row>
      <xdr:rowOff>171450</xdr:rowOff>
    </xdr:from>
    <xdr:to>
      <xdr:col>8</xdr:col>
      <xdr:colOff>1028701</xdr:colOff>
      <xdr:row>27</xdr:row>
      <xdr:rowOff>171450</xdr:rowOff>
    </xdr:to>
    <xdr:sp macro="" textlink="">
      <xdr:nvSpPr>
        <xdr:cNvPr id="30" name="Rectángulo: esquinas redondeadas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3B919FF-CAEF-4D86-BC83-20689A557C0C}"/>
            </a:ext>
          </a:extLst>
        </xdr:cNvPr>
        <xdr:cNvSpPr/>
      </xdr:nvSpPr>
      <xdr:spPr>
        <a:xfrm>
          <a:off x="4848226" y="4743450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21. CAIF consolidad</a:t>
          </a:r>
          <a:r>
            <a:rPr lang="es-DO" sz="1100" b="1" baseline="0"/>
            <a:t> formulada</a:t>
          </a:r>
          <a:endParaRPr lang="es-DO" sz="1100" b="1"/>
        </a:p>
      </xdr:txBody>
    </xdr:sp>
    <xdr:clientData/>
  </xdr:twoCellAnchor>
  <xdr:twoCellAnchor>
    <xdr:from>
      <xdr:col>8</xdr:col>
      <xdr:colOff>1400175</xdr:colOff>
      <xdr:row>13</xdr:row>
      <xdr:rowOff>161925</xdr:rowOff>
    </xdr:from>
    <xdr:to>
      <xdr:col>11</xdr:col>
      <xdr:colOff>0</xdr:colOff>
      <xdr:row>17</xdr:row>
      <xdr:rowOff>161925</xdr:rowOff>
    </xdr:to>
    <xdr:sp macro="" textlink="">
      <xdr:nvSpPr>
        <xdr:cNvPr id="32" name="Rectángulo: esquinas redondeadas 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AE03127-7957-4512-B62B-00E8F2503167}"/>
            </a:ext>
          </a:extLst>
        </xdr:cNvPr>
        <xdr:cNvSpPr/>
      </xdr:nvSpPr>
      <xdr:spPr>
        <a:xfrm>
          <a:off x="7496175" y="2828925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14-Matriz de Transaciones</a:t>
          </a:r>
          <a:r>
            <a:rPr lang="es-DO" sz="1100" b="1" baseline="0"/>
            <a:t> Ejecutadas </a:t>
          </a:r>
          <a:endParaRPr lang="es-DO" sz="1100" b="1"/>
        </a:p>
      </xdr:txBody>
    </xdr:sp>
    <xdr:clientData/>
  </xdr:twoCellAnchor>
  <xdr:twoCellAnchor>
    <xdr:from>
      <xdr:col>8</xdr:col>
      <xdr:colOff>1400175</xdr:colOff>
      <xdr:row>19</xdr:row>
      <xdr:rowOff>9525</xdr:rowOff>
    </xdr:from>
    <xdr:to>
      <xdr:col>11</xdr:col>
      <xdr:colOff>0</xdr:colOff>
      <xdr:row>23</xdr:row>
      <xdr:rowOff>9525</xdr:rowOff>
    </xdr:to>
    <xdr:sp macro="" textlink="">
      <xdr:nvSpPr>
        <xdr:cNvPr id="33" name="Rectángulo: esquinas redondeadas 3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6AC27B7D-B3A1-4FC3-9D59-1B3B36DA01F6}"/>
            </a:ext>
          </a:extLst>
        </xdr:cNvPr>
        <xdr:cNvSpPr/>
      </xdr:nvSpPr>
      <xdr:spPr>
        <a:xfrm>
          <a:off x="7496175" y="3819525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18-Presupuesto</a:t>
          </a:r>
          <a:r>
            <a:rPr lang="es-DO" sz="1100" b="1" baseline="0"/>
            <a:t> ejecutado consolidado por Clasificación Económica del Gasto </a:t>
          </a:r>
          <a:endParaRPr lang="es-DO" sz="1100" b="1"/>
        </a:p>
      </xdr:txBody>
    </xdr:sp>
    <xdr:clientData/>
  </xdr:twoCellAnchor>
  <xdr:twoCellAnchor>
    <xdr:from>
      <xdr:col>8</xdr:col>
      <xdr:colOff>1371600</xdr:colOff>
      <xdr:row>24</xdr:row>
      <xdr:rowOff>19050</xdr:rowOff>
    </xdr:from>
    <xdr:to>
      <xdr:col>10</xdr:col>
      <xdr:colOff>733425</xdr:colOff>
      <xdr:row>28</xdr:row>
      <xdr:rowOff>19050</xdr:rowOff>
    </xdr:to>
    <xdr:sp macro="" textlink="">
      <xdr:nvSpPr>
        <xdr:cNvPr id="34" name="Rectángulo: esquinas redondeadas 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35E85F7D-3CB4-4314-BABB-15104A80ECA2}"/>
            </a:ext>
          </a:extLst>
        </xdr:cNvPr>
        <xdr:cNvSpPr/>
      </xdr:nvSpPr>
      <xdr:spPr>
        <a:xfrm>
          <a:off x="7467600" y="4886325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22. Las 10 Instituciones con mayor Nivel</a:t>
          </a:r>
          <a:r>
            <a:rPr lang="es-DO" sz="1100" b="1" baseline="0"/>
            <a:t> de ejecución</a:t>
          </a:r>
          <a:endParaRPr lang="es-DO" sz="1100" b="1"/>
        </a:p>
      </xdr:txBody>
    </xdr:sp>
    <xdr:clientData/>
  </xdr:twoCellAnchor>
  <xdr:oneCellAnchor>
    <xdr:from>
      <xdr:col>9</xdr:col>
      <xdr:colOff>38100</xdr:colOff>
      <xdr:row>0</xdr:row>
      <xdr:rowOff>0</xdr:rowOff>
    </xdr:from>
    <xdr:ext cx="1485900" cy="638175"/>
    <xdr:pic>
      <xdr:nvPicPr>
        <xdr:cNvPr id="37" name="Imagen 36">
          <a:extLst>
            <a:ext uri="{FF2B5EF4-FFF2-40B4-BE49-F238E27FC236}">
              <a16:creationId xmlns:a16="http://schemas.microsoft.com/office/drawing/2014/main" id="{8DC8E422-DF1D-485B-85F6-8D6F292DA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86750" y="0"/>
          <a:ext cx="1485900" cy="638175"/>
        </a:xfrm>
        <a:prstGeom prst="rect">
          <a:avLst/>
        </a:prstGeom>
      </xdr:spPr>
    </xdr:pic>
    <xdr:clientData/>
  </xdr:oneCellAnchor>
  <xdr:oneCellAnchor>
    <xdr:from>
      <xdr:col>0</xdr:col>
      <xdr:colOff>542925</xdr:colOff>
      <xdr:row>0</xdr:row>
      <xdr:rowOff>1</xdr:rowOff>
    </xdr:from>
    <xdr:ext cx="1295400" cy="609600"/>
    <xdr:pic>
      <xdr:nvPicPr>
        <xdr:cNvPr id="38" name="Imagen 37">
          <a:extLst>
            <a:ext uri="{FF2B5EF4-FFF2-40B4-BE49-F238E27FC236}">
              <a16:creationId xmlns:a16="http://schemas.microsoft.com/office/drawing/2014/main" id="{80C3CC7D-19CF-48E3-A1E1-B3141FF1F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2925" y="1"/>
          <a:ext cx="1295400" cy="609600"/>
        </a:xfrm>
        <a:prstGeom prst="rect">
          <a:avLst/>
        </a:prstGeom>
      </xdr:spPr>
    </xdr:pic>
    <xdr:clientData/>
  </xdr:oneCellAnchor>
  <xdr:twoCellAnchor>
    <xdr:from>
      <xdr:col>3</xdr:col>
      <xdr:colOff>85725</xdr:colOff>
      <xdr:row>18</xdr:row>
      <xdr:rowOff>152400</xdr:rowOff>
    </xdr:from>
    <xdr:to>
      <xdr:col>6</xdr:col>
      <xdr:colOff>85725</xdr:colOff>
      <xdr:row>22</xdr:row>
      <xdr:rowOff>161925</xdr:rowOff>
    </xdr:to>
    <xdr:sp macro="" textlink="">
      <xdr:nvSpPr>
        <xdr:cNvPr id="23" name="Rectángulo: esquinas redondeadas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2D84338-8830-4782-9DA9-4DFB769FC0BD}"/>
            </a:ext>
          </a:extLst>
        </xdr:cNvPr>
        <xdr:cNvSpPr/>
      </xdr:nvSpPr>
      <xdr:spPr>
        <a:xfrm>
          <a:off x="2371725" y="3876675"/>
          <a:ext cx="2286000" cy="771525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0"/>
        </a:p>
        <a:p>
          <a:pPr algn="l"/>
          <a:r>
            <a:rPr lang="es-DO" sz="1100" b="1"/>
            <a:t>16-Presupuesto</a:t>
          </a:r>
          <a:r>
            <a:rPr lang="es-DO" sz="1100" b="1" baseline="0"/>
            <a:t> Consolidado de Ingresos ejecitados</a:t>
          </a:r>
          <a:endParaRPr lang="es-DO" sz="1100" b="1"/>
        </a:p>
      </xdr:txBody>
    </xdr:sp>
    <xdr:clientData/>
  </xdr:twoCellAnchor>
  <xdr:twoCellAnchor>
    <xdr:from>
      <xdr:col>3</xdr:col>
      <xdr:colOff>28574</xdr:colOff>
      <xdr:row>23</xdr:row>
      <xdr:rowOff>142875</xdr:rowOff>
    </xdr:from>
    <xdr:to>
      <xdr:col>6</xdr:col>
      <xdr:colOff>19049</xdr:colOff>
      <xdr:row>27</xdr:row>
      <xdr:rowOff>142875</xdr:rowOff>
    </xdr:to>
    <xdr:sp macro="" textlink="">
      <xdr:nvSpPr>
        <xdr:cNvPr id="24" name="Rectángulo: esquinas redondeadas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C6C1321-A062-4E5B-A350-5F2A60CCA34E}"/>
            </a:ext>
          </a:extLst>
        </xdr:cNvPr>
        <xdr:cNvSpPr/>
      </xdr:nvSpPr>
      <xdr:spPr>
        <a:xfrm>
          <a:off x="2314574" y="4819650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20.</a:t>
          </a:r>
          <a:r>
            <a:rPr lang="es-DO" sz="1100" b="1" baseline="0"/>
            <a:t>  CAIF Ejecutada Consolidad </a:t>
          </a:r>
          <a:endParaRPr lang="es-DO" sz="1100" b="1"/>
        </a:p>
      </xdr:txBody>
    </xdr:sp>
    <xdr:clientData/>
  </xdr:twoCellAnchor>
  <xdr:twoCellAnchor>
    <xdr:from>
      <xdr:col>0</xdr:col>
      <xdr:colOff>0</xdr:colOff>
      <xdr:row>29</xdr:row>
      <xdr:rowOff>76200</xdr:rowOff>
    </xdr:from>
    <xdr:to>
      <xdr:col>2</xdr:col>
      <xdr:colOff>457200</xdr:colOff>
      <xdr:row>29</xdr:row>
      <xdr:rowOff>857250</xdr:rowOff>
    </xdr:to>
    <xdr:sp macro="" textlink="">
      <xdr:nvSpPr>
        <xdr:cNvPr id="25" name="Rectángulo: esquinas redondeadas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41826CA-69B6-4C35-B59E-A25B503DE07E}"/>
            </a:ext>
          </a:extLst>
        </xdr:cNvPr>
        <xdr:cNvSpPr/>
      </xdr:nvSpPr>
      <xdr:spPr>
        <a:xfrm>
          <a:off x="0" y="5895975"/>
          <a:ext cx="1981200" cy="78105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23. Ejeución</a:t>
          </a:r>
          <a:r>
            <a:rPr lang="es-DO" sz="1100" b="1" baseline="0"/>
            <a:t> del Presupuesto Consolidado Ministerio de Educación</a:t>
          </a:r>
          <a:endParaRPr lang="es-DO" sz="1100" b="1"/>
        </a:p>
      </xdr:txBody>
    </xdr:sp>
    <xdr:clientData/>
  </xdr:twoCellAnchor>
  <xdr:twoCellAnchor>
    <xdr:from>
      <xdr:col>2</xdr:col>
      <xdr:colOff>723900</xdr:colOff>
      <xdr:row>29</xdr:row>
      <xdr:rowOff>47625</xdr:rowOff>
    </xdr:from>
    <xdr:to>
      <xdr:col>5</xdr:col>
      <xdr:colOff>733424</xdr:colOff>
      <xdr:row>29</xdr:row>
      <xdr:rowOff>828675</xdr:rowOff>
    </xdr:to>
    <xdr:sp macro="" textlink="">
      <xdr:nvSpPr>
        <xdr:cNvPr id="31" name="Rectángulo: esquinas redondeadas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6DDD64E-856E-4F96-8303-B96D677BF683}"/>
            </a:ext>
          </a:extLst>
        </xdr:cNvPr>
        <xdr:cNvSpPr/>
      </xdr:nvSpPr>
      <xdr:spPr>
        <a:xfrm>
          <a:off x="2247900" y="5867400"/>
          <a:ext cx="2295524" cy="78105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24. Demanda Agregada</a:t>
          </a:r>
        </a:p>
      </xdr:txBody>
    </xdr:sp>
    <xdr:clientData/>
  </xdr:twoCellAnchor>
  <xdr:twoCellAnchor>
    <xdr:from>
      <xdr:col>6</xdr:col>
      <xdr:colOff>304800</xdr:colOff>
      <xdr:row>29</xdr:row>
      <xdr:rowOff>47625</xdr:rowOff>
    </xdr:from>
    <xdr:to>
      <xdr:col>8</xdr:col>
      <xdr:colOff>1057275</xdr:colOff>
      <xdr:row>29</xdr:row>
      <xdr:rowOff>809625</xdr:rowOff>
    </xdr:to>
    <xdr:sp macro="" textlink="">
      <xdr:nvSpPr>
        <xdr:cNvPr id="35" name="Rectángulo: esquinas redondeadas 3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259769F-03ED-4BB6-A424-530BE107A4FD}"/>
            </a:ext>
          </a:extLst>
        </xdr:cNvPr>
        <xdr:cNvSpPr/>
      </xdr:nvSpPr>
      <xdr:spPr>
        <a:xfrm>
          <a:off x="4876800" y="5867400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0"/>
        </a:p>
        <a:p>
          <a:pPr algn="l"/>
          <a:r>
            <a:rPr lang="es-DO" sz="1100" b="1"/>
            <a:t>25. Remuneraciones</a:t>
          </a:r>
        </a:p>
      </xdr:txBody>
    </xdr:sp>
    <xdr:clientData/>
  </xdr:twoCellAnchor>
  <xdr:twoCellAnchor>
    <xdr:from>
      <xdr:col>8</xdr:col>
      <xdr:colOff>1362074</xdr:colOff>
      <xdr:row>29</xdr:row>
      <xdr:rowOff>0</xdr:rowOff>
    </xdr:from>
    <xdr:to>
      <xdr:col>10</xdr:col>
      <xdr:colOff>723899</xdr:colOff>
      <xdr:row>29</xdr:row>
      <xdr:rowOff>762000</xdr:rowOff>
    </xdr:to>
    <xdr:sp macro="" textlink="">
      <xdr:nvSpPr>
        <xdr:cNvPr id="36" name="Rectángulo: esquinas redondeadas 3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43D60C57-EDC7-4CF8-94B0-B4E659BB69AB}"/>
            </a:ext>
          </a:extLst>
        </xdr:cNvPr>
        <xdr:cNvSpPr/>
      </xdr:nvSpPr>
      <xdr:spPr>
        <a:xfrm>
          <a:off x="7458074" y="5819775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26. Anexo 1. Ejeucución</a:t>
          </a:r>
          <a:r>
            <a:rPr lang="es-DO" sz="1100" b="1" baseline="0"/>
            <a:t> del Presupuesto Consolidado 2020 según ámbito Institucional</a:t>
          </a:r>
          <a:endParaRPr lang="es-DO" sz="1100" b="1"/>
        </a:p>
      </xdr:txBody>
    </xdr:sp>
    <xdr:clientData/>
  </xdr:twoCellAnchor>
  <xdr:twoCellAnchor>
    <xdr:from>
      <xdr:col>0</xdr:col>
      <xdr:colOff>0</xdr:colOff>
      <xdr:row>29</xdr:row>
      <xdr:rowOff>990600</xdr:rowOff>
    </xdr:from>
    <xdr:to>
      <xdr:col>2</xdr:col>
      <xdr:colOff>457200</xdr:colOff>
      <xdr:row>29</xdr:row>
      <xdr:rowOff>1771650</xdr:rowOff>
    </xdr:to>
    <xdr:sp macro="" textlink="">
      <xdr:nvSpPr>
        <xdr:cNvPr id="39" name="Rectángulo: esquinas redondeadas 3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4313C70-78CE-45F3-8267-00D0A3CE6604}"/>
            </a:ext>
          </a:extLst>
        </xdr:cNvPr>
        <xdr:cNvSpPr/>
      </xdr:nvSpPr>
      <xdr:spPr>
        <a:xfrm>
          <a:off x="0" y="6810375"/>
          <a:ext cx="1981200" cy="78105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27.Proyectos</a:t>
          </a:r>
          <a:r>
            <a:rPr lang="es-DO" sz="1100" b="1" baseline="0"/>
            <a:t> de Inversión</a:t>
          </a:r>
          <a:endParaRPr lang="es-DO" sz="1100" b="1"/>
        </a:p>
      </xdr:txBody>
    </xdr:sp>
    <xdr:clientData/>
  </xdr:twoCellAnchor>
  <xdr:twoCellAnchor>
    <xdr:from>
      <xdr:col>2</xdr:col>
      <xdr:colOff>723900</xdr:colOff>
      <xdr:row>29</xdr:row>
      <xdr:rowOff>1019175</xdr:rowOff>
    </xdr:from>
    <xdr:to>
      <xdr:col>5</xdr:col>
      <xdr:colOff>733424</xdr:colOff>
      <xdr:row>29</xdr:row>
      <xdr:rowOff>1800225</xdr:rowOff>
    </xdr:to>
    <xdr:sp macro="" textlink="">
      <xdr:nvSpPr>
        <xdr:cNvPr id="40" name="Rectángulo: esquinas redondeadas 3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A69D9273-F151-4E3A-9DCA-8B1BDDD129BB}"/>
            </a:ext>
          </a:extLst>
        </xdr:cNvPr>
        <xdr:cNvSpPr/>
      </xdr:nvSpPr>
      <xdr:spPr>
        <a:xfrm>
          <a:off x="2247900" y="6838950"/>
          <a:ext cx="2295524" cy="78105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28. Remuneraciones</a:t>
          </a:r>
          <a:r>
            <a:rPr lang="es-DO" sz="1100" b="1" baseline="0"/>
            <a:t> Promedio</a:t>
          </a:r>
          <a:endParaRPr lang="es-DO" sz="1100" b="1"/>
        </a:p>
      </xdr:txBody>
    </xdr:sp>
    <xdr:clientData/>
  </xdr:twoCellAnchor>
  <xdr:twoCellAnchor>
    <xdr:from>
      <xdr:col>6</xdr:col>
      <xdr:colOff>304800</xdr:colOff>
      <xdr:row>29</xdr:row>
      <xdr:rowOff>1019175</xdr:rowOff>
    </xdr:from>
    <xdr:to>
      <xdr:col>8</xdr:col>
      <xdr:colOff>1057275</xdr:colOff>
      <xdr:row>29</xdr:row>
      <xdr:rowOff>1781175</xdr:rowOff>
    </xdr:to>
    <xdr:sp macro="" textlink="">
      <xdr:nvSpPr>
        <xdr:cNvPr id="42" name="Rectángulo: esquinas redondeada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B0E9D1D3-ED54-4542-8DBB-CDB732A59ED1}"/>
            </a:ext>
          </a:extLst>
        </xdr:cNvPr>
        <xdr:cNvSpPr/>
      </xdr:nvSpPr>
      <xdr:spPr>
        <a:xfrm>
          <a:off x="4876800" y="6838950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0"/>
        </a:p>
        <a:p>
          <a:pPr algn="l"/>
          <a:r>
            <a:rPr lang="es-DO" sz="1100" b="1"/>
            <a:t>29.</a:t>
          </a:r>
          <a:r>
            <a:rPr lang="es-DO" sz="1100" b="1" baseline="0"/>
            <a:t> Relación de Presupuesto formulado y ejecutado consolidado </a:t>
          </a:r>
          <a:endParaRPr lang="es-DO" sz="1100" b="1"/>
        </a:p>
      </xdr:txBody>
    </xdr:sp>
    <xdr:clientData/>
  </xdr:twoCellAnchor>
  <xdr:twoCellAnchor>
    <xdr:from>
      <xdr:col>8</xdr:col>
      <xdr:colOff>1362074</xdr:colOff>
      <xdr:row>29</xdr:row>
      <xdr:rowOff>971550</xdr:rowOff>
    </xdr:from>
    <xdr:to>
      <xdr:col>10</xdr:col>
      <xdr:colOff>723899</xdr:colOff>
      <xdr:row>29</xdr:row>
      <xdr:rowOff>1733550</xdr:rowOff>
    </xdr:to>
    <xdr:sp macro="" textlink="">
      <xdr:nvSpPr>
        <xdr:cNvPr id="43" name="Rectángulo: esquinas redondeada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31E8CF37-F32F-4BC2-AC99-50DD3C7DFEAD}"/>
            </a:ext>
          </a:extLst>
        </xdr:cNvPr>
        <xdr:cNvSpPr/>
      </xdr:nvSpPr>
      <xdr:spPr>
        <a:xfrm>
          <a:off x="7458074" y="6791325"/>
          <a:ext cx="2276475" cy="76200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29. Matriz</a:t>
          </a:r>
          <a:r>
            <a:rPr lang="es-DO" sz="1100" b="1" baseline="0"/>
            <a:t> de Transaciones para Consolidar </a:t>
          </a:r>
          <a:endParaRPr lang="es-DO" sz="1100" b="1"/>
        </a:p>
      </xdr:txBody>
    </xdr:sp>
    <xdr:clientData/>
  </xdr:twoCellAnchor>
  <xdr:twoCellAnchor>
    <xdr:from>
      <xdr:col>4</xdr:col>
      <xdr:colOff>466726</xdr:colOff>
      <xdr:row>29</xdr:row>
      <xdr:rowOff>2124075</xdr:rowOff>
    </xdr:from>
    <xdr:to>
      <xdr:col>7</xdr:col>
      <xdr:colOff>457200</xdr:colOff>
      <xdr:row>29</xdr:row>
      <xdr:rowOff>2905125</xdr:rowOff>
    </xdr:to>
    <xdr:sp macro="" textlink="">
      <xdr:nvSpPr>
        <xdr:cNvPr id="44" name="Rectángulo: esquinas redondeada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007BB90-272C-4AA0-97FB-E0174075C301}"/>
            </a:ext>
          </a:extLst>
        </xdr:cNvPr>
        <xdr:cNvSpPr/>
      </xdr:nvSpPr>
      <xdr:spPr>
        <a:xfrm>
          <a:off x="3514726" y="7943850"/>
          <a:ext cx="2276474" cy="781050"/>
        </a:xfrm>
        <a:prstGeom prst="roundRect">
          <a:avLst/>
        </a:prstGeom>
        <a:solidFill>
          <a:srgbClr val="002060"/>
        </a:solidFill>
        <a:ln w="28575">
          <a:solidFill>
            <a:srgbClr val="00B0F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     30.</a:t>
          </a:r>
          <a:r>
            <a:rPr lang="es-DO" sz="1100" b="1" baseline="0"/>
            <a:t> Relación  Agregado y consolidado según Institución</a:t>
          </a:r>
          <a:r>
            <a:rPr lang="es-DO" sz="1100" baseline="0"/>
            <a:t>. </a:t>
          </a:r>
          <a:endParaRPr lang="es-D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57149</xdr:colOff>
      <xdr:row>0</xdr:row>
      <xdr:rowOff>0</xdr:rowOff>
    </xdr:from>
    <xdr:ext cx="447676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3F18B0F3-CBEE-4C04-AB97-BA0F32F3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0"/>
          <a:ext cx="447676" cy="914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85725</xdr:rowOff>
    </xdr:from>
    <xdr:ext cx="1504950" cy="571499"/>
    <xdr:pic>
      <xdr:nvPicPr>
        <xdr:cNvPr id="3" name="Imagen 2">
          <a:extLst>
            <a:ext uri="{FF2B5EF4-FFF2-40B4-BE49-F238E27FC236}">
              <a16:creationId xmlns:a16="http://schemas.microsoft.com/office/drawing/2014/main" id="{C7221380-4039-4D9C-9B72-5DC5D890B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85725"/>
          <a:ext cx="1504950" cy="571499"/>
        </a:xfrm>
        <a:prstGeom prst="rect">
          <a:avLst/>
        </a:prstGeom>
      </xdr:spPr>
    </xdr:pic>
    <xdr:clientData/>
  </xdr:oneCellAnchor>
  <xdr:oneCellAnchor>
    <xdr:from>
      <xdr:col>9</xdr:col>
      <xdr:colOff>581025</xdr:colOff>
      <xdr:row>0</xdr:row>
      <xdr:rowOff>0</xdr:rowOff>
    </xdr:from>
    <xdr:ext cx="1562100" cy="638175"/>
    <xdr:pic>
      <xdr:nvPicPr>
        <xdr:cNvPr id="4" name="Imagen 3">
          <a:extLst>
            <a:ext uri="{FF2B5EF4-FFF2-40B4-BE49-F238E27FC236}">
              <a16:creationId xmlns:a16="http://schemas.microsoft.com/office/drawing/2014/main" id="{1666F6FB-A6CE-46A2-9419-5C97B57BB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0"/>
          <a:ext cx="1562100" cy="63817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F488BC-7FEC-45C4-955C-BDA0B8AFF2B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0.23308</cdr:x>
      <cdr:y>0.01682</cdr:y>
    </cdr:from>
    <cdr:to>
      <cdr:x>0.75564</cdr:x>
      <cdr:y>0.19922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CD9C53B9-5AE1-411D-A892-0C6EFDE68B3C}"/>
            </a:ext>
          </a:extLst>
        </cdr:cNvPr>
        <cdr:cNvSpPr txBox="1"/>
      </cdr:nvSpPr>
      <cdr:spPr>
        <a:xfrm xmlns:a="http://schemas.openxmlformats.org/drawingml/2006/main">
          <a:off x="2018974" y="105832"/>
          <a:ext cx="4526411" cy="1147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latin typeface="Avenir Next LT Pro" panose="020B0504020202020204" pitchFamily="34" charset="0"/>
            </a:rPr>
            <a:t>Ministerio de Hacienda</a:t>
          </a:r>
        </a:p>
        <a:p xmlns:a="http://schemas.openxmlformats.org/drawingml/2006/main">
          <a:pPr algn="ctr"/>
          <a:r>
            <a:rPr lang="es-DO" sz="1100" b="1">
              <a:latin typeface="Avenir Next LT Pro" panose="020B0504020202020204" pitchFamily="34" charset="0"/>
            </a:rPr>
            <a:t>Dirección General</a:t>
          </a:r>
          <a:r>
            <a:rPr lang="es-DO" sz="1100" b="1" baseline="0">
              <a:latin typeface="Avenir Next LT Pro" panose="020B0504020202020204" pitchFamily="34" charset="0"/>
            </a:rPr>
            <a:t> de Presupuesto</a:t>
          </a:r>
        </a:p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Dirección de Estudios Económicos e Integración Presupuestaria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0" baseline="0">
              <a:latin typeface="Avenir Next LT Pro" panose="020B0504020202020204" pitchFamily="34" charset="0"/>
            </a:rPr>
            <a:t>Vacunación por cada 100 habitantes</a:t>
          </a: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0.07353</cdr:x>
      <cdr:y>0.01195</cdr:y>
    </cdr:from>
    <cdr:to>
      <cdr:x>0.22308</cdr:x>
      <cdr:y>0.09823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36954" y="75223"/>
          <a:ext cx="1295400" cy="5429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BM (Perspectivas Económicas Mundiales, 2021)</a:t>
          </a:r>
          <a:endParaRPr lang="es-DO" sz="800">
            <a:effectLst/>
            <a:latin typeface="Avenir Next LT Pro" panose="020B0504020202020204" pitchFamily="34" charset="0"/>
            <a:ea typeface="+mn-ea"/>
            <a:cs typeface="+mn-cs"/>
          </a:endParaRPr>
        </a:p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0.05639</cdr:x>
      <cdr:y>0.17594</cdr:y>
    </cdr:from>
    <cdr:to>
      <cdr:x>0.60791</cdr:x>
      <cdr:y>0.26091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1974C04-DD3A-4CCD-B9A7-D92B848353A6}"/>
            </a:ext>
          </a:extLst>
        </cdr:cNvPr>
        <cdr:cNvSpPr txBox="1"/>
      </cdr:nvSpPr>
      <cdr:spPr>
        <a:xfrm xmlns:a="http://schemas.openxmlformats.org/drawingml/2006/main">
          <a:off x="488461" y="1107179"/>
          <a:ext cx="4777294" cy="5347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>
              <a:latin typeface="Avenir Next LT Pro" panose="020B0504020202020204" pitchFamily="34" charset="0"/>
              <a:cs typeface="Arial" panose="020B0604020202020204" pitchFamily="34" charset="0"/>
            </a:rPr>
            <a:t>Index, 100 = Dec. 2019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504825</xdr:colOff>
      <xdr:row>1</xdr:row>
      <xdr:rowOff>180975</xdr:rowOff>
    </xdr:from>
    <xdr:to>
      <xdr:col>17</xdr:col>
      <xdr:colOff>552450</xdr:colOff>
      <xdr:row>6</xdr:row>
      <xdr:rowOff>161925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A34E43-CE78-4B15-9A65-36459089A2CD}"/>
            </a:ext>
          </a:extLst>
        </xdr:cNvPr>
        <xdr:cNvSpPr/>
      </xdr:nvSpPr>
      <xdr:spPr>
        <a:xfrm>
          <a:off x="9620250" y="476250"/>
          <a:ext cx="0" cy="49530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>
    <xdr:from>
      <xdr:col>10</xdr:col>
      <xdr:colOff>1133476</xdr:colOff>
      <xdr:row>4</xdr:row>
      <xdr:rowOff>114300</xdr:rowOff>
    </xdr:from>
    <xdr:to>
      <xdr:col>12</xdr:col>
      <xdr:colOff>304801</xdr:colOff>
      <xdr:row>5</xdr:row>
      <xdr:rowOff>476250</xdr:rowOff>
    </xdr:to>
    <xdr:sp macro="" textlink="">
      <xdr:nvSpPr>
        <xdr:cNvPr id="6" name="Flecha: hacia la izquierd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E4C302-C209-4DF0-AD89-9B99D5E47726}"/>
            </a:ext>
          </a:extLst>
        </xdr:cNvPr>
        <xdr:cNvSpPr/>
      </xdr:nvSpPr>
      <xdr:spPr>
        <a:xfrm>
          <a:off x="7820026" y="1133475"/>
          <a:ext cx="1562100" cy="60007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RETURN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304798</xdr:colOff>
      <xdr:row>3</xdr:row>
      <xdr:rowOff>161925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18C8378-5C05-4BBE-AF93-53242AB4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04798" cy="990600"/>
        </a:xfrm>
        <a:prstGeom prst="rect">
          <a:avLst/>
        </a:prstGeom>
      </xdr:spPr>
    </xdr:pic>
    <xdr:clientData/>
  </xdr:twoCellAnchor>
  <xdr:oneCellAnchor>
    <xdr:from>
      <xdr:col>0</xdr:col>
      <xdr:colOff>657226</xdr:colOff>
      <xdr:row>0</xdr:row>
      <xdr:rowOff>171451</xdr:rowOff>
    </xdr:from>
    <xdr:ext cx="1714500" cy="827858"/>
    <xdr:pic>
      <xdr:nvPicPr>
        <xdr:cNvPr id="8" name="Imagen 7">
          <a:extLst>
            <a:ext uri="{FF2B5EF4-FFF2-40B4-BE49-F238E27FC236}">
              <a16:creationId xmlns:a16="http://schemas.microsoft.com/office/drawing/2014/main" id="{9DEF66B6-E716-4E3C-ACDC-4CA01512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6" y="171451"/>
          <a:ext cx="1714500" cy="827858"/>
        </a:xfrm>
        <a:prstGeom prst="rect">
          <a:avLst/>
        </a:prstGeom>
      </xdr:spPr>
    </xdr:pic>
    <xdr:clientData/>
  </xdr:oneCellAnchor>
  <xdr:oneCellAnchor>
    <xdr:from>
      <xdr:col>10</xdr:col>
      <xdr:colOff>1047750</xdr:colOff>
      <xdr:row>0</xdr:row>
      <xdr:rowOff>0</xdr:rowOff>
    </xdr:from>
    <xdr:ext cx="1838325" cy="916529"/>
    <xdr:pic>
      <xdr:nvPicPr>
        <xdr:cNvPr id="9" name="Imagen 8">
          <a:extLst>
            <a:ext uri="{FF2B5EF4-FFF2-40B4-BE49-F238E27FC236}">
              <a16:creationId xmlns:a16="http://schemas.microsoft.com/office/drawing/2014/main" id="{DDC9ADED-C7EB-48F1-9117-614BC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0"/>
          <a:ext cx="1838325" cy="916529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15</xdr:col>
      <xdr:colOff>47625</xdr:colOff>
      <xdr:row>5</xdr:row>
      <xdr:rowOff>171450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16D48F-92B9-4C7D-AE55-8C69E89D704A}"/>
            </a:ext>
          </a:extLst>
        </xdr:cNvPr>
        <xdr:cNvSpPr/>
      </xdr:nvSpPr>
      <xdr:spPr>
        <a:xfrm>
          <a:off x="9906000" y="190500"/>
          <a:ext cx="1571625" cy="9334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oneCellAnchor>
    <xdr:from>
      <xdr:col>0</xdr:col>
      <xdr:colOff>57149</xdr:colOff>
      <xdr:row>0</xdr:row>
      <xdr:rowOff>0</xdr:rowOff>
    </xdr:from>
    <xdr:ext cx="447676" cy="914400"/>
    <xdr:pic>
      <xdr:nvPicPr>
        <xdr:cNvPr id="3" name="Imagen 2">
          <a:extLst>
            <a:ext uri="{FF2B5EF4-FFF2-40B4-BE49-F238E27FC236}">
              <a16:creationId xmlns:a16="http://schemas.microsoft.com/office/drawing/2014/main" id="{B4A7EB9E-4F63-4ADA-BD38-B8703AF3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9" y="0"/>
          <a:ext cx="447676" cy="914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85725</xdr:rowOff>
    </xdr:from>
    <xdr:ext cx="1504950" cy="571499"/>
    <xdr:pic>
      <xdr:nvPicPr>
        <xdr:cNvPr id="4" name="Imagen 3">
          <a:extLst>
            <a:ext uri="{FF2B5EF4-FFF2-40B4-BE49-F238E27FC236}">
              <a16:creationId xmlns:a16="http://schemas.microsoft.com/office/drawing/2014/main" id="{60528798-157E-4571-A1C1-003775E1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85725"/>
          <a:ext cx="1504950" cy="571499"/>
        </a:xfrm>
        <a:prstGeom prst="rect">
          <a:avLst/>
        </a:prstGeom>
      </xdr:spPr>
    </xdr:pic>
    <xdr:clientData/>
  </xdr:oneCellAnchor>
  <xdr:oneCellAnchor>
    <xdr:from>
      <xdr:col>9</xdr:col>
      <xdr:colOff>581025</xdr:colOff>
      <xdr:row>0</xdr:row>
      <xdr:rowOff>0</xdr:rowOff>
    </xdr:from>
    <xdr:ext cx="1562100" cy="638175"/>
    <xdr:pic>
      <xdr:nvPicPr>
        <xdr:cNvPr id="5" name="Imagen 4">
          <a:extLst>
            <a:ext uri="{FF2B5EF4-FFF2-40B4-BE49-F238E27FC236}">
              <a16:creationId xmlns:a16="http://schemas.microsoft.com/office/drawing/2014/main" id="{63549517-9D92-468B-B63C-100BFA127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10625" y="0"/>
          <a:ext cx="1562100" cy="638175"/>
        </a:xfrm>
        <a:prstGeom prst="rect">
          <a:avLst/>
        </a:prstGeom>
      </xdr:spPr>
    </xdr:pic>
    <xdr:clientData/>
  </xdr:oneCellAnchor>
  <xdr:twoCellAnchor>
    <xdr:from>
      <xdr:col>10</xdr:col>
      <xdr:colOff>104775</xdr:colOff>
      <xdr:row>3</xdr:row>
      <xdr:rowOff>66674</xdr:rowOff>
    </xdr:from>
    <xdr:to>
      <xdr:col>11</xdr:col>
      <xdr:colOff>685800</xdr:colOff>
      <xdr:row>6</xdr:row>
      <xdr:rowOff>152400</xdr:rowOff>
    </xdr:to>
    <xdr:sp macro="" textlink="">
      <xdr:nvSpPr>
        <xdr:cNvPr id="7" name="Flecha: hacia la izquierda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5B4A16-8968-476F-A354-50BBF111984B}"/>
            </a:ext>
          </a:extLst>
        </xdr:cNvPr>
        <xdr:cNvSpPr/>
      </xdr:nvSpPr>
      <xdr:spPr>
        <a:xfrm>
          <a:off x="9563100" y="838199"/>
          <a:ext cx="1123950" cy="800101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57149</xdr:colOff>
      <xdr:row>0</xdr:row>
      <xdr:rowOff>0</xdr:rowOff>
    </xdr:from>
    <xdr:ext cx="447676" cy="3049950"/>
    <xdr:pic>
      <xdr:nvPicPr>
        <xdr:cNvPr id="2" name="Imagen 1">
          <a:extLst>
            <a:ext uri="{FF2B5EF4-FFF2-40B4-BE49-F238E27FC236}">
              <a16:creationId xmlns:a16="http://schemas.microsoft.com/office/drawing/2014/main" id="{1EC9C3E3-50BD-4E97-AF74-54D82E6E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0"/>
          <a:ext cx="447676" cy="3049950"/>
        </a:xfrm>
        <a:prstGeom prst="rect">
          <a:avLst/>
        </a:prstGeom>
      </xdr:spPr>
    </xdr:pic>
    <xdr:clientData/>
  </xdr:oneCellAnchor>
  <xdr:oneCellAnchor>
    <xdr:from>
      <xdr:col>1</xdr:col>
      <xdr:colOff>742950</xdr:colOff>
      <xdr:row>1</xdr:row>
      <xdr:rowOff>142875</xdr:rowOff>
    </xdr:from>
    <xdr:ext cx="2133785" cy="1030313"/>
    <xdr:pic>
      <xdr:nvPicPr>
        <xdr:cNvPr id="3" name="Imagen 2">
          <a:extLst>
            <a:ext uri="{FF2B5EF4-FFF2-40B4-BE49-F238E27FC236}">
              <a16:creationId xmlns:a16="http://schemas.microsoft.com/office/drawing/2014/main" id="{6832A003-3420-404D-905C-A7D60D22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4950" y="495300"/>
          <a:ext cx="2133785" cy="1030313"/>
        </a:xfrm>
        <a:prstGeom prst="rect">
          <a:avLst/>
        </a:prstGeom>
      </xdr:spPr>
    </xdr:pic>
    <xdr:clientData/>
  </xdr:oneCellAnchor>
  <xdr:oneCellAnchor>
    <xdr:from>
      <xdr:col>9</xdr:col>
      <xdr:colOff>742950</xdr:colOff>
      <xdr:row>2</xdr:row>
      <xdr:rowOff>66675</xdr:rowOff>
    </xdr:from>
    <xdr:ext cx="2127688" cy="1060796"/>
    <xdr:pic>
      <xdr:nvPicPr>
        <xdr:cNvPr id="4" name="Imagen 3">
          <a:extLst>
            <a:ext uri="{FF2B5EF4-FFF2-40B4-BE49-F238E27FC236}">
              <a16:creationId xmlns:a16="http://schemas.microsoft.com/office/drawing/2014/main" id="{0D059ACE-2812-4EC1-A170-76F00C77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68100" y="676275"/>
          <a:ext cx="2127688" cy="1060796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15</xdr:col>
      <xdr:colOff>47625</xdr:colOff>
      <xdr:row>5</xdr:row>
      <xdr:rowOff>171450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68A127-56CE-4F17-9E4B-58CE9EF82D95}"/>
            </a:ext>
          </a:extLst>
        </xdr:cNvPr>
        <xdr:cNvSpPr/>
      </xdr:nvSpPr>
      <xdr:spPr>
        <a:xfrm>
          <a:off x="10782300" y="238125"/>
          <a:ext cx="0" cy="10858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oneCellAnchor>
    <xdr:from>
      <xdr:col>0</xdr:col>
      <xdr:colOff>57149</xdr:colOff>
      <xdr:row>0</xdr:row>
      <xdr:rowOff>0</xdr:rowOff>
    </xdr:from>
    <xdr:ext cx="447676" cy="914400"/>
    <xdr:pic>
      <xdr:nvPicPr>
        <xdr:cNvPr id="3" name="Imagen 2">
          <a:extLst>
            <a:ext uri="{FF2B5EF4-FFF2-40B4-BE49-F238E27FC236}">
              <a16:creationId xmlns:a16="http://schemas.microsoft.com/office/drawing/2014/main" id="{B7CA448A-2BB9-4A47-A3D7-C39FA9ED3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9" y="0"/>
          <a:ext cx="447676" cy="914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85725</xdr:rowOff>
    </xdr:from>
    <xdr:ext cx="1504950" cy="571499"/>
    <xdr:pic>
      <xdr:nvPicPr>
        <xdr:cNvPr id="4" name="Imagen 3">
          <a:extLst>
            <a:ext uri="{FF2B5EF4-FFF2-40B4-BE49-F238E27FC236}">
              <a16:creationId xmlns:a16="http://schemas.microsoft.com/office/drawing/2014/main" id="{D10AD0B9-8A7D-4194-B285-A55681252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85725"/>
          <a:ext cx="1504950" cy="571499"/>
        </a:xfrm>
        <a:prstGeom prst="rect">
          <a:avLst/>
        </a:prstGeom>
      </xdr:spPr>
    </xdr:pic>
    <xdr:clientData/>
  </xdr:oneCellAnchor>
  <xdr:oneCellAnchor>
    <xdr:from>
      <xdr:col>9</xdr:col>
      <xdr:colOff>581025</xdr:colOff>
      <xdr:row>0</xdr:row>
      <xdr:rowOff>0</xdr:rowOff>
    </xdr:from>
    <xdr:ext cx="1562100" cy="638175"/>
    <xdr:pic>
      <xdr:nvPicPr>
        <xdr:cNvPr id="5" name="Imagen 4">
          <a:extLst>
            <a:ext uri="{FF2B5EF4-FFF2-40B4-BE49-F238E27FC236}">
              <a16:creationId xmlns:a16="http://schemas.microsoft.com/office/drawing/2014/main" id="{CE7B39FD-7905-4832-9A18-823D8ADB0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29700" y="0"/>
          <a:ext cx="1562100" cy="638175"/>
        </a:xfrm>
        <a:prstGeom prst="rect">
          <a:avLst/>
        </a:prstGeom>
      </xdr:spPr>
    </xdr:pic>
    <xdr:clientData/>
  </xdr:oneCellAnchor>
  <xdr:twoCellAnchor>
    <xdr:from>
      <xdr:col>10</xdr:col>
      <xdr:colOff>104775</xdr:colOff>
      <xdr:row>3</xdr:row>
      <xdr:rowOff>66674</xdr:rowOff>
    </xdr:from>
    <xdr:to>
      <xdr:col>11</xdr:col>
      <xdr:colOff>685800</xdr:colOff>
      <xdr:row>6</xdr:row>
      <xdr:rowOff>152400</xdr:rowOff>
    </xdr:to>
    <xdr:sp macro="" textlink="">
      <xdr:nvSpPr>
        <xdr:cNvPr id="6" name="Flecha: hacia la izquierd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897634-921C-4430-B7DE-0D2E2D479A85}"/>
            </a:ext>
          </a:extLst>
        </xdr:cNvPr>
        <xdr:cNvSpPr/>
      </xdr:nvSpPr>
      <xdr:spPr>
        <a:xfrm>
          <a:off x="9563100" y="742949"/>
          <a:ext cx="1123950" cy="800101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15</xdr:col>
      <xdr:colOff>47625</xdr:colOff>
      <xdr:row>5</xdr:row>
      <xdr:rowOff>171450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FC48CF-21FA-4C07-9E91-A4089C6E5301}"/>
            </a:ext>
          </a:extLst>
        </xdr:cNvPr>
        <xdr:cNvSpPr/>
      </xdr:nvSpPr>
      <xdr:spPr>
        <a:xfrm>
          <a:off x="10782300" y="238125"/>
          <a:ext cx="0" cy="10858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oneCellAnchor>
    <xdr:from>
      <xdr:col>0</xdr:col>
      <xdr:colOff>57149</xdr:colOff>
      <xdr:row>0</xdr:row>
      <xdr:rowOff>0</xdr:rowOff>
    </xdr:from>
    <xdr:ext cx="447676" cy="914400"/>
    <xdr:pic>
      <xdr:nvPicPr>
        <xdr:cNvPr id="3" name="Imagen 2">
          <a:extLst>
            <a:ext uri="{FF2B5EF4-FFF2-40B4-BE49-F238E27FC236}">
              <a16:creationId xmlns:a16="http://schemas.microsoft.com/office/drawing/2014/main" id="{9957474D-4133-446D-90C7-0768920C5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9" y="0"/>
          <a:ext cx="447676" cy="914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85725</xdr:rowOff>
    </xdr:from>
    <xdr:ext cx="1504950" cy="571499"/>
    <xdr:pic>
      <xdr:nvPicPr>
        <xdr:cNvPr id="4" name="Imagen 3">
          <a:extLst>
            <a:ext uri="{FF2B5EF4-FFF2-40B4-BE49-F238E27FC236}">
              <a16:creationId xmlns:a16="http://schemas.microsoft.com/office/drawing/2014/main" id="{365D4E5C-075D-41B4-A906-5AE41BA4D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85725"/>
          <a:ext cx="1504950" cy="571499"/>
        </a:xfrm>
        <a:prstGeom prst="rect">
          <a:avLst/>
        </a:prstGeom>
      </xdr:spPr>
    </xdr:pic>
    <xdr:clientData/>
  </xdr:oneCellAnchor>
  <xdr:oneCellAnchor>
    <xdr:from>
      <xdr:col>4</xdr:col>
      <xdr:colOff>704850</xdr:colOff>
      <xdr:row>0</xdr:row>
      <xdr:rowOff>85725</xdr:rowOff>
    </xdr:from>
    <xdr:ext cx="1562100" cy="638175"/>
    <xdr:pic>
      <xdr:nvPicPr>
        <xdr:cNvPr id="5" name="Imagen 4">
          <a:extLst>
            <a:ext uri="{FF2B5EF4-FFF2-40B4-BE49-F238E27FC236}">
              <a16:creationId xmlns:a16="http://schemas.microsoft.com/office/drawing/2014/main" id="{6A27108F-364E-4058-9B25-DF1BFB375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86700" y="85725"/>
          <a:ext cx="1562100" cy="638175"/>
        </a:xfrm>
        <a:prstGeom prst="rect">
          <a:avLst/>
        </a:prstGeom>
      </xdr:spPr>
    </xdr:pic>
    <xdr:clientData/>
  </xdr:oneCellAnchor>
  <xdr:twoCellAnchor>
    <xdr:from>
      <xdr:col>5</xdr:col>
      <xdr:colOff>352425</xdr:colOff>
      <xdr:row>4</xdr:row>
      <xdr:rowOff>76199</xdr:rowOff>
    </xdr:from>
    <xdr:to>
      <xdr:col>6</xdr:col>
      <xdr:colOff>704850</xdr:colOff>
      <xdr:row>7</xdr:row>
      <xdr:rowOff>161925</xdr:rowOff>
    </xdr:to>
    <xdr:sp macro="" textlink="">
      <xdr:nvSpPr>
        <xdr:cNvPr id="6" name="Flecha: hacia la izquierd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D9CED5-B3DB-4051-9AA3-552144575CDB}"/>
            </a:ext>
          </a:extLst>
        </xdr:cNvPr>
        <xdr:cNvSpPr/>
      </xdr:nvSpPr>
      <xdr:spPr>
        <a:xfrm>
          <a:off x="11839575" y="990599"/>
          <a:ext cx="1123950" cy="800101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209549</xdr:colOff>
      <xdr:row>2</xdr:row>
      <xdr:rowOff>142875</xdr:rowOff>
    </xdr:from>
    <xdr:to>
      <xdr:col>12</xdr:col>
      <xdr:colOff>504824</xdr:colOff>
      <xdr:row>6</xdr:row>
      <xdr:rowOff>161925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ABFF82-D1C9-4CBC-B200-E01D7EB2FAD6}"/>
            </a:ext>
          </a:extLst>
        </xdr:cNvPr>
        <xdr:cNvSpPr/>
      </xdr:nvSpPr>
      <xdr:spPr>
        <a:xfrm>
          <a:off x="9534524" y="771525"/>
          <a:ext cx="1209675" cy="8858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0</xdr:col>
      <xdr:colOff>28575</xdr:colOff>
      <xdr:row>0</xdr:row>
      <xdr:rowOff>1</xdr:rowOff>
    </xdr:from>
    <xdr:to>
      <xdr:col>0</xdr:col>
      <xdr:colOff>474975</xdr:colOff>
      <xdr:row>2</xdr:row>
      <xdr:rowOff>261938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6AAB767-3D21-42E2-910C-90D7C7930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1"/>
          <a:ext cx="446400" cy="797718"/>
        </a:xfrm>
        <a:prstGeom prst="rect">
          <a:avLst/>
        </a:prstGeom>
      </xdr:spPr>
    </xdr:pic>
    <xdr:clientData/>
  </xdr:twoCellAnchor>
  <xdr:oneCellAnchor>
    <xdr:from>
      <xdr:col>8</xdr:col>
      <xdr:colOff>266700</xdr:colOff>
      <xdr:row>0</xdr:row>
      <xdr:rowOff>0</xdr:rowOff>
    </xdr:from>
    <xdr:ext cx="1562100" cy="607219"/>
    <xdr:pic>
      <xdr:nvPicPr>
        <xdr:cNvPr id="6" name="Imagen 5">
          <a:extLst>
            <a:ext uri="{FF2B5EF4-FFF2-40B4-BE49-F238E27FC236}">
              <a16:creationId xmlns:a16="http://schemas.microsoft.com/office/drawing/2014/main" id="{CB604FEE-BC7E-4684-B685-1B25A338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77388" y="0"/>
          <a:ext cx="1562100" cy="607219"/>
        </a:xfrm>
        <a:prstGeom prst="rect">
          <a:avLst/>
        </a:prstGeom>
      </xdr:spPr>
    </xdr:pic>
    <xdr:clientData/>
  </xdr:oneCellAnchor>
  <xdr:oneCellAnchor>
    <xdr:from>
      <xdr:col>0</xdr:col>
      <xdr:colOff>571499</xdr:colOff>
      <xdr:row>0</xdr:row>
      <xdr:rowOff>0</xdr:rowOff>
    </xdr:from>
    <xdr:ext cx="1666875" cy="559594"/>
    <xdr:pic>
      <xdr:nvPicPr>
        <xdr:cNvPr id="7" name="Imagen 6">
          <a:extLst>
            <a:ext uri="{FF2B5EF4-FFF2-40B4-BE49-F238E27FC236}">
              <a16:creationId xmlns:a16="http://schemas.microsoft.com/office/drawing/2014/main" id="{72BB9494-5C64-46FC-AC5D-875AC31B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499" y="0"/>
          <a:ext cx="1666875" cy="559594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446400</xdr:colOff>
      <xdr:row>2</xdr:row>
      <xdr:rowOff>171449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7FD64E-B8CB-4443-A983-3D8F42CE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6400" cy="790574"/>
        </a:xfrm>
        <a:prstGeom prst="rect">
          <a:avLst/>
        </a:prstGeom>
      </xdr:spPr>
    </xdr:pic>
    <xdr:clientData/>
  </xdr:twoCellAnchor>
  <xdr:oneCellAnchor>
    <xdr:from>
      <xdr:col>0</xdr:col>
      <xdr:colOff>542925</xdr:colOff>
      <xdr:row>0</xdr:row>
      <xdr:rowOff>0</xdr:rowOff>
    </xdr:from>
    <xdr:ext cx="1743075" cy="559594"/>
    <xdr:pic>
      <xdr:nvPicPr>
        <xdr:cNvPr id="5" name="Imagen 4">
          <a:extLst>
            <a:ext uri="{FF2B5EF4-FFF2-40B4-BE49-F238E27FC236}">
              <a16:creationId xmlns:a16="http://schemas.microsoft.com/office/drawing/2014/main" id="{A743A281-3812-43D9-85CD-136F2089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0"/>
          <a:ext cx="1743075" cy="559594"/>
        </a:xfrm>
        <a:prstGeom prst="rect">
          <a:avLst/>
        </a:prstGeom>
      </xdr:spPr>
    </xdr:pic>
    <xdr:clientData/>
  </xdr:oneCellAnchor>
  <xdr:oneCellAnchor>
    <xdr:from>
      <xdr:col>9</xdr:col>
      <xdr:colOff>828675</xdr:colOff>
      <xdr:row>0</xdr:row>
      <xdr:rowOff>38099</xdr:rowOff>
    </xdr:from>
    <xdr:ext cx="1552575" cy="590551"/>
    <xdr:pic>
      <xdr:nvPicPr>
        <xdr:cNvPr id="6" name="Imagen 5">
          <a:extLst>
            <a:ext uri="{FF2B5EF4-FFF2-40B4-BE49-F238E27FC236}">
              <a16:creationId xmlns:a16="http://schemas.microsoft.com/office/drawing/2014/main" id="{4A1C1637-0265-4476-A748-A20A12CA3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38099"/>
          <a:ext cx="1552575" cy="590551"/>
        </a:xfrm>
        <a:prstGeom prst="rect">
          <a:avLst/>
        </a:prstGeom>
      </xdr:spPr>
    </xdr:pic>
    <xdr:clientData/>
  </xdr:oneCellAnchor>
  <xdr:twoCellAnchor>
    <xdr:from>
      <xdr:col>9</xdr:col>
      <xdr:colOff>962025</xdr:colOff>
      <xdr:row>2</xdr:row>
      <xdr:rowOff>19050</xdr:rowOff>
    </xdr:from>
    <xdr:to>
      <xdr:col>11</xdr:col>
      <xdr:colOff>345281</xdr:colOff>
      <xdr:row>5</xdr:row>
      <xdr:rowOff>57150</xdr:rowOff>
    </xdr:to>
    <xdr:sp macro="" textlink="">
      <xdr:nvSpPr>
        <xdr:cNvPr id="10" name="Flecha: hacia la izquierd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A6A2B0-400D-480F-B13B-FCE5219AAD62}"/>
            </a:ext>
          </a:extLst>
        </xdr:cNvPr>
        <xdr:cNvSpPr/>
      </xdr:nvSpPr>
      <xdr:spPr>
        <a:xfrm>
          <a:off x="8915400" y="638175"/>
          <a:ext cx="1212056" cy="71437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504825</xdr:colOff>
      <xdr:row>1</xdr:row>
      <xdr:rowOff>180975</xdr:rowOff>
    </xdr:from>
    <xdr:to>
      <xdr:col>17</xdr:col>
      <xdr:colOff>552450</xdr:colOff>
      <xdr:row>6</xdr:row>
      <xdr:rowOff>161925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941AD8-BFAE-4E51-9600-FBECC8477FF6}"/>
            </a:ext>
          </a:extLst>
        </xdr:cNvPr>
        <xdr:cNvSpPr/>
      </xdr:nvSpPr>
      <xdr:spPr>
        <a:xfrm>
          <a:off x="9620250" y="476250"/>
          <a:ext cx="0" cy="49530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oneCellAnchor>
    <xdr:from>
      <xdr:col>11</xdr:col>
      <xdr:colOff>95250</xdr:colOff>
      <xdr:row>0</xdr:row>
      <xdr:rowOff>9525</xdr:rowOff>
    </xdr:from>
    <xdr:ext cx="1457325" cy="638175"/>
    <xdr:pic>
      <xdr:nvPicPr>
        <xdr:cNvPr id="5" name="Imagen 4">
          <a:extLst>
            <a:ext uri="{FF2B5EF4-FFF2-40B4-BE49-F238E27FC236}">
              <a16:creationId xmlns:a16="http://schemas.microsoft.com/office/drawing/2014/main" id="{FC3D55AC-C83B-4B58-97ED-4A08090ED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29675" y="9525"/>
          <a:ext cx="1457325" cy="638175"/>
        </a:xfrm>
        <a:prstGeom prst="rect">
          <a:avLst/>
        </a:prstGeom>
      </xdr:spPr>
    </xdr:pic>
    <xdr:clientData/>
  </xdr:oneCellAnchor>
  <xdr:twoCellAnchor>
    <xdr:from>
      <xdr:col>11</xdr:col>
      <xdr:colOff>276225</xdr:colOff>
      <xdr:row>2</xdr:row>
      <xdr:rowOff>209550</xdr:rowOff>
    </xdr:from>
    <xdr:to>
      <xdr:col>12</xdr:col>
      <xdr:colOff>285751</xdr:colOff>
      <xdr:row>8</xdr:row>
      <xdr:rowOff>276225</xdr:rowOff>
    </xdr:to>
    <xdr:sp macro="" textlink="">
      <xdr:nvSpPr>
        <xdr:cNvPr id="6" name="Flecha: hacia la izquierd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2F9279-D9D3-40BE-ACC2-1D0D52BB6B89}"/>
            </a:ext>
          </a:extLst>
        </xdr:cNvPr>
        <xdr:cNvSpPr/>
      </xdr:nvSpPr>
      <xdr:spPr>
        <a:xfrm>
          <a:off x="8343900" y="733425"/>
          <a:ext cx="1019176" cy="76200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RETURN</a:t>
          </a: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447676" cy="914400"/>
    <xdr:pic>
      <xdr:nvPicPr>
        <xdr:cNvPr id="7" name="Imagen 6">
          <a:extLst>
            <a:ext uri="{FF2B5EF4-FFF2-40B4-BE49-F238E27FC236}">
              <a16:creationId xmlns:a16="http://schemas.microsoft.com/office/drawing/2014/main" id="{6D57021F-7F56-4E66-8574-322394D1B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7676" cy="914400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0</xdr:row>
      <xdr:rowOff>0</xdr:rowOff>
    </xdr:from>
    <xdr:ext cx="1295400" cy="542925"/>
    <xdr:pic>
      <xdr:nvPicPr>
        <xdr:cNvPr id="8" name="Imagen 7">
          <a:extLst>
            <a:ext uri="{FF2B5EF4-FFF2-40B4-BE49-F238E27FC236}">
              <a16:creationId xmlns:a16="http://schemas.microsoft.com/office/drawing/2014/main" id="{C6A1238D-316F-4659-B9C1-FADA09C1F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350" y="0"/>
          <a:ext cx="1295400" cy="542925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3F029D-861C-4EDB-A37C-AA52895681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0.07353</cdr:x>
      <cdr:y>0.01195</cdr:y>
    </cdr:from>
    <cdr:to>
      <cdr:x>0.22308</cdr:x>
      <cdr:y>0.09823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36954" y="75223"/>
          <a:ext cx="1295400" cy="5429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0.67012</cdr:x>
      <cdr:y>0.84864</cdr:y>
    </cdr:from>
    <cdr:to>
      <cdr:x>0.90602</cdr:x>
      <cdr:y>0.88098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596E9EC5-E27D-4AE9-B684-946509F9B257}"/>
            </a:ext>
          </a:extLst>
        </cdr:cNvPr>
        <cdr:cNvSpPr txBox="1"/>
      </cdr:nvSpPr>
      <cdr:spPr>
        <a:xfrm xmlns:a="http://schemas.openxmlformats.org/drawingml/2006/main">
          <a:off x="5804576" y="5340524"/>
          <a:ext cx="2043378" cy="203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9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Ejecución</a:t>
          </a:r>
          <a:endParaRPr lang="es-DO" sz="1100" b="1">
            <a:solidFill>
              <a:sysClr val="windowText" lastClr="000000"/>
            </a:solidFill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0.23895</cdr:x>
      <cdr:y>0.27715</cdr:y>
    </cdr:from>
    <cdr:to>
      <cdr:x>0.35079</cdr:x>
      <cdr:y>0.33635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0FE2C274-719F-4EFC-91B6-E62C984C0D17}"/>
            </a:ext>
          </a:extLst>
        </cdr:cNvPr>
        <cdr:cNvSpPr txBox="1"/>
      </cdr:nvSpPr>
      <cdr:spPr>
        <a:xfrm xmlns:a="http://schemas.openxmlformats.org/drawingml/2006/main">
          <a:off x="2069772" y="1744119"/>
          <a:ext cx="968763" cy="372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13,181.3</a:t>
          </a:r>
        </a:p>
      </cdr:txBody>
    </cdr:sp>
  </cdr:relSizeAnchor>
  <cdr:relSizeAnchor xmlns:cdr="http://schemas.openxmlformats.org/drawingml/2006/chartDrawing">
    <cdr:from>
      <cdr:x>0.67128</cdr:x>
      <cdr:y>0.37418</cdr:y>
    </cdr:from>
    <cdr:to>
      <cdr:x>0.78313</cdr:x>
      <cdr:y>0.43338</cdr:y>
    </cdr:to>
    <cdr:sp macro="" textlink="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D29B3577-204E-47AC-9D08-66A33307415D}"/>
            </a:ext>
          </a:extLst>
        </cdr:cNvPr>
        <cdr:cNvSpPr txBox="1"/>
      </cdr:nvSpPr>
      <cdr:spPr>
        <a:xfrm xmlns:a="http://schemas.openxmlformats.org/drawingml/2006/main">
          <a:off x="5814623" y="2354692"/>
          <a:ext cx="968851" cy="372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13,598.6</a:t>
          </a:r>
        </a:p>
      </cdr:txBody>
    </cdr:sp>
  </cdr:relSizeAnchor>
  <cdr:relSizeAnchor xmlns:cdr="http://schemas.openxmlformats.org/drawingml/2006/chartDrawing">
    <cdr:from>
      <cdr:x>0.19455</cdr:x>
      <cdr:y>0.19922</cdr:y>
    </cdr:from>
    <cdr:to>
      <cdr:x>0.31297</cdr:x>
      <cdr:y>0.23674</cdr:y>
    </cdr:to>
    <cdr:sp macro="" textlink="">
      <cdr:nvSpPr>
        <cdr:cNvPr id="13" name="CuadroTexto 5">
          <a:extLst xmlns:a="http://schemas.openxmlformats.org/drawingml/2006/main">
            <a:ext uri="{FF2B5EF4-FFF2-40B4-BE49-F238E27FC236}">
              <a16:creationId xmlns:a16="http://schemas.microsoft.com/office/drawing/2014/main" id="{B27873C0-CCA4-4021-B624-78EB2B0EC7EF}"/>
            </a:ext>
          </a:extLst>
        </cdr:cNvPr>
        <cdr:cNvSpPr txBox="1"/>
      </cdr:nvSpPr>
      <cdr:spPr>
        <a:xfrm xmlns:a="http://schemas.openxmlformats.org/drawingml/2006/main">
          <a:off x="1685192" y="1253718"/>
          <a:ext cx="1025770" cy="236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900" b="1">
            <a:latin typeface="Avenir Next LT Pro" panose="020B0504020202020204" pitchFamily="34" charset="0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0.23685</cdr:x>
      <cdr:y>0.24968</cdr:y>
    </cdr:from>
    <cdr:to>
      <cdr:x>0.33929</cdr:x>
      <cdr:y>0.28978</cdr:y>
    </cdr:to>
    <cdr:sp macro="" textlink="">
      <cdr:nvSpPr>
        <cdr:cNvPr id="14" name="CuadroTexto 6">
          <a:extLst xmlns:a="http://schemas.openxmlformats.org/drawingml/2006/main">
            <a:ext uri="{FF2B5EF4-FFF2-40B4-BE49-F238E27FC236}">
              <a16:creationId xmlns:a16="http://schemas.microsoft.com/office/drawing/2014/main" id="{DDFBFABC-3F66-417C-B250-6EBE5918A0C7}"/>
            </a:ext>
          </a:extLst>
        </cdr:cNvPr>
        <cdr:cNvSpPr txBox="1"/>
      </cdr:nvSpPr>
      <cdr:spPr>
        <a:xfrm xmlns:a="http://schemas.openxmlformats.org/drawingml/2006/main">
          <a:off x="2051578" y="1571245"/>
          <a:ext cx="887340" cy="252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979,104.4</a:t>
          </a:r>
        </a:p>
      </cdr:txBody>
    </cdr:sp>
  </cdr:relSizeAnchor>
  <cdr:relSizeAnchor xmlns:cdr="http://schemas.openxmlformats.org/drawingml/2006/chartDrawing">
    <cdr:from>
      <cdr:x>0.6694</cdr:x>
      <cdr:y>0.34572</cdr:y>
    </cdr:from>
    <cdr:to>
      <cdr:x>0.77185</cdr:x>
      <cdr:y>0.38582</cdr:y>
    </cdr:to>
    <cdr:sp macro="" textlink="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E71BEA58-6D15-4BFE-8F8D-C3E2EC86E347}"/>
            </a:ext>
          </a:extLst>
        </cdr:cNvPr>
        <cdr:cNvSpPr txBox="1"/>
      </cdr:nvSpPr>
      <cdr:spPr>
        <a:xfrm xmlns:a="http://schemas.openxmlformats.org/drawingml/2006/main">
          <a:off x="5798336" y="2175618"/>
          <a:ext cx="887427" cy="252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latin typeface="Avenir Next LT Pro" panose="020B0504020202020204" pitchFamily="34" charset="0"/>
            </a:rPr>
            <a:t>804,811.4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4800" cy="695325"/>
    <xdr:pic>
      <xdr:nvPicPr>
        <xdr:cNvPr id="2" name="Imagen 1">
          <a:extLst>
            <a:ext uri="{FF2B5EF4-FFF2-40B4-BE49-F238E27FC236}">
              <a16:creationId xmlns:a16="http://schemas.microsoft.com/office/drawing/2014/main" id="{959C94B4-98A8-4F45-BFF2-4D53505C9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695325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0</xdr:row>
      <xdr:rowOff>0</xdr:rowOff>
    </xdr:from>
    <xdr:ext cx="1600199" cy="742949"/>
    <xdr:pic>
      <xdr:nvPicPr>
        <xdr:cNvPr id="3" name="Imagen 2">
          <a:extLst>
            <a:ext uri="{FF2B5EF4-FFF2-40B4-BE49-F238E27FC236}">
              <a16:creationId xmlns:a16="http://schemas.microsoft.com/office/drawing/2014/main" id="{71388BE8-1E81-4EDA-B12B-C40A57AD1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0"/>
          <a:ext cx="1600199" cy="742949"/>
        </a:xfrm>
        <a:prstGeom prst="rect">
          <a:avLst/>
        </a:prstGeom>
      </xdr:spPr>
    </xdr:pic>
    <xdr:clientData/>
  </xdr:oneCellAnchor>
  <xdr:oneCellAnchor>
    <xdr:from>
      <xdr:col>6</xdr:col>
      <xdr:colOff>904875</xdr:colOff>
      <xdr:row>0</xdr:row>
      <xdr:rowOff>0</xdr:rowOff>
    </xdr:from>
    <xdr:ext cx="1504950" cy="714375"/>
    <xdr:pic>
      <xdr:nvPicPr>
        <xdr:cNvPr id="4" name="Imagen 3">
          <a:extLst>
            <a:ext uri="{FF2B5EF4-FFF2-40B4-BE49-F238E27FC236}">
              <a16:creationId xmlns:a16="http://schemas.microsoft.com/office/drawing/2014/main" id="{A0CE97B3-80E9-4943-B72B-999A7E38B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7025" y="0"/>
          <a:ext cx="1504950" cy="714375"/>
        </a:xfrm>
        <a:prstGeom prst="rect">
          <a:avLst/>
        </a:prstGeom>
      </xdr:spPr>
    </xdr:pic>
    <xdr:clientData/>
  </xdr:oneCellAnchor>
  <xdr:twoCellAnchor>
    <xdr:from>
      <xdr:col>6</xdr:col>
      <xdr:colOff>466726</xdr:colOff>
      <xdr:row>3</xdr:row>
      <xdr:rowOff>104775</xdr:rowOff>
    </xdr:from>
    <xdr:to>
      <xdr:col>7</xdr:col>
      <xdr:colOff>781051</xdr:colOff>
      <xdr:row>7</xdr:row>
      <xdr:rowOff>47625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672CFD-3E12-489C-BF70-B7B5773F4FD1}"/>
            </a:ext>
          </a:extLst>
        </xdr:cNvPr>
        <xdr:cNvSpPr/>
      </xdr:nvSpPr>
      <xdr:spPr>
        <a:xfrm>
          <a:off x="10048876" y="838200"/>
          <a:ext cx="1238250" cy="8477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04800" cy="742950"/>
    <xdr:pic>
      <xdr:nvPicPr>
        <xdr:cNvPr id="2" name="Imagen 1">
          <a:extLst>
            <a:ext uri="{FF2B5EF4-FFF2-40B4-BE49-F238E27FC236}">
              <a16:creationId xmlns:a16="http://schemas.microsoft.com/office/drawing/2014/main" id="{92672D8C-1385-4DE6-A3AB-F373C391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04800" cy="742950"/>
        </a:xfrm>
        <a:prstGeom prst="rect">
          <a:avLst/>
        </a:prstGeom>
      </xdr:spPr>
    </xdr:pic>
    <xdr:clientData/>
  </xdr:oneCellAnchor>
  <xdr:oneCellAnchor>
    <xdr:from>
      <xdr:col>0</xdr:col>
      <xdr:colOff>400050</xdr:colOff>
      <xdr:row>0</xdr:row>
      <xdr:rowOff>0</xdr:rowOff>
    </xdr:from>
    <xdr:ext cx="2133785" cy="809625"/>
    <xdr:pic>
      <xdr:nvPicPr>
        <xdr:cNvPr id="3" name="Imagen 2">
          <a:extLst>
            <a:ext uri="{FF2B5EF4-FFF2-40B4-BE49-F238E27FC236}">
              <a16:creationId xmlns:a16="http://schemas.microsoft.com/office/drawing/2014/main" id="{A379ADF3-35B1-467C-8E35-F41A4499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0" y="0"/>
          <a:ext cx="2133785" cy="809625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0</xdr:row>
      <xdr:rowOff>0</xdr:rowOff>
    </xdr:from>
    <xdr:ext cx="1651438" cy="781050"/>
    <xdr:pic>
      <xdr:nvPicPr>
        <xdr:cNvPr id="4" name="Imagen 3">
          <a:extLst>
            <a:ext uri="{FF2B5EF4-FFF2-40B4-BE49-F238E27FC236}">
              <a16:creationId xmlns:a16="http://schemas.microsoft.com/office/drawing/2014/main" id="{FEB099BA-C895-40C0-BFA7-026F5339B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72775" y="0"/>
          <a:ext cx="1651438" cy="781050"/>
        </a:xfrm>
        <a:prstGeom prst="rect">
          <a:avLst/>
        </a:prstGeom>
      </xdr:spPr>
    </xdr:pic>
    <xdr:clientData/>
  </xdr:oneCellAnchor>
  <xdr:twoCellAnchor>
    <xdr:from>
      <xdr:col>7</xdr:col>
      <xdr:colOff>190500</xdr:colOff>
      <xdr:row>3</xdr:row>
      <xdr:rowOff>104775</xdr:rowOff>
    </xdr:from>
    <xdr:to>
      <xdr:col>8</xdr:col>
      <xdr:colOff>485775</xdr:colOff>
      <xdr:row>7</xdr:row>
      <xdr:rowOff>47625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C0A471-BFDE-4FDB-8325-289F32A55058}"/>
            </a:ext>
          </a:extLst>
        </xdr:cNvPr>
        <xdr:cNvSpPr/>
      </xdr:nvSpPr>
      <xdr:spPr>
        <a:xfrm>
          <a:off x="10963275" y="857250"/>
          <a:ext cx="1238250" cy="8477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6807" cy="6290272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1ACE97-D15E-456C-8FAB-79A32B19D8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0.07353</cdr:x>
      <cdr:y>0.01195</cdr:y>
    </cdr:from>
    <cdr:to>
      <cdr:x>0.22308</cdr:x>
      <cdr:y>0.09823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36954" y="75223"/>
          <a:ext cx="1295400" cy="5429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0.19455</cdr:x>
      <cdr:y>0.19922</cdr:y>
    </cdr:from>
    <cdr:to>
      <cdr:x>0.31297</cdr:x>
      <cdr:y>0.23674</cdr:y>
    </cdr:to>
    <cdr:sp macro="" textlink="">
      <cdr:nvSpPr>
        <cdr:cNvPr id="13" name="CuadroTexto 5">
          <a:extLst xmlns:a="http://schemas.openxmlformats.org/drawingml/2006/main">
            <a:ext uri="{FF2B5EF4-FFF2-40B4-BE49-F238E27FC236}">
              <a16:creationId xmlns:a16="http://schemas.microsoft.com/office/drawing/2014/main" id="{B27873C0-CCA4-4021-B624-78EB2B0EC7EF}"/>
            </a:ext>
          </a:extLst>
        </cdr:cNvPr>
        <cdr:cNvSpPr txBox="1"/>
      </cdr:nvSpPr>
      <cdr:spPr>
        <a:xfrm xmlns:a="http://schemas.openxmlformats.org/drawingml/2006/main">
          <a:off x="1685192" y="1253718"/>
          <a:ext cx="1025770" cy="236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900" b="1">
            <a:latin typeface="Avenir Next LT Pro" panose="020B0504020202020204" pitchFamily="34" charset="0"/>
            <a:ea typeface="+mn-ea"/>
            <a:cs typeface="+mn-cs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F40F6C-7EDB-469E-8088-BE8F57236F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0.07353</cdr:x>
      <cdr:y>0.01195</cdr:y>
    </cdr:from>
    <cdr:to>
      <cdr:x>0.22308</cdr:x>
      <cdr:y>0.09823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36954" y="75223"/>
          <a:ext cx="1295400" cy="5429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0.19455</cdr:x>
      <cdr:y>0.19922</cdr:y>
    </cdr:from>
    <cdr:to>
      <cdr:x>0.31297</cdr:x>
      <cdr:y>0.23674</cdr:y>
    </cdr:to>
    <cdr:sp macro="" textlink="">
      <cdr:nvSpPr>
        <cdr:cNvPr id="13" name="CuadroTexto 5">
          <a:extLst xmlns:a="http://schemas.openxmlformats.org/drawingml/2006/main">
            <a:ext uri="{FF2B5EF4-FFF2-40B4-BE49-F238E27FC236}">
              <a16:creationId xmlns:a16="http://schemas.microsoft.com/office/drawing/2014/main" id="{B27873C0-CCA4-4021-B624-78EB2B0EC7EF}"/>
            </a:ext>
          </a:extLst>
        </cdr:cNvPr>
        <cdr:cNvSpPr txBox="1"/>
      </cdr:nvSpPr>
      <cdr:spPr>
        <a:xfrm xmlns:a="http://schemas.openxmlformats.org/drawingml/2006/main">
          <a:off x="1685192" y="1253718"/>
          <a:ext cx="1025770" cy="236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900" b="1">
            <a:latin typeface="Avenir Next LT Pro" panose="020B0504020202020204" pitchFamily="34" charset="0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0.19665</cdr:x>
      <cdr:y>0.29656</cdr:y>
    </cdr:from>
    <cdr:to>
      <cdr:x>0.32971</cdr:x>
      <cdr:y>0.34348</cdr:y>
    </cdr:to>
    <cdr:sp macro="" textlink="">
      <cdr:nvSpPr>
        <cdr:cNvPr id="11" name="Rectángulo 10">
          <a:extLst xmlns:a="http://schemas.openxmlformats.org/drawingml/2006/main">
            <a:ext uri="{FF2B5EF4-FFF2-40B4-BE49-F238E27FC236}">
              <a16:creationId xmlns:a16="http://schemas.microsoft.com/office/drawing/2014/main" id="{12335F78-89B1-4B83-ACAD-CFDD18D1F118}"/>
            </a:ext>
          </a:extLst>
        </cdr:cNvPr>
        <cdr:cNvSpPr/>
      </cdr:nvSpPr>
      <cdr:spPr>
        <a:xfrm xmlns:a="http://schemas.openxmlformats.org/drawingml/2006/main">
          <a:off x="1703428" y="1866249"/>
          <a:ext cx="1152526" cy="2952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1,101,534.8</a:t>
          </a:r>
        </a:p>
      </cdr:txBody>
    </cdr:sp>
  </cdr:relSizeAnchor>
  <cdr:relSizeAnchor xmlns:cdr="http://schemas.openxmlformats.org/drawingml/2006/chartDrawing">
    <cdr:from>
      <cdr:x>0.62147</cdr:x>
      <cdr:y>0.27715</cdr:y>
    </cdr:from>
    <cdr:to>
      <cdr:x>0.75452</cdr:x>
      <cdr:y>0.32408</cdr:y>
    </cdr:to>
    <cdr:sp macro="" textlink="">
      <cdr:nvSpPr>
        <cdr:cNvPr id="12" name="Rectángulo 11">
          <a:extLst xmlns:a="http://schemas.openxmlformats.org/drawingml/2006/main">
            <a:ext uri="{FF2B5EF4-FFF2-40B4-BE49-F238E27FC236}">
              <a16:creationId xmlns:a16="http://schemas.microsoft.com/office/drawing/2014/main" id="{CFE4C32C-9791-48C7-B965-101794D1A71F}"/>
            </a:ext>
          </a:extLst>
        </cdr:cNvPr>
        <cdr:cNvSpPr/>
      </cdr:nvSpPr>
      <cdr:spPr>
        <a:xfrm xmlns:a="http://schemas.openxmlformats.org/drawingml/2006/main">
          <a:off x="5383172" y="1744133"/>
          <a:ext cx="1152526" cy="2952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1,149,670.7</a:t>
          </a:r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0.27068</cdr:x>
      <cdr:y>0.02329</cdr:y>
    </cdr:from>
    <cdr:to>
      <cdr:x>0.69925</cdr:x>
      <cdr:y>0.21475</cdr:y>
    </cdr:to>
    <cdr:sp macro="" textlink="">
      <cdr:nvSpPr>
        <cdr:cNvPr id="14" name="CuadroTexto 13">
          <a:extLst xmlns:a="http://schemas.openxmlformats.org/drawingml/2006/main">
            <a:ext uri="{FF2B5EF4-FFF2-40B4-BE49-F238E27FC236}">
              <a16:creationId xmlns:a16="http://schemas.microsoft.com/office/drawing/2014/main" id="{DB2AFF28-A8B7-43EC-9F96-FBBEAD297C19}"/>
            </a:ext>
          </a:extLst>
        </cdr:cNvPr>
        <cdr:cNvSpPr txBox="1"/>
      </cdr:nvSpPr>
      <cdr:spPr>
        <a:xfrm xmlns:a="http://schemas.openxmlformats.org/drawingml/2006/main">
          <a:off x="2344614" y="146538"/>
          <a:ext cx="3712309" cy="1204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400" b="1">
              <a:latin typeface="Avenir Next LT Pro" panose="020B0504020202020204" pitchFamily="34" charset="0"/>
            </a:rPr>
            <a:t>Clasificación Económica del Gasto Consolidado del SPNF</a:t>
          </a:r>
        </a:p>
        <a:p xmlns:a="http://schemas.openxmlformats.org/drawingml/2006/main">
          <a:pPr algn="ctr"/>
          <a:r>
            <a:rPr lang="es-DO" sz="1400" b="1">
              <a:latin typeface="Avenir Next LT Pro" panose="020B0504020202020204" pitchFamily="34" charset="0"/>
            </a:rPr>
            <a:t>Año</a:t>
          </a:r>
          <a:r>
            <a:rPr lang="es-DO" sz="1400" b="1" baseline="0">
              <a:latin typeface="Avenir Next LT Pro" panose="020B0504020202020204" pitchFamily="34" charset="0"/>
            </a:rPr>
            <a:t> 2020</a:t>
          </a:r>
        </a:p>
        <a:p xmlns:a="http://schemas.openxmlformats.org/drawingml/2006/main">
          <a:pPr algn="ctr"/>
          <a:endParaRPr lang="es-DO" sz="14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Millones de RD$</a:t>
          </a:r>
          <a:endParaRPr lang="es-DO" sz="1400" b="0">
            <a:latin typeface="Avenir Next LT Pro" panose="020B05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129F1EF-9016-4D80-87D6-1D286230693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0.19455</cdr:x>
      <cdr:y>0.19922</cdr:y>
    </cdr:from>
    <cdr:to>
      <cdr:x>0.31297</cdr:x>
      <cdr:y>0.23674</cdr:y>
    </cdr:to>
    <cdr:sp macro="" textlink="">
      <cdr:nvSpPr>
        <cdr:cNvPr id="13" name="CuadroTexto 5">
          <a:extLst xmlns:a="http://schemas.openxmlformats.org/drawingml/2006/main">
            <a:ext uri="{FF2B5EF4-FFF2-40B4-BE49-F238E27FC236}">
              <a16:creationId xmlns:a16="http://schemas.microsoft.com/office/drawing/2014/main" id="{B27873C0-CCA4-4021-B624-78EB2B0EC7EF}"/>
            </a:ext>
          </a:extLst>
        </cdr:cNvPr>
        <cdr:cNvSpPr txBox="1"/>
      </cdr:nvSpPr>
      <cdr:spPr>
        <a:xfrm xmlns:a="http://schemas.openxmlformats.org/drawingml/2006/main">
          <a:off x="1685192" y="1253718"/>
          <a:ext cx="1025770" cy="236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900" b="1">
            <a:latin typeface="Avenir Next LT Pro" panose="020B0504020202020204" pitchFamily="34" charset="0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0.27068</cdr:x>
      <cdr:y>0.02329</cdr:y>
    </cdr:from>
    <cdr:to>
      <cdr:x>0.69925</cdr:x>
      <cdr:y>0.21475</cdr:y>
    </cdr:to>
    <cdr:sp macro="" textlink="">
      <cdr:nvSpPr>
        <cdr:cNvPr id="14" name="CuadroTexto 13">
          <a:extLst xmlns:a="http://schemas.openxmlformats.org/drawingml/2006/main">
            <a:ext uri="{FF2B5EF4-FFF2-40B4-BE49-F238E27FC236}">
              <a16:creationId xmlns:a16="http://schemas.microsoft.com/office/drawing/2014/main" id="{DB2AFF28-A8B7-43EC-9F96-FBBEAD297C19}"/>
            </a:ext>
          </a:extLst>
        </cdr:cNvPr>
        <cdr:cNvSpPr txBox="1"/>
      </cdr:nvSpPr>
      <cdr:spPr>
        <a:xfrm xmlns:a="http://schemas.openxmlformats.org/drawingml/2006/main">
          <a:off x="2344614" y="146538"/>
          <a:ext cx="3712309" cy="1204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400" b="1">
              <a:latin typeface="Avenir Next LT Pro" panose="020B0504020202020204" pitchFamily="34" charset="0"/>
            </a:rPr>
            <a:t>Clasificación Económica del Gasto Consolidado del SPNF</a:t>
          </a:r>
        </a:p>
        <a:p xmlns:a="http://schemas.openxmlformats.org/drawingml/2006/main">
          <a:pPr algn="ctr"/>
          <a:r>
            <a:rPr lang="es-DO" sz="1400" b="1">
              <a:latin typeface="Avenir Next LT Pro" panose="020B0504020202020204" pitchFamily="34" charset="0"/>
            </a:rPr>
            <a:t>Año</a:t>
          </a:r>
          <a:r>
            <a:rPr lang="es-DO" sz="1400" b="1" baseline="0">
              <a:latin typeface="Avenir Next LT Pro" panose="020B0504020202020204" pitchFamily="34" charset="0"/>
            </a:rPr>
            <a:t> 2020</a:t>
          </a:r>
        </a:p>
        <a:p xmlns:a="http://schemas.openxmlformats.org/drawingml/2006/main">
          <a:pPr algn="ctr"/>
          <a:endParaRPr lang="es-DO" sz="14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Porcentaje del Total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400050</xdr:colOff>
      <xdr:row>3</xdr:row>
      <xdr:rowOff>180975</xdr:rowOff>
    </xdr:from>
    <xdr:to>
      <xdr:col>16</xdr:col>
      <xdr:colOff>447675</xdr:colOff>
      <xdr:row>8</xdr:row>
      <xdr:rowOff>247650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406DAA-7174-4D90-A213-F50DE558D9B8}"/>
            </a:ext>
          </a:extLst>
        </xdr:cNvPr>
        <xdr:cNvSpPr/>
      </xdr:nvSpPr>
      <xdr:spPr>
        <a:xfrm>
          <a:off x="8391525" y="914400"/>
          <a:ext cx="1571625" cy="49530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oneCellAnchor>
    <xdr:from>
      <xdr:col>14</xdr:col>
      <xdr:colOff>514350</xdr:colOff>
      <xdr:row>0</xdr:row>
      <xdr:rowOff>85725</xdr:rowOff>
    </xdr:from>
    <xdr:ext cx="1457325" cy="638175"/>
    <xdr:pic>
      <xdr:nvPicPr>
        <xdr:cNvPr id="3" name="Imagen 2">
          <a:extLst>
            <a:ext uri="{FF2B5EF4-FFF2-40B4-BE49-F238E27FC236}">
              <a16:creationId xmlns:a16="http://schemas.microsoft.com/office/drawing/2014/main" id="{9B181613-46AD-4567-AE78-D2BCEC86F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85725"/>
          <a:ext cx="1457325" cy="6381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47676" cy="914400"/>
    <xdr:pic>
      <xdr:nvPicPr>
        <xdr:cNvPr id="5" name="Imagen 4">
          <a:extLst>
            <a:ext uri="{FF2B5EF4-FFF2-40B4-BE49-F238E27FC236}">
              <a16:creationId xmlns:a16="http://schemas.microsoft.com/office/drawing/2014/main" id="{905C3CF3-62F2-4317-ADF9-5FDDFEFD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7676" cy="914400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0</xdr:row>
      <xdr:rowOff>0</xdr:rowOff>
    </xdr:from>
    <xdr:ext cx="1295400" cy="542925"/>
    <xdr:pic>
      <xdr:nvPicPr>
        <xdr:cNvPr id="6" name="Imagen 5">
          <a:extLst>
            <a:ext uri="{FF2B5EF4-FFF2-40B4-BE49-F238E27FC236}">
              <a16:creationId xmlns:a16="http://schemas.microsoft.com/office/drawing/2014/main" id="{2528AC9F-FEA9-400D-A1D0-855AED25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350" y="0"/>
          <a:ext cx="1295400" cy="54292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40AE05-24F9-42C4-902A-630E864C075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0.27068</cdr:x>
      <cdr:y>0.02329</cdr:y>
    </cdr:from>
    <cdr:to>
      <cdr:x>0.69925</cdr:x>
      <cdr:y>0.21475</cdr:y>
    </cdr:to>
    <cdr:sp macro="" textlink="">
      <cdr:nvSpPr>
        <cdr:cNvPr id="14" name="CuadroTexto 13">
          <a:extLst xmlns:a="http://schemas.openxmlformats.org/drawingml/2006/main">
            <a:ext uri="{FF2B5EF4-FFF2-40B4-BE49-F238E27FC236}">
              <a16:creationId xmlns:a16="http://schemas.microsoft.com/office/drawing/2014/main" id="{DB2AFF28-A8B7-43EC-9F96-FBBEAD297C19}"/>
            </a:ext>
          </a:extLst>
        </cdr:cNvPr>
        <cdr:cNvSpPr txBox="1"/>
      </cdr:nvSpPr>
      <cdr:spPr>
        <a:xfrm xmlns:a="http://schemas.openxmlformats.org/drawingml/2006/main">
          <a:off x="2344614" y="146538"/>
          <a:ext cx="3712309" cy="1204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400" b="1">
              <a:latin typeface="Avenir Next LT Pro" panose="020B0504020202020204" pitchFamily="34" charset="0"/>
            </a:rPr>
            <a:t>Composición del Gasto Corriente Consolidado del SPNF</a:t>
          </a:r>
        </a:p>
        <a:p xmlns:a="http://schemas.openxmlformats.org/drawingml/2006/main">
          <a:pPr algn="ctr"/>
          <a:r>
            <a:rPr lang="es-DO" sz="1400" b="1">
              <a:latin typeface="Avenir Next LT Pro" panose="020B0504020202020204" pitchFamily="34" charset="0"/>
            </a:rPr>
            <a:t>Año</a:t>
          </a:r>
          <a:r>
            <a:rPr lang="es-DO" sz="1400" b="1" baseline="0">
              <a:latin typeface="Avenir Next LT Pro" panose="020B0504020202020204" pitchFamily="34" charset="0"/>
            </a:rPr>
            <a:t> 2020</a:t>
          </a:r>
        </a:p>
        <a:p xmlns:a="http://schemas.openxmlformats.org/drawingml/2006/main">
          <a:pPr algn="ctr"/>
          <a:endParaRPr lang="es-DO" sz="14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Millones de RD$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0</xdr:rowOff>
    </xdr:from>
    <xdr:ext cx="1600199" cy="742949"/>
    <xdr:pic>
      <xdr:nvPicPr>
        <xdr:cNvPr id="2" name="Imagen 1">
          <a:extLst>
            <a:ext uri="{FF2B5EF4-FFF2-40B4-BE49-F238E27FC236}">
              <a16:creationId xmlns:a16="http://schemas.microsoft.com/office/drawing/2014/main" id="{5FE6E51A-CD34-48AB-A0BD-77631D75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0"/>
          <a:ext cx="1600199" cy="7429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0050" cy="695325"/>
    <xdr:pic>
      <xdr:nvPicPr>
        <xdr:cNvPr id="3" name="Imagen 2">
          <a:extLst>
            <a:ext uri="{FF2B5EF4-FFF2-40B4-BE49-F238E27FC236}">
              <a16:creationId xmlns:a16="http://schemas.microsoft.com/office/drawing/2014/main" id="{81661176-C21A-4D4A-9D50-7A4F85F58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0050" cy="695325"/>
        </a:xfrm>
        <a:prstGeom prst="rect">
          <a:avLst/>
        </a:prstGeom>
      </xdr:spPr>
    </xdr:pic>
    <xdr:clientData/>
  </xdr:oneCellAnchor>
  <xdr:oneCellAnchor>
    <xdr:from>
      <xdr:col>5</xdr:col>
      <xdr:colOff>1171575</xdr:colOff>
      <xdr:row>0</xdr:row>
      <xdr:rowOff>0</xdr:rowOff>
    </xdr:from>
    <xdr:ext cx="1504950" cy="762000"/>
    <xdr:pic>
      <xdr:nvPicPr>
        <xdr:cNvPr id="4" name="Imagen 3">
          <a:extLst>
            <a:ext uri="{FF2B5EF4-FFF2-40B4-BE49-F238E27FC236}">
              <a16:creationId xmlns:a16="http://schemas.microsoft.com/office/drawing/2014/main" id="{A0F6108C-F187-47EF-B39C-DB72E0596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9800" y="0"/>
          <a:ext cx="1504950" cy="762000"/>
        </a:xfrm>
        <a:prstGeom prst="rect">
          <a:avLst/>
        </a:prstGeom>
      </xdr:spPr>
    </xdr:pic>
    <xdr:clientData/>
  </xdr:oneCellAnchor>
  <xdr:twoCellAnchor>
    <xdr:from>
      <xdr:col>5</xdr:col>
      <xdr:colOff>1104900</xdr:colOff>
      <xdr:row>3</xdr:row>
      <xdr:rowOff>152400</xdr:rowOff>
    </xdr:from>
    <xdr:to>
      <xdr:col>8</xdr:col>
      <xdr:colOff>76200</xdr:colOff>
      <xdr:row>7</xdr:row>
      <xdr:rowOff>219075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CE8F0C5-C343-4B53-9C72-87F634FBFE12}"/>
            </a:ext>
          </a:extLst>
        </xdr:cNvPr>
        <xdr:cNvSpPr/>
      </xdr:nvSpPr>
      <xdr:spPr>
        <a:xfrm>
          <a:off x="9763125" y="876300"/>
          <a:ext cx="1238250" cy="8477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47675" cy="676275"/>
    <xdr:pic>
      <xdr:nvPicPr>
        <xdr:cNvPr id="2" name="Imagen 3">
          <a:extLst>
            <a:ext uri="{FF2B5EF4-FFF2-40B4-BE49-F238E27FC236}">
              <a16:creationId xmlns:a16="http://schemas.microsoft.com/office/drawing/2014/main" id="{541B7B62-4EF3-414B-B3D4-5096F637E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" cy="676275"/>
        </a:xfrm>
        <a:prstGeom prst="rect">
          <a:avLst/>
        </a:prstGeom>
      </xdr:spPr>
    </xdr:pic>
    <xdr:clientData/>
  </xdr:oneCellAnchor>
  <xdr:oneCellAnchor>
    <xdr:from>
      <xdr:col>0</xdr:col>
      <xdr:colOff>495860</xdr:colOff>
      <xdr:row>0</xdr:row>
      <xdr:rowOff>0</xdr:rowOff>
    </xdr:from>
    <xdr:ext cx="1485340" cy="504825"/>
    <xdr:pic>
      <xdr:nvPicPr>
        <xdr:cNvPr id="3" name="Imagen 2">
          <a:extLst>
            <a:ext uri="{FF2B5EF4-FFF2-40B4-BE49-F238E27FC236}">
              <a16:creationId xmlns:a16="http://schemas.microsoft.com/office/drawing/2014/main" id="{D1E84900-1848-466B-9BCE-156F9536E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860" y="0"/>
          <a:ext cx="1485340" cy="504825"/>
        </a:xfrm>
        <a:prstGeom prst="rect">
          <a:avLst/>
        </a:prstGeom>
      </xdr:spPr>
    </xdr:pic>
    <xdr:clientData/>
  </xdr:oneCellAnchor>
  <xdr:oneCellAnchor>
    <xdr:from>
      <xdr:col>7</xdr:col>
      <xdr:colOff>128307</xdr:colOff>
      <xdr:row>0</xdr:row>
      <xdr:rowOff>0</xdr:rowOff>
    </xdr:from>
    <xdr:ext cx="1443318" cy="638175"/>
    <xdr:pic>
      <xdr:nvPicPr>
        <xdr:cNvPr id="4" name="Imagen 3">
          <a:extLst>
            <a:ext uri="{FF2B5EF4-FFF2-40B4-BE49-F238E27FC236}">
              <a16:creationId xmlns:a16="http://schemas.microsoft.com/office/drawing/2014/main" id="{12C5969E-1797-486A-AE98-2DFFCD5C9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62757" y="0"/>
          <a:ext cx="1443318" cy="638175"/>
        </a:xfrm>
        <a:prstGeom prst="rect">
          <a:avLst/>
        </a:prstGeom>
      </xdr:spPr>
    </xdr:pic>
    <xdr:clientData/>
  </xdr:oneCellAnchor>
  <xdr:twoCellAnchor>
    <xdr:from>
      <xdr:col>7</xdr:col>
      <xdr:colOff>257174</xdr:colOff>
      <xdr:row>4</xdr:row>
      <xdr:rowOff>38101</xdr:rowOff>
    </xdr:from>
    <xdr:to>
      <xdr:col>8</xdr:col>
      <xdr:colOff>600074</xdr:colOff>
      <xdr:row>7</xdr:row>
      <xdr:rowOff>47626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09EB9B-0990-4314-B759-D38CC48A05E6}"/>
            </a:ext>
          </a:extLst>
        </xdr:cNvPr>
        <xdr:cNvSpPr/>
      </xdr:nvSpPr>
      <xdr:spPr>
        <a:xfrm>
          <a:off x="9191624" y="1047751"/>
          <a:ext cx="1152525" cy="72390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57149</xdr:colOff>
      <xdr:row>0</xdr:row>
      <xdr:rowOff>0</xdr:rowOff>
    </xdr:from>
    <xdr:ext cx="447676" cy="619125"/>
    <xdr:pic>
      <xdr:nvPicPr>
        <xdr:cNvPr id="2" name="Imagen 1">
          <a:extLst>
            <a:ext uri="{FF2B5EF4-FFF2-40B4-BE49-F238E27FC236}">
              <a16:creationId xmlns:a16="http://schemas.microsoft.com/office/drawing/2014/main" id="{2442D8A1-300D-4642-A369-63DDC37D0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0"/>
          <a:ext cx="447676" cy="619125"/>
        </a:xfrm>
        <a:prstGeom prst="rect">
          <a:avLst/>
        </a:prstGeom>
      </xdr:spPr>
    </xdr:pic>
    <xdr:clientData/>
  </xdr:oneCellAnchor>
  <xdr:oneCellAnchor>
    <xdr:from>
      <xdr:col>0</xdr:col>
      <xdr:colOff>638175</xdr:colOff>
      <xdr:row>0</xdr:row>
      <xdr:rowOff>0</xdr:rowOff>
    </xdr:from>
    <xdr:ext cx="1990725" cy="752475"/>
    <xdr:pic>
      <xdr:nvPicPr>
        <xdr:cNvPr id="3" name="Imagen 2">
          <a:extLst>
            <a:ext uri="{FF2B5EF4-FFF2-40B4-BE49-F238E27FC236}">
              <a16:creationId xmlns:a16="http://schemas.microsoft.com/office/drawing/2014/main" id="{53AC8296-6721-4F3A-8672-72ADB6EA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" y="0"/>
          <a:ext cx="1990725" cy="752475"/>
        </a:xfrm>
        <a:prstGeom prst="rect">
          <a:avLst/>
        </a:prstGeom>
      </xdr:spPr>
    </xdr:pic>
    <xdr:clientData/>
  </xdr:oneCellAnchor>
  <xdr:oneCellAnchor>
    <xdr:from>
      <xdr:col>9</xdr:col>
      <xdr:colOff>476249</xdr:colOff>
      <xdr:row>0</xdr:row>
      <xdr:rowOff>47625</xdr:rowOff>
    </xdr:from>
    <xdr:ext cx="1756213" cy="714375"/>
    <xdr:pic>
      <xdr:nvPicPr>
        <xdr:cNvPr id="4" name="Imagen 3">
          <a:extLst>
            <a:ext uri="{FF2B5EF4-FFF2-40B4-BE49-F238E27FC236}">
              <a16:creationId xmlns:a16="http://schemas.microsoft.com/office/drawing/2014/main" id="{E44D4AA3-0BA8-4607-A989-8E12C55E9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72624" y="47625"/>
          <a:ext cx="1756213" cy="714375"/>
        </a:xfrm>
        <a:prstGeom prst="rect">
          <a:avLst/>
        </a:prstGeom>
      </xdr:spPr>
    </xdr:pic>
    <xdr:clientData/>
  </xdr:oneCellAnchor>
  <xdr:twoCellAnchor>
    <xdr:from>
      <xdr:col>9</xdr:col>
      <xdr:colOff>590550</xdr:colOff>
      <xdr:row>2</xdr:row>
      <xdr:rowOff>171450</xdr:rowOff>
    </xdr:from>
    <xdr:to>
      <xdr:col>11</xdr:col>
      <xdr:colOff>238125</xdr:colOff>
      <xdr:row>7</xdr:row>
      <xdr:rowOff>152400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703244-AE28-4506-A363-498492FCD63A}"/>
            </a:ext>
          </a:extLst>
        </xdr:cNvPr>
        <xdr:cNvSpPr/>
      </xdr:nvSpPr>
      <xdr:spPr>
        <a:xfrm>
          <a:off x="9686925" y="781050"/>
          <a:ext cx="1238250" cy="8477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57149</xdr:colOff>
      <xdr:row>0</xdr:row>
      <xdr:rowOff>1</xdr:rowOff>
    </xdr:from>
    <xdr:ext cx="447676" cy="609600"/>
    <xdr:pic>
      <xdr:nvPicPr>
        <xdr:cNvPr id="2" name="Imagen 1">
          <a:extLst>
            <a:ext uri="{FF2B5EF4-FFF2-40B4-BE49-F238E27FC236}">
              <a16:creationId xmlns:a16="http://schemas.microsoft.com/office/drawing/2014/main" id="{F37B9570-500A-4645-9DAC-70AFEF6B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1"/>
          <a:ext cx="447676" cy="609600"/>
        </a:xfrm>
        <a:prstGeom prst="rect">
          <a:avLst/>
        </a:prstGeom>
      </xdr:spPr>
    </xdr:pic>
    <xdr:clientData/>
  </xdr:oneCellAnchor>
  <xdr:oneCellAnchor>
    <xdr:from>
      <xdr:col>0</xdr:col>
      <xdr:colOff>552451</xdr:colOff>
      <xdr:row>0</xdr:row>
      <xdr:rowOff>0</xdr:rowOff>
    </xdr:from>
    <xdr:ext cx="1343024" cy="723900"/>
    <xdr:pic>
      <xdr:nvPicPr>
        <xdr:cNvPr id="3" name="Imagen 2">
          <a:extLst>
            <a:ext uri="{FF2B5EF4-FFF2-40B4-BE49-F238E27FC236}">
              <a16:creationId xmlns:a16="http://schemas.microsoft.com/office/drawing/2014/main" id="{5F60073C-062B-4C6D-BC1C-77F3D360A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1" y="0"/>
          <a:ext cx="1343024" cy="723900"/>
        </a:xfrm>
        <a:prstGeom prst="rect">
          <a:avLst/>
        </a:prstGeom>
      </xdr:spPr>
    </xdr:pic>
    <xdr:clientData/>
  </xdr:oneCellAnchor>
  <xdr:oneCellAnchor>
    <xdr:from>
      <xdr:col>9</xdr:col>
      <xdr:colOff>800101</xdr:colOff>
      <xdr:row>0</xdr:row>
      <xdr:rowOff>28574</xdr:rowOff>
    </xdr:from>
    <xdr:ext cx="1371600" cy="619125"/>
    <xdr:pic>
      <xdr:nvPicPr>
        <xdr:cNvPr id="4" name="Imagen 3">
          <a:extLst>
            <a:ext uri="{FF2B5EF4-FFF2-40B4-BE49-F238E27FC236}">
              <a16:creationId xmlns:a16="http://schemas.microsoft.com/office/drawing/2014/main" id="{269CCB17-E157-4579-AC53-F7B29EB6F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01201" y="28574"/>
          <a:ext cx="1371600" cy="619125"/>
        </a:xfrm>
        <a:prstGeom prst="rect">
          <a:avLst/>
        </a:prstGeom>
      </xdr:spPr>
    </xdr:pic>
    <xdr:clientData/>
  </xdr:oneCellAnchor>
  <xdr:twoCellAnchor>
    <xdr:from>
      <xdr:col>9</xdr:col>
      <xdr:colOff>933450</xdr:colOff>
      <xdr:row>2</xdr:row>
      <xdr:rowOff>190500</xdr:rowOff>
    </xdr:from>
    <xdr:to>
      <xdr:col>11</xdr:col>
      <xdr:colOff>619125</xdr:colOff>
      <xdr:row>6</xdr:row>
      <xdr:rowOff>171450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9CBA07-2AB0-4FB1-A755-7CD5B237D215}"/>
            </a:ext>
          </a:extLst>
        </xdr:cNvPr>
        <xdr:cNvSpPr/>
      </xdr:nvSpPr>
      <xdr:spPr>
        <a:xfrm>
          <a:off x="9734550" y="742950"/>
          <a:ext cx="1238250" cy="8477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B11DBB-10CF-4167-9FAA-0516B4389DB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CBF6BB-E6D6-4F1A-A55F-540CCE1CBB0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0.81951</cdr:x>
      <cdr:y>0.02975</cdr:y>
    </cdr:from>
    <cdr:to>
      <cdr:x>0.96546</cdr:x>
      <cdr:y>0.11772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098680" y="187214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0.34023</cdr:x>
      <cdr:y>0.02587</cdr:y>
    </cdr:from>
    <cdr:to>
      <cdr:x>0.7265</cdr:x>
      <cdr:y>0.21087</cdr:y>
    </cdr:to>
    <cdr:sp macro="" textlink="">
      <cdr:nvSpPr>
        <cdr:cNvPr id="18" name="CuadroTexto 17">
          <a:extLst xmlns:a="http://schemas.openxmlformats.org/drawingml/2006/main">
            <a:ext uri="{FF2B5EF4-FFF2-40B4-BE49-F238E27FC236}">
              <a16:creationId xmlns:a16="http://schemas.microsoft.com/office/drawing/2014/main" id="{DE57621F-74CB-4C57-8F0E-9B48C084BBC0}"/>
            </a:ext>
          </a:extLst>
        </cdr:cNvPr>
        <cdr:cNvSpPr txBox="1"/>
      </cdr:nvSpPr>
      <cdr:spPr>
        <a:xfrm xmlns:a="http://schemas.openxmlformats.org/drawingml/2006/main">
          <a:off x="2947051" y="162821"/>
          <a:ext cx="3345962" cy="1164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latin typeface="Avenir Next LT Pro" panose="020B0504020202020204" pitchFamily="34" charset="0"/>
            </a:rPr>
            <a:t>Gastos Consolidados</a:t>
          </a:r>
          <a:r>
            <a:rPr lang="es-DO" sz="1100" b="1" baseline="0">
              <a:latin typeface="Avenir Next LT Pro" panose="020B0504020202020204" pitchFamily="34" charset="0"/>
            </a:rPr>
            <a:t> en Servicios Económicos por Ámbitos del SPNF</a:t>
          </a:r>
        </a:p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Participación %</a:t>
          </a:r>
          <a:endParaRPr lang="es-DO" sz="1100" b="1">
            <a:latin typeface="Avenir Next LT Pro" panose="020B05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FA41E4-8A10-4C5C-A47E-B7CEA2CBDF1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28FD2E-7C8D-46C5-A15E-C4BEDF28392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0.81951</cdr:x>
      <cdr:y>0.02975</cdr:y>
    </cdr:from>
    <cdr:to>
      <cdr:x>0.96546</cdr:x>
      <cdr:y>0.11772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098680" y="187214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0.34023</cdr:x>
      <cdr:y>0.02587</cdr:y>
    </cdr:from>
    <cdr:to>
      <cdr:x>0.7265</cdr:x>
      <cdr:y>0.21087</cdr:y>
    </cdr:to>
    <cdr:sp macro="" textlink="">
      <cdr:nvSpPr>
        <cdr:cNvPr id="18" name="CuadroTexto 17">
          <a:extLst xmlns:a="http://schemas.openxmlformats.org/drawingml/2006/main">
            <a:ext uri="{FF2B5EF4-FFF2-40B4-BE49-F238E27FC236}">
              <a16:creationId xmlns:a16="http://schemas.microsoft.com/office/drawing/2014/main" id="{DE57621F-74CB-4C57-8F0E-9B48C084BBC0}"/>
            </a:ext>
          </a:extLst>
        </cdr:cNvPr>
        <cdr:cNvSpPr txBox="1"/>
      </cdr:nvSpPr>
      <cdr:spPr>
        <a:xfrm xmlns:a="http://schemas.openxmlformats.org/drawingml/2006/main">
          <a:off x="2947051" y="162821"/>
          <a:ext cx="3345962" cy="1164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latin typeface="Avenir Next LT Pro" panose="020B0504020202020204" pitchFamily="34" charset="0"/>
            </a:rPr>
            <a:t>Gastos Consolidados</a:t>
          </a:r>
          <a:r>
            <a:rPr lang="es-DO" sz="1100" b="1" baseline="0">
              <a:latin typeface="Avenir Next LT Pro" panose="020B0504020202020204" pitchFamily="34" charset="0"/>
            </a:rPr>
            <a:t> en Protección Social por Ámbitos del SPNF</a:t>
          </a:r>
        </a:p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0" baseline="0">
              <a:latin typeface="Avenir Next LT Pro" panose="020B0504020202020204" pitchFamily="34" charset="0"/>
            </a:rPr>
            <a:t>Millones de RD$</a:t>
          </a:r>
          <a:endParaRPr lang="es-DO" sz="1100" b="0">
            <a:latin typeface="Avenir Next LT Pro" panose="020B05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88B25C-C9FF-42BB-A9DD-0A27E365DB9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0.81951</cdr:x>
      <cdr:y>0.02975</cdr:y>
    </cdr:from>
    <cdr:to>
      <cdr:x>0.96546</cdr:x>
      <cdr:y>0.11772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098680" y="187214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0.34023</cdr:x>
      <cdr:y>0.02587</cdr:y>
    </cdr:from>
    <cdr:to>
      <cdr:x>0.7265</cdr:x>
      <cdr:y>0.21087</cdr:y>
    </cdr:to>
    <cdr:sp macro="" textlink="">
      <cdr:nvSpPr>
        <cdr:cNvPr id="18" name="CuadroTexto 17">
          <a:extLst xmlns:a="http://schemas.openxmlformats.org/drawingml/2006/main">
            <a:ext uri="{FF2B5EF4-FFF2-40B4-BE49-F238E27FC236}">
              <a16:creationId xmlns:a16="http://schemas.microsoft.com/office/drawing/2014/main" id="{DE57621F-74CB-4C57-8F0E-9B48C084BBC0}"/>
            </a:ext>
          </a:extLst>
        </cdr:cNvPr>
        <cdr:cNvSpPr txBox="1"/>
      </cdr:nvSpPr>
      <cdr:spPr>
        <a:xfrm xmlns:a="http://schemas.openxmlformats.org/drawingml/2006/main">
          <a:off x="2947051" y="162821"/>
          <a:ext cx="3345962" cy="1164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latin typeface="Avenir Next LT Pro" panose="020B0504020202020204" pitchFamily="34" charset="0"/>
            </a:rPr>
            <a:t>Gastos Consolidados</a:t>
          </a:r>
          <a:r>
            <a:rPr lang="es-DO" sz="1100" b="1" baseline="0">
              <a:latin typeface="Avenir Next LT Pro" panose="020B0504020202020204" pitchFamily="34" charset="0"/>
            </a:rPr>
            <a:t> en Servicios Sociales por Ámbitos del SPNF</a:t>
          </a:r>
        </a:p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0" baseline="0">
              <a:latin typeface="Avenir Next LT Pro" panose="020B0504020202020204" pitchFamily="34" charset="0"/>
            </a:rPr>
            <a:t>Millones de RD$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F2A045-C86D-4C3B-BB99-98B78392CB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0.81951</cdr:x>
      <cdr:y>0.02975</cdr:y>
    </cdr:from>
    <cdr:to>
      <cdr:x>0.96546</cdr:x>
      <cdr:y>0.11772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098680" y="187214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0.34023</cdr:x>
      <cdr:y>0.02587</cdr:y>
    </cdr:from>
    <cdr:to>
      <cdr:x>0.7265</cdr:x>
      <cdr:y>0.21087</cdr:y>
    </cdr:to>
    <cdr:sp macro="" textlink="">
      <cdr:nvSpPr>
        <cdr:cNvPr id="18" name="CuadroTexto 17">
          <a:extLst xmlns:a="http://schemas.openxmlformats.org/drawingml/2006/main">
            <a:ext uri="{FF2B5EF4-FFF2-40B4-BE49-F238E27FC236}">
              <a16:creationId xmlns:a16="http://schemas.microsoft.com/office/drawing/2014/main" id="{DE57621F-74CB-4C57-8F0E-9B48C084BBC0}"/>
            </a:ext>
          </a:extLst>
        </cdr:cNvPr>
        <cdr:cNvSpPr txBox="1"/>
      </cdr:nvSpPr>
      <cdr:spPr>
        <a:xfrm xmlns:a="http://schemas.openxmlformats.org/drawingml/2006/main">
          <a:off x="2947051" y="162821"/>
          <a:ext cx="3345962" cy="1164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Distribución de las Fuentes Financieras en el presupuesto consolidado</a:t>
          </a:r>
        </a:p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0" baseline="0">
              <a:latin typeface="Avenir Next LT Pro" panose="020B0504020202020204" pitchFamily="34" charset="0"/>
            </a:rPr>
            <a:t>Millones de RD$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CC2051-5582-49BC-98FC-5930A9826E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0.81951</cdr:x>
      <cdr:y>0.02975</cdr:y>
    </cdr:from>
    <cdr:to>
      <cdr:x>0.96546</cdr:x>
      <cdr:y>0.11772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098680" y="187214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Elaboración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Propia con datos del Sistema de la Gestión Financiera (SIGEF)</a:t>
          </a:r>
          <a:endParaRPr lang="es-DO" sz="1100"/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0.31203</cdr:x>
      <cdr:y>0.01552</cdr:y>
    </cdr:from>
    <cdr:to>
      <cdr:x>0.6983</cdr:x>
      <cdr:y>0.24062</cdr:y>
    </cdr:to>
    <cdr:sp macro="" textlink="">
      <cdr:nvSpPr>
        <cdr:cNvPr id="18" name="CuadroTexto 17">
          <a:extLst xmlns:a="http://schemas.openxmlformats.org/drawingml/2006/main">
            <a:ext uri="{FF2B5EF4-FFF2-40B4-BE49-F238E27FC236}">
              <a16:creationId xmlns:a16="http://schemas.microsoft.com/office/drawing/2014/main" id="{DE57621F-74CB-4C57-8F0E-9B48C084BBC0}"/>
            </a:ext>
          </a:extLst>
        </cdr:cNvPr>
        <cdr:cNvSpPr txBox="1"/>
      </cdr:nvSpPr>
      <cdr:spPr>
        <a:xfrm xmlns:a="http://schemas.openxmlformats.org/drawingml/2006/main">
          <a:off x="2702860" y="97670"/>
          <a:ext cx="3345890" cy="1416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Distribución de las Aplicaciones Financieras en el presupuesto consolidado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4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Millones de RD$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9526</xdr:rowOff>
    </xdr:from>
    <xdr:ext cx="447676" cy="609600"/>
    <xdr:pic>
      <xdr:nvPicPr>
        <xdr:cNvPr id="3" name="Imagen 2">
          <a:extLst>
            <a:ext uri="{FF2B5EF4-FFF2-40B4-BE49-F238E27FC236}">
              <a16:creationId xmlns:a16="http://schemas.microsoft.com/office/drawing/2014/main" id="{3CC5B0C7-F80E-42A8-9D4C-DE74514D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447676" cy="609600"/>
        </a:xfrm>
        <a:prstGeom prst="rect">
          <a:avLst/>
        </a:prstGeom>
      </xdr:spPr>
    </xdr:pic>
    <xdr:clientData/>
  </xdr:oneCellAnchor>
  <xdr:oneCellAnchor>
    <xdr:from>
      <xdr:col>0</xdr:col>
      <xdr:colOff>561976</xdr:colOff>
      <xdr:row>0</xdr:row>
      <xdr:rowOff>0</xdr:rowOff>
    </xdr:from>
    <xdr:ext cx="1343024" cy="723900"/>
    <xdr:pic>
      <xdr:nvPicPr>
        <xdr:cNvPr id="4" name="Imagen 3">
          <a:extLst>
            <a:ext uri="{FF2B5EF4-FFF2-40B4-BE49-F238E27FC236}">
              <a16:creationId xmlns:a16="http://schemas.microsoft.com/office/drawing/2014/main" id="{49FC0DF3-EAF0-4CA0-BF09-C4F24DB8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976" y="0"/>
          <a:ext cx="1343024" cy="723900"/>
        </a:xfrm>
        <a:prstGeom prst="rect">
          <a:avLst/>
        </a:prstGeom>
      </xdr:spPr>
    </xdr:pic>
    <xdr:clientData/>
  </xdr:oneCellAnchor>
  <xdr:oneCellAnchor>
    <xdr:from>
      <xdr:col>16</xdr:col>
      <xdr:colOff>85725</xdr:colOff>
      <xdr:row>0</xdr:row>
      <xdr:rowOff>66674</xdr:rowOff>
    </xdr:from>
    <xdr:ext cx="1400175" cy="619125"/>
    <xdr:pic>
      <xdr:nvPicPr>
        <xdr:cNvPr id="5" name="Imagen 4">
          <a:extLst>
            <a:ext uri="{FF2B5EF4-FFF2-40B4-BE49-F238E27FC236}">
              <a16:creationId xmlns:a16="http://schemas.microsoft.com/office/drawing/2014/main" id="{CB3BC64F-A612-44E5-B417-840E5B8C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66674"/>
          <a:ext cx="1400175" cy="619125"/>
        </a:xfrm>
        <a:prstGeom prst="rect">
          <a:avLst/>
        </a:prstGeom>
      </xdr:spPr>
    </xdr:pic>
    <xdr:clientData/>
  </xdr:oneCellAnchor>
  <xdr:twoCellAnchor>
    <xdr:from>
      <xdr:col>16</xdr:col>
      <xdr:colOff>104775</xdr:colOff>
      <xdr:row>3</xdr:row>
      <xdr:rowOff>152400</xdr:rowOff>
    </xdr:from>
    <xdr:to>
      <xdr:col>17</xdr:col>
      <xdr:colOff>581025</xdr:colOff>
      <xdr:row>7</xdr:row>
      <xdr:rowOff>19050</xdr:rowOff>
    </xdr:to>
    <xdr:sp macro="" textlink="">
      <xdr:nvSpPr>
        <xdr:cNvPr id="7" name="Flecha: hacia l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74D409-4515-417F-8878-F8EE08F53506}"/>
            </a:ext>
          </a:extLst>
        </xdr:cNvPr>
        <xdr:cNvSpPr/>
      </xdr:nvSpPr>
      <xdr:spPr>
        <a:xfrm>
          <a:off x="10687050" y="904875"/>
          <a:ext cx="1238250" cy="7334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87F30B-2F48-49F1-BED5-9A6698EF95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0.18103</cdr:x>
      <cdr:y>0.22768</cdr:y>
    </cdr:from>
    <cdr:to>
      <cdr:x>0.51587</cdr:x>
      <cdr:y>0.32622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54E7A15-0086-4EB4-9DCA-798570EADB3A}"/>
            </a:ext>
          </a:extLst>
        </cdr:cNvPr>
        <cdr:cNvSpPr txBox="1"/>
      </cdr:nvSpPr>
      <cdr:spPr>
        <a:xfrm xmlns:a="http://schemas.openxmlformats.org/drawingml/2006/main">
          <a:off x="1568086" y="1432814"/>
          <a:ext cx="2900401" cy="620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>
              <a:latin typeface="Avenir Next LT Pro" panose="020B0504020202020204" pitchFamily="34" charset="0"/>
              <a:cs typeface="Arial" panose="020B0604020202020204" pitchFamily="34" charset="0"/>
            </a:rPr>
            <a:t>Miles</a:t>
          </a:r>
          <a:endParaRPr lang="en-US" sz="3200" b="1">
            <a:latin typeface="Avenir Next LT Pro" panose="020B05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0.45556</cdr:x>
      <cdr:y>0.23156</cdr:y>
    </cdr:from>
    <cdr:to>
      <cdr:x>0.79041</cdr:x>
      <cdr:y>0.3301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34E9AC4C-B1D0-4875-BD8D-9B6A9019B69A}"/>
            </a:ext>
          </a:extLst>
        </cdr:cNvPr>
        <cdr:cNvSpPr txBox="1"/>
      </cdr:nvSpPr>
      <cdr:spPr>
        <a:xfrm xmlns:a="http://schemas.openxmlformats.org/drawingml/2006/main">
          <a:off x="3946091" y="1457219"/>
          <a:ext cx="2900487" cy="62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400" b="1">
              <a:latin typeface="Avenir Next LT Pro" panose="020B0504020202020204" pitchFamily="34" charset="0"/>
              <a:cs typeface="Arial" panose="020B0604020202020204" pitchFamily="34" charset="0"/>
            </a:rPr>
            <a:t>Millones</a:t>
          </a:r>
          <a:endParaRPr lang="en-US" sz="3200" b="1">
            <a:latin typeface="Avenir Next LT Pro" panose="020B05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0.23308</cdr:x>
      <cdr:y>0.01682</cdr:y>
    </cdr:from>
    <cdr:to>
      <cdr:x>0.75564</cdr:x>
      <cdr:y>0.19922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CD9C53B9-5AE1-411D-A892-0C6EFDE68B3C}"/>
            </a:ext>
          </a:extLst>
        </cdr:cNvPr>
        <cdr:cNvSpPr txBox="1"/>
      </cdr:nvSpPr>
      <cdr:spPr>
        <a:xfrm xmlns:a="http://schemas.openxmlformats.org/drawingml/2006/main">
          <a:off x="2018974" y="105832"/>
          <a:ext cx="4526411" cy="1147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latin typeface="Avenir Next LT Pro" panose="020B0504020202020204" pitchFamily="34" charset="0"/>
            </a:rPr>
            <a:t>Ministerio de Hacienda</a:t>
          </a:r>
        </a:p>
        <a:p xmlns:a="http://schemas.openxmlformats.org/drawingml/2006/main">
          <a:pPr algn="ctr"/>
          <a:r>
            <a:rPr lang="es-DO" sz="1100" b="1">
              <a:latin typeface="Avenir Next LT Pro" panose="020B0504020202020204" pitchFamily="34" charset="0"/>
            </a:rPr>
            <a:t>Dirección General</a:t>
          </a:r>
          <a:r>
            <a:rPr lang="es-DO" sz="1100" b="1" baseline="0">
              <a:latin typeface="Avenir Next LT Pro" panose="020B0504020202020204" pitchFamily="34" charset="0"/>
            </a:rPr>
            <a:t> de Presupuesto</a:t>
          </a:r>
        </a:p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Dirección de Estudios Económicos e Integración Presupuestaria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aseline="0">
              <a:latin typeface="Avenir Next LT Pro" panose="020B0504020202020204" pitchFamily="34" charset="0"/>
            </a:rPr>
            <a:t>Entrada de Turistas (miles) Internacionales por cada millón de Habitantes.</a:t>
          </a:r>
          <a:endParaRPr lang="es-DO" sz="11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0.07353</cdr:x>
      <cdr:y>0.01195</cdr:y>
    </cdr:from>
    <cdr:to>
      <cdr:x>0.22308</cdr:x>
      <cdr:y>0.09823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36954" y="75223"/>
          <a:ext cx="1295400" cy="5429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0.06413</cdr:x>
      <cdr:y>0.00936</cdr:y>
    </cdr:from>
    <cdr:to>
      <cdr:x>0.21368</cdr:x>
      <cdr:y>0.09564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5511" y="58920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0.81951</cdr:x>
      <cdr:y>0.02975</cdr:y>
    </cdr:from>
    <cdr:to>
      <cdr:x>0.96546</cdr:x>
      <cdr:y>0.11772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098680" y="187214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(Ministerio</a:t>
          </a:r>
          <a:r>
            <a:rPr lang="es-DO" sz="8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de Economía, Planificación y Desarrollo (MEPyD), 2020)</a:t>
          </a:r>
        </a:p>
      </cdr:txBody>
    </cdr:sp>
  </cdr:relSizeAnchor>
  <cdr:relSizeAnchor xmlns:cdr="http://schemas.openxmlformats.org/drawingml/2006/chartDrawing">
    <cdr:from>
      <cdr:x>0.20395</cdr:x>
      <cdr:y>0.20052</cdr:y>
    </cdr:from>
    <cdr:to>
      <cdr:x>0.31579</cdr:x>
      <cdr:y>0.23415</cdr:y>
    </cdr:to>
    <cdr:sp macro="" textlink="">
      <cdr:nvSpPr>
        <cdr:cNvPr id="10" name="CuadroTexto 2">
          <a:extLst xmlns:a="http://schemas.openxmlformats.org/drawingml/2006/main">
            <a:ext uri="{FF2B5EF4-FFF2-40B4-BE49-F238E27FC236}">
              <a16:creationId xmlns:a16="http://schemas.microsoft.com/office/drawing/2014/main" id="{BA599761-E566-4892-8227-F972F0647DF6}"/>
            </a:ext>
          </a:extLst>
        </cdr:cNvPr>
        <cdr:cNvSpPr txBox="1"/>
      </cdr:nvSpPr>
      <cdr:spPr>
        <a:xfrm xmlns:a="http://schemas.openxmlformats.org/drawingml/2006/main">
          <a:off x="1766603" y="1261859"/>
          <a:ext cx="968782" cy="211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0.29417</cdr:x>
      <cdr:y>0.03493</cdr:y>
    </cdr:from>
    <cdr:to>
      <cdr:x>0.64192</cdr:x>
      <cdr:y>0.2044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AD28BA-B107-4DF0-9E5D-3C9B55363B92}"/>
            </a:ext>
          </a:extLst>
        </cdr:cNvPr>
        <cdr:cNvSpPr txBox="1"/>
      </cdr:nvSpPr>
      <cdr:spPr>
        <a:xfrm xmlns:a="http://schemas.openxmlformats.org/drawingml/2006/main">
          <a:off x="2548141" y="219808"/>
          <a:ext cx="3012180" cy="1066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0.32707</cdr:x>
      <cdr:y>0.04787</cdr:y>
    </cdr:from>
    <cdr:to>
      <cdr:x>0.63252</cdr:x>
      <cdr:y>0.17594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501EFBD-ABEC-4872-9BAB-783C956146F1}"/>
            </a:ext>
          </a:extLst>
        </cdr:cNvPr>
        <cdr:cNvSpPr txBox="1"/>
      </cdr:nvSpPr>
      <cdr:spPr>
        <a:xfrm xmlns:a="http://schemas.openxmlformats.org/drawingml/2006/main">
          <a:off x="2833077" y="301218"/>
          <a:ext cx="2645833" cy="8059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0.34023</cdr:x>
      <cdr:y>0.02587</cdr:y>
    </cdr:from>
    <cdr:to>
      <cdr:x>0.7265</cdr:x>
      <cdr:y>0.21087</cdr:y>
    </cdr:to>
    <cdr:sp macro="" textlink="">
      <cdr:nvSpPr>
        <cdr:cNvPr id="18" name="CuadroTexto 17">
          <a:extLst xmlns:a="http://schemas.openxmlformats.org/drawingml/2006/main">
            <a:ext uri="{FF2B5EF4-FFF2-40B4-BE49-F238E27FC236}">
              <a16:creationId xmlns:a16="http://schemas.microsoft.com/office/drawing/2014/main" id="{DE57621F-74CB-4C57-8F0E-9B48C084BBC0}"/>
            </a:ext>
          </a:extLst>
        </cdr:cNvPr>
        <cdr:cNvSpPr txBox="1"/>
      </cdr:nvSpPr>
      <cdr:spPr>
        <a:xfrm xmlns:a="http://schemas.openxmlformats.org/drawingml/2006/main">
          <a:off x="2947051" y="162821"/>
          <a:ext cx="3345962" cy="1164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Mapa de números de hogares beneficiarios de Quédate en Casa por Provincias, junio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0.07143</cdr:x>
      <cdr:y>0.2505</cdr:y>
    </cdr:from>
    <cdr:to>
      <cdr:x>0.94342</cdr:x>
      <cdr:y>0.86028</cdr:y>
    </cdr:to>
    <cdr:pic>
      <cdr:nvPicPr>
        <cdr:cNvPr id="11" name="Imagen 10" descr="Mapa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679A68F3-04A4-42C7-9E7A-E8EE8FD77064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7938" r="7220" b="3894"/>
        <a:stretch xmlns:a="http://schemas.openxmlformats.org/drawingml/2006/main"/>
      </cdr:blipFill>
      <cdr:spPr bwMode="auto">
        <a:xfrm xmlns:a="http://schemas.openxmlformats.org/drawingml/2006/main">
          <a:off x="618719" y="1576411"/>
          <a:ext cx="7553211" cy="3837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57149</xdr:colOff>
      <xdr:row>0</xdr:row>
      <xdr:rowOff>1</xdr:rowOff>
    </xdr:from>
    <xdr:ext cx="447676" cy="609600"/>
    <xdr:pic>
      <xdr:nvPicPr>
        <xdr:cNvPr id="2" name="Imagen 1">
          <a:extLst>
            <a:ext uri="{FF2B5EF4-FFF2-40B4-BE49-F238E27FC236}">
              <a16:creationId xmlns:a16="http://schemas.microsoft.com/office/drawing/2014/main" id="{28E0B2D8-FC71-4A3E-84B8-094C7E455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1"/>
          <a:ext cx="447676" cy="609600"/>
        </a:xfrm>
        <a:prstGeom prst="rect">
          <a:avLst/>
        </a:prstGeom>
      </xdr:spPr>
    </xdr:pic>
    <xdr:clientData/>
  </xdr:oneCellAnchor>
  <xdr:oneCellAnchor>
    <xdr:from>
      <xdr:col>4</xdr:col>
      <xdr:colOff>123825</xdr:colOff>
      <xdr:row>0</xdr:row>
      <xdr:rowOff>0</xdr:rowOff>
    </xdr:from>
    <xdr:ext cx="1343024" cy="723900"/>
    <xdr:pic>
      <xdr:nvPicPr>
        <xdr:cNvPr id="3" name="Imagen 2">
          <a:extLst>
            <a:ext uri="{FF2B5EF4-FFF2-40B4-BE49-F238E27FC236}">
              <a16:creationId xmlns:a16="http://schemas.microsoft.com/office/drawing/2014/main" id="{0CBDE72E-B72A-4237-9CDE-DA85CF433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" y="0"/>
          <a:ext cx="1343024" cy="723900"/>
        </a:xfrm>
        <a:prstGeom prst="rect">
          <a:avLst/>
        </a:prstGeom>
      </xdr:spPr>
    </xdr:pic>
    <xdr:clientData/>
  </xdr:oneCellAnchor>
  <xdr:oneCellAnchor>
    <xdr:from>
      <xdr:col>7</xdr:col>
      <xdr:colOff>885826</xdr:colOff>
      <xdr:row>0</xdr:row>
      <xdr:rowOff>0</xdr:rowOff>
    </xdr:from>
    <xdr:ext cx="1371600" cy="704850"/>
    <xdr:pic>
      <xdr:nvPicPr>
        <xdr:cNvPr id="4" name="Imagen 3">
          <a:extLst>
            <a:ext uri="{FF2B5EF4-FFF2-40B4-BE49-F238E27FC236}">
              <a16:creationId xmlns:a16="http://schemas.microsoft.com/office/drawing/2014/main" id="{A1910E62-B33D-49BD-BF2C-7C4BB223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72576" y="0"/>
          <a:ext cx="1371600" cy="704850"/>
        </a:xfrm>
        <a:prstGeom prst="rect">
          <a:avLst/>
        </a:prstGeom>
      </xdr:spPr>
    </xdr:pic>
    <xdr:clientData/>
  </xdr:oneCellAnchor>
  <xdr:twoCellAnchor>
    <xdr:from>
      <xdr:col>7</xdr:col>
      <xdr:colOff>742950</xdr:colOff>
      <xdr:row>3</xdr:row>
      <xdr:rowOff>38100</xdr:rowOff>
    </xdr:from>
    <xdr:to>
      <xdr:col>8</xdr:col>
      <xdr:colOff>1085850</xdr:colOff>
      <xdr:row>6</xdr:row>
      <xdr:rowOff>171450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A992372-025A-470F-A365-254565C2A1D0}"/>
            </a:ext>
          </a:extLst>
        </xdr:cNvPr>
        <xdr:cNvSpPr/>
      </xdr:nvSpPr>
      <xdr:spPr>
        <a:xfrm>
          <a:off x="9029700" y="790575"/>
          <a:ext cx="1238250" cy="80010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E95E96-A4A5-43BB-98A3-61D1B1FF462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0.43421</cdr:x>
      <cdr:y>0.92755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3761153" y="5837115"/>
          <a:ext cx="4900898" cy="455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(SIGEF), Centralización de la Información Financiera del Estado (CIFE) y Sistema Presupuestario de las Empresas Públicas (SIPREPUBLI).  </a:t>
          </a: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0.29252</cdr:x>
      <cdr:y>0</cdr:y>
    </cdr:from>
    <cdr:to>
      <cdr:x>0.67879</cdr:x>
      <cdr:y>0.185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533813" y="0"/>
          <a:ext cx="3345890" cy="1164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Presión Tributaria por Ámbitos de Recaudación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Como % del PIB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360636-34AD-4198-90BD-CFEFA35A96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0.43421</cdr:x>
      <cdr:y>0.92755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3761153" y="5837115"/>
          <a:ext cx="4900898" cy="455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(SIGEF), Centralización de la Información Financiera del Estado (CIFE) y Sistema Presupuestario de las Empresas Públicas (SIPREPUBLI).  </a:t>
          </a: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0.29252</cdr:x>
      <cdr:y>0</cdr:y>
    </cdr:from>
    <cdr:to>
      <cdr:x>0.67879</cdr:x>
      <cdr:y>0.185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533813" y="0"/>
          <a:ext cx="3345890" cy="1164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Presión Tributaria por Ámbitos Institucional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Como % del PIB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3EE72E-66B0-46D9-AE81-F7104E156B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0.43421</cdr:x>
      <cdr:y>0.92755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3761153" y="5837115"/>
          <a:ext cx="4900898" cy="455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(SIGEF), Centralización de la Información Financiera del Estado (CIFE) y Sistema Presupuestario de las Empresas Públicas (SIPREPUBLI).  </a:t>
          </a: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0.29252</cdr:x>
      <cdr:y>0</cdr:y>
    </cdr:from>
    <cdr:to>
      <cdr:x>0.67879</cdr:x>
      <cdr:y>0.185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533813" y="0"/>
          <a:ext cx="3345890" cy="1164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Demanda Agregada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4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Millones de RD$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457200</xdr:colOff>
      <xdr:row>9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2CF8AE-0DE2-4CBF-937B-4EA7BF6AA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57200" cy="771525"/>
        </a:xfrm>
        <a:prstGeom prst="rect">
          <a:avLst/>
        </a:prstGeom>
      </xdr:spPr>
    </xdr:pic>
    <xdr:clientData/>
  </xdr:twoCellAnchor>
  <xdr:twoCellAnchor editAs="oneCell">
    <xdr:from>
      <xdr:col>6</xdr:col>
      <xdr:colOff>630766</xdr:colOff>
      <xdr:row>0</xdr:row>
      <xdr:rowOff>0</xdr:rowOff>
    </xdr:from>
    <xdr:to>
      <xdr:col>8</xdr:col>
      <xdr:colOff>152400</xdr:colOff>
      <xdr:row>8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5977C4-AD26-4B09-9447-AFDE029C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3191" y="0"/>
          <a:ext cx="1407584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0</xdr:rowOff>
    </xdr:from>
    <xdr:to>
      <xdr:col>1</xdr:col>
      <xdr:colOff>1143185</xdr:colOff>
      <xdr:row>8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5067F4-7E4D-40E8-980D-198063C60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0"/>
          <a:ext cx="1400360" cy="476250"/>
        </a:xfrm>
        <a:prstGeom prst="rect">
          <a:avLst/>
        </a:prstGeom>
      </xdr:spPr>
    </xdr:pic>
    <xdr:clientData/>
  </xdr:twoCellAnchor>
  <xdr:twoCellAnchor>
    <xdr:from>
      <xdr:col>3</xdr:col>
      <xdr:colOff>857248</xdr:colOff>
      <xdr:row>62</xdr:row>
      <xdr:rowOff>28575</xdr:rowOff>
    </xdr:from>
    <xdr:to>
      <xdr:col>11</xdr:col>
      <xdr:colOff>123824</xdr:colOff>
      <xdr:row>83</xdr:row>
      <xdr:rowOff>57150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B06A9A-7F7D-4E35-9F91-06CA64EB4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209550</xdr:colOff>
      <xdr:row>8</xdr:row>
      <xdr:rowOff>228600</xdr:rowOff>
    </xdr:from>
    <xdr:to>
      <xdr:col>8</xdr:col>
      <xdr:colOff>514350</xdr:colOff>
      <xdr:row>12</xdr:row>
      <xdr:rowOff>123825</xdr:rowOff>
    </xdr:to>
    <xdr:sp macro="" textlink="">
      <xdr:nvSpPr>
        <xdr:cNvPr id="9" name="Flecha: hacia la izquierda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0C83C55-DB61-4851-887C-756979C13C9E}"/>
            </a:ext>
          </a:extLst>
        </xdr:cNvPr>
        <xdr:cNvSpPr/>
      </xdr:nvSpPr>
      <xdr:spPr>
        <a:xfrm>
          <a:off x="8934450" y="704850"/>
          <a:ext cx="1238250" cy="8477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400050</xdr:colOff>
      <xdr:row>7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C04BA6-2F59-446A-8E70-53EF2D8A1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00050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611716</xdr:colOff>
      <xdr:row>5</xdr:row>
      <xdr:rowOff>47625</xdr:rowOff>
    </xdr:from>
    <xdr:to>
      <xdr:col>10</xdr:col>
      <xdr:colOff>133350</xdr:colOff>
      <xdr:row>7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F9EA2C0-7F09-4AAE-88A5-10CBFFB7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1666" y="47625"/>
          <a:ext cx="1407584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0</xdr:row>
      <xdr:rowOff>0</xdr:rowOff>
    </xdr:from>
    <xdr:to>
      <xdr:col>1</xdr:col>
      <xdr:colOff>1105085</xdr:colOff>
      <xdr:row>6</xdr:row>
      <xdr:rowOff>104775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8489B5C-8C8D-4D80-BC14-D9F0A9AC5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" y="0"/>
          <a:ext cx="1400360" cy="476250"/>
        </a:xfrm>
        <a:prstGeom prst="rect">
          <a:avLst/>
        </a:prstGeom>
      </xdr:spPr>
    </xdr:pic>
    <xdr:clientData/>
  </xdr:twoCellAnchor>
  <xdr:twoCellAnchor>
    <xdr:from>
      <xdr:col>6</xdr:col>
      <xdr:colOff>685800</xdr:colOff>
      <xdr:row>7</xdr:row>
      <xdr:rowOff>161925</xdr:rowOff>
    </xdr:from>
    <xdr:to>
      <xdr:col>10</xdr:col>
      <xdr:colOff>323850</xdr:colOff>
      <xdr:row>11</xdr:row>
      <xdr:rowOff>0</xdr:rowOff>
    </xdr:to>
    <xdr:sp macro="" textlink="">
      <xdr:nvSpPr>
        <xdr:cNvPr id="8" name="Flecha: hacia la izquierda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4836069-FFE7-4509-9338-8E098484EC30}"/>
            </a:ext>
          </a:extLst>
        </xdr:cNvPr>
        <xdr:cNvSpPr/>
      </xdr:nvSpPr>
      <xdr:spPr>
        <a:xfrm>
          <a:off x="7905750" y="790575"/>
          <a:ext cx="1219200" cy="6953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81AD8B-3BA2-46F1-B6B9-908B68D6E72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762001</xdr:colOff>
      <xdr:row>2</xdr:row>
      <xdr:rowOff>190501</xdr:rowOff>
    </xdr:from>
    <xdr:to>
      <xdr:col>10</xdr:col>
      <xdr:colOff>304801</xdr:colOff>
      <xdr:row>6</xdr:row>
      <xdr:rowOff>85726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A559D6-6148-4905-B21E-59FC59BE1C95}"/>
            </a:ext>
          </a:extLst>
        </xdr:cNvPr>
        <xdr:cNvSpPr/>
      </xdr:nvSpPr>
      <xdr:spPr>
        <a:xfrm>
          <a:off x="10544176" y="809626"/>
          <a:ext cx="1162050" cy="76200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533399</xdr:colOff>
      <xdr:row>4</xdr:row>
      <xdr:rowOff>47625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6AC38464-0C4D-4B40-8F15-BDED7302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33399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649382</xdr:colOff>
      <xdr:row>0</xdr:row>
      <xdr:rowOff>0</xdr:rowOff>
    </xdr:from>
    <xdr:to>
      <xdr:col>2</xdr:col>
      <xdr:colOff>1590675</xdr:colOff>
      <xdr:row>2</xdr:row>
      <xdr:rowOff>123825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53B93C4-CE5A-4E8E-B468-778BF64FF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9382" y="0"/>
          <a:ext cx="1703293" cy="742950"/>
        </a:xfrm>
        <a:prstGeom prst="rect">
          <a:avLst/>
        </a:prstGeom>
      </xdr:spPr>
    </xdr:pic>
    <xdr:clientData/>
  </xdr:twoCellAnchor>
  <xdr:twoCellAnchor editAs="oneCell">
    <xdr:from>
      <xdr:col>8</xdr:col>
      <xdr:colOff>56029</xdr:colOff>
      <xdr:row>0</xdr:row>
      <xdr:rowOff>1</xdr:rowOff>
    </xdr:from>
    <xdr:to>
      <xdr:col>9</xdr:col>
      <xdr:colOff>571500</xdr:colOff>
      <xdr:row>2</xdr:row>
      <xdr:rowOff>9526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6842FCE-1333-4794-93A5-AC8DA3DA9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38204" y="1"/>
          <a:ext cx="1372721" cy="6286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4</xdr:row>
      <xdr:rowOff>38100</xdr:rowOff>
    </xdr:from>
    <xdr:to>
      <xdr:col>13</xdr:col>
      <xdr:colOff>495300</xdr:colOff>
      <xdr:row>8</xdr:row>
      <xdr:rowOff>171450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EF18B4-7382-468A-B70E-F96936C17B10}"/>
            </a:ext>
          </a:extLst>
        </xdr:cNvPr>
        <xdr:cNvSpPr/>
      </xdr:nvSpPr>
      <xdr:spPr>
        <a:xfrm>
          <a:off x="14458950" y="1038225"/>
          <a:ext cx="1257300" cy="10382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0</xdr:col>
      <xdr:colOff>9526</xdr:colOff>
      <xdr:row>0</xdr:row>
      <xdr:rowOff>0</xdr:rowOff>
    </xdr:from>
    <xdr:to>
      <xdr:col>0</xdr:col>
      <xdr:colOff>304800</xdr:colOff>
      <xdr:row>2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84E3A6-DA96-4C7F-8829-0CAB8B6CA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6" y="0"/>
          <a:ext cx="295274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866775</xdr:colOff>
      <xdr:row>0</xdr:row>
      <xdr:rowOff>0</xdr:rowOff>
    </xdr:from>
    <xdr:to>
      <xdr:col>14</xdr:col>
      <xdr:colOff>480668</xdr:colOff>
      <xdr:row>2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9DC319-041E-4425-8F07-0BCCE54E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68550" y="0"/>
          <a:ext cx="1652243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0</xdr:row>
      <xdr:rowOff>78317</xdr:rowOff>
    </xdr:from>
    <xdr:to>
      <xdr:col>1</xdr:col>
      <xdr:colOff>1181101</xdr:colOff>
      <xdr:row>3</xdr:row>
      <xdr:rowOff>184705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56694F-99BF-4100-AD91-0D45C7DFB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1" y="78317"/>
          <a:ext cx="1581150" cy="85886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ED6EBD-0583-4A68-82F4-4D1F7F62E58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0.43421</cdr:x>
      <cdr:y>0.92755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3761153" y="5837115"/>
          <a:ext cx="4900898" cy="455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(SIGEF), Centralización de la Información Financiera del Estado (CIFE) y Sistema Presupuestario de las Empresas Públicas (SIPREPUBLI).  </a:t>
          </a: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0.29816</cdr:x>
      <cdr:y>0.00259</cdr:y>
    </cdr:from>
    <cdr:to>
      <cdr:x>0.68443</cdr:x>
      <cdr:y>0.17852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582670" y="16281"/>
          <a:ext cx="3345891" cy="1107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Cantidad de Empleos por Ámbitos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Formulado y Ejecutado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4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Millones de RD$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DE9B8C-D2D2-4DA9-B8BC-F8359117B16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0.43421</cdr:x>
      <cdr:y>0.92755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3761153" y="5837115"/>
          <a:ext cx="4900898" cy="455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(SIGEF), Centralización de la Información Financiera del Estado (CIFE) y Sistema Presupuestario de las Empresas Públicas (SIPREPUBLI).  </a:t>
          </a: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0.29252</cdr:x>
      <cdr:y>0</cdr:y>
    </cdr:from>
    <cdr:to>
      <cdr:x>0.67879</cdr:x>
      <cdr:y>0.185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533813" y="0"/>
          <a:ext cx="3345890" cy="1164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Empleos del Sector Público no Financiero por Ámbito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% por Ámbito</a:t>
          </a:r>
        </a:p>
        <a:p xmlns:a="http://schemas.openxmlformats.org/drawingml/2006/main">
          <a:pPr algn="ctr"/>
          <a:endParaRPr lang="es-DO" sz="1400" b="0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0.1297</cdr:x>
      <cdr:y>0.19287</cdr:y>
    </cdr:from>
    <cdr:to>
      <cdr:x>0.85383</cdr:x>
      <cdr:y>0.87796</cdr:y>
    </cdr:to>
    <cdr:pic>
      <cdr:nvPicPr>
        <cdr:cNvPr id="7" name="Imagen 6" descr="Gráfico, Gráfico circular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C2B6126E-7A44-49BC-863C-A66BF7D3493D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6406" b="3626"/>
        <a:stretch xmlns:a="http://schemas.openxmlformats.org/drawingml/2006/main"/>
      </cdr:blipFill>
      <cdr:spPr bwMode="auto">
        <a:xfrm xmlns:a="http://schemas.openxmlformats.org/drawingml/2006/main">
          <a:off x="1123462" y="1213746"/>
          <a:ext cx="6272432" cy="431124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</xdr:row>
      <xdr:rowOff>0</xdr:rowOff>
    </xdr:from>
    <xdr:to>
      <xdr:col>16</xdr:col>
      <xdr:colOff>47625</xdr:colOff>
      <xdr:row>6</xdr:row>
      <xdr:rowOff>171450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361773-4FE4-4ACF-9490-14CF43F85503}"/>
            </a:ext>
          </a:extLst>
        </xdr:cNvPr>
        <xdr:cNvSpPr/>
      </xdr:nvSpPr>
      <xdr:spPr>
        <a:xfrm>
          <a:off x="10668000" y="381000"/>
          <a:ext cx="1571625" cy="9334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2</xdr:col>
      <xdr:colOff>361950</xdr:colOff>
      <xdr:row>0</xdr:row>
      <xdr:rowOff>66674</xdr:rowOff>
    </xdr:from>
    <xdr:to>
      <xdr:col>2</xdr:col>
      <xdr:colOff>2133599</xdr:colOff>
      <xdr:row>2</xdr:row>
      <xdr:rowOff>38099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4F9FBF5-5059-46EF-AA42-B6599955B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66674"/>
          <a:ext cx="1771649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0</xdr:row>
      <xdr:rowOff>1</xdr:rowOff>
    </xdr:from>
    <xdr:to>
      <xdr:col>6</xdr:col>
      <xdr:colOff>104775</xdr:colOff>
      <xdr:row>2</xdr:row>
      <xdr:rowOff>133351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9C2F0F3-BEFF-4AF9-AD4A-8F7FF339C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29925" y="1"/>
          <a:ext cx="155257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249958</xdr:colOff>
      <xdr:row>3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BBDD81B-76AC-457E-BBE7-CD198D44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249958" cy="990600"/>
        </a:xfrm>
        <a:prstGeom prst="rect">
          <a:avLst/>
        </a:prstGeom>
      </xdr:spPr>
    </xdr:pic>
    <xdr:clientData/>
  </xdr:twoCellAnchor>
  <xdr:twoCellAnchor>
    <xdr:from>
      <xdr:col>4</xdr:col>
      <xdr:colOff>704850</xdr:colOff>
      <xdr:row>2</xdr:row>
      <xdr:rowOff>152400</xdr:rowOff>
    </xdr:from>
    <xdr:to>
      <xdr:col>6</xdr:col>
      <xdr:colOff>304800</xdr:colOff>
      <xdr:row>6</xdr:row>
      <xdr:rowOff>104775</xdr:rowOff>
    </xdr:to>
    <xdr:sp macro="" textlink="">
      <xdr:nvSpPr>
        <xdr:cNvPr id="9" name="Flecha: hacia la izquierd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79D101-14DC-4E8F-91E7-09C5C4C1F474}"/>
            </a:ext>
          </a:extLst>
        </xdr:cNvPr>
        <xdr:cNvSpPr/>
      </xdr:nvSpPr>
      <xdr:spPr>
        <a:xfrm>
          <a:off x="11468100" y="762000"/>
          <a:ext cx="1114425" cy="8191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3</xdr:row>
      <xdr:rowOff>95251</xdr:rowOff>
    </xdr:from>
    <xdr:to>
      <xdr:col>9</xdr:col>
      <xdr:colOff>400050</xdr:colOff>
      <xdr:row>7</xdr:row>
      <xdr:rowOff>9526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19BFBF-E4BE-4777-A45A-B17644F28FBE}"/>
            </a:ext>
          </a:extLst>
        </xdr:cNvPr>
        <xdr:cNvSpPr/>
      </xdr:nvSpPr>
      <xdr:spPr>
        <a:xfrm>
          <a:off x="10944225" y="914401"/>
          <a:ext cx="1114425" cy="8191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324971</xdr:colOff>
      <xdr:row>3</xdr:row>
      <xdr:rowOff>19050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24303907-FB02-4DC8-ACB5-4581A1D4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24971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0</xdr:row>
      <xdr:rowOff>105338</xdr:rowOff>
    </xdr:from>
    <xdr:to>
      <xdr:col>9</xdr:col>
      <xdr:colOff>494431</xdr:colOff>
      <xdr:row>2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C8D98B0-212D-40ED-B9E0-D25462378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29925" y="105338"/>
          <a:ext cx="1323106" cy="694762"/>
        </a:xfrm>
        <a:prstGeom prst="rect">
          <a:avLst/>
        </a:prstGeom>
      </xdr:spPr>
    </xdr:pic>
    <xdr:clientData/>
  </xdr:twoCellAnchor>
  <xdr:twoCellAnchor editAs="oneCell">
    <xdr:from>
      <xdr:col>0</xdr:col>
      <xdr:colOff>532841</xdr:colOff>
      <xdr:row>0</xdr:row>
      <xdr:rowOff>23533</xdr:rowOff>
    </xdr:from>
    <xdr:to>
      <xdr:col>1</xdr:col>
      <xdr:colOff>952500</xdr:colOff>
      <xdr:row>2</xdr:row>
      <xdr:rowOff>76199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BB433E7-02A9-4479-82C3-D3D97AC6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2841" y="23533"/>
          <a:ext cx="1238809" cy="671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324971</xdr:colOff>
      <xdr:row>2</xdr:row>
      <xdr:rowOff>142875</xdr:rowOff>
    </xdr:to>
    <xdr:pic>
      <xdr:nvPicPr>
        <xdr:cNvPr id="12" name="Imagen 3">
          <a:extLst>
            <a:ext uri="{FF2B5EF4-FFF2-40B4-BE49-F238E27FC236}">
              <a16:creationId xmlns:a16="http://schemas.microsoft.com/office/drawing/2014/main" id="{F48F3011-4D17-4536-9DB0-7CE225FA1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24971" cy="7620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6A1EC5-DC5B-4576-95C6-79EB6C37D1A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0.68139</cdr:x>
      <cdr:y>0.92755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5902243" y="5837084"/>
          <a:ext cx="2759807" cy="45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(SIGEF).</a:t>
          </a:r>
        </a:p>
        <a:p xmlns:a="http://schemas.openxmlformats.org/drawingml/2006/main"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0.29252</cdr:x>
      <cdr:y>0</cdr:y>
    </cdr:from>
    <cdr:to>
      <cdr:x>0.67879</cdr:x>
      <cdr:y>0.185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533813" y="0"/>
          <a:ext cx="3345890" cy="1164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Ejecución de la Inversión Pública Consolidada según Regiones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Millones de RD$</a:t>
          </a:r>
        </a:p>
      </cdr:txBody>
    </cdr:sp>
  </cdr:relSizeAnchor>
  <cdr:relSizeAnchor xmlns:cdr="http://schemas.openxmlformats.org/drawingml/2006/chartDrawing">
    <cdr:from>
      <cdr:x>0.19008</cdr:x>
      <cdr:y>0.24223</cdr:y>
    </cdr:from>
    <cdr:to>
      <cdr:x>0.81349</cdr:x>
      <cdr:y>0.81426</cdr:y>
    </cdr:to>
    <cdr:pic>
      <cdr:nvPicPr>
        <cdr:cNvPr id="8" name="Imagen 7" descr="Mapa&#10;&#10;Descripción generada automáticamente">
          <a:extLst xmlns:a="http://schemas.openxmlformats.org/drawingml/2006/main">
            <a:ext uri="{FF2B5EF4-FFF2-40B4-BE49-F238E27FC236}">
              <a16:creationId xmlns:a16="http://schemas.microsoft.com/office/drawing/2014/main" id="{84E50DA2-7D0C-43EF-B017-96553EB3B2E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cdr:blipFill>
      <cdr:spPr>
        <a:xfrm xmlns:a="http://schemas.openxmlformats.org/drawingml/2006/main">
          <a:off x="1646441" y="1524326"/>
          <a:ext cx="5400040" cy="3599815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0.17199</cdr:x>
      <cdr:y>0.02717</cdr:y>
    </cdr:from>
    <cdr:to>
      <cdr:x>0.78102</cdr:x>
      <cdr:y>0.1229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ED33EC32-CE1D-4200-B4CD-7541129F9F95}"/>
            </a:ext>
          </a:extLst>
        </cdr:cNvPr>
        <cdr:cNvSpPr txBox="1"/>
      </cdr:nvSpPr>
      <cdr:spPr>
        <a:xfrm xmlns:a="http://schemas.openxmlformats.org/drawingml/2006/main">
          <a:off x="1489808" y="170962"/>
          <a:ext cx="5275384" cy="60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2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0.23308</cdr:x>
      <cdr:y>0.01682</cdr:y>
    </cdr:from>
    <cdr:to>
      <cdr:x>0.75564</cdr:x>
      <cdr:y>0.19922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CD9C53B9-5AE1-411D-A892-0C6EFDE68B3C}"/>
            </a:ext>
          </a:extLst>
        </cdr:cNvPr>
        <cdr:cNvSpPr txBox="1"/>
      </cdr:nvSpPr>
      <cdr:spPr>
        <a:xfrm xmlns:a="http://schemas.openxmlformats.org/drawingml/2006/main">
          <a:off x="2018974" y="105832"/>
          <a:ext cx="4526411" cy="1147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latin typeface="Avenir Next LT Pro" panose="020B0504020202020204" pitchFamily="34" charset="0"/>
            </a:rPr>
            <a:t>Ministerio de Hacienda</a:t>
          </a:r>
        </a:p>
        <a:p xmlns:a="http://schemas.openxmlformats.org/drawingml/2006/main">
          <a:pPr algn="ctr"/>
          <a:r>
            <a:rPr lang="es-DO" sz="1100" b="1">
              <a:latin typeface="Avenir Next LT Pro" panose="020B0504020202020204" pitchFamily="34" charset="0"/>
            </a:rPr>
            <a:t>Dirección General</a:t>
          </a:r>
          <a:r>
            <a:rPr lang="es-DO" sz="1100" b="1" baseline="0">
              <a:latin typeface="Avenir Next LT Pro" panose="020B0504020202020204" pitchFamily="34" charset="0"/>
            </a:rPr>
            <a:t> de Presupuesto</a:t>
          </a:r>
        </a:p>
        <a:p xmlns:a="http://schemas.openxmlformats.org/drawingml/2006/main">
          <a:pPr algn="ctr"/>
          <a:r>
            <a:rPr lang="es-DO" sz="1100" b="1" baseline="0">
              <a:latin typeface="Avenir Next LT Pro" panose="020B0504020202020204" pitchFamily="34" charset="0"/>
            </a:rPr>
            <a:t>Dirección de Estudios Económicos e Integración Presupuestaria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0" baseline="0">
              <a:latin typeface="Avenir Next LT Pro" panose="020B0504020202020204" pitchFamily="34" charset="0"/>
            </a:rPr>
            <a:t>Vacunación por cada 100 habitantes</a:t>
          </a:r>
        </a:p>
      </cdr:txBody>
    </cdr:sp>
  </cdr:relSizeAnchor>
  <cdr:relSizeAnchor xmlns:cdr="http://schemas.openxmlformats.org/drawingml/2006/chartDrawing">
    <cdr:from>
      <cdr:x>0.00117</cdr:x>
      <cdr:y>0</cdr:y>
    </cdr:from>
    <cdr:to>
      <cdr:x>0.05285</cdr:x>
      <cdr:y>0.1453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6D57021F-7F56-4E66-8574-322394D1BF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095" y="0"/>
          <a:ext cx="447676" cy="914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0.07353</cdr:x>
      <cdr:y>0.01195</cdr:y>
    </cdr:from>
    <cdr:to>
      <cdr:x>0.22308</cdr:x>
      <cdr:y>0.09823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C6A1238D-316F-4659-B9C1-FADA09C1FC3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36954" y="75223"/>
          <a:ext cx="1295400" cy="5429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0.85053</cdr:x>
      <cdr:y>0.00517</cdr:y>
    </cdr:from>
    <cdr:to>
      <cdr:x>0.99648</cdr:x>
      <cdr:y>0.09314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FC3D55AC-C83B-4B58-97ED-4A08090ED58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67354" y="32565"/>
          <a:ext cx="1264168" cy="55359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0.67669</cdr:x>
      <cdr:y>0.91332</cdr:y>
    </cdr:from>
    <cdr:to>
      <cdr:x>1</cdr:x>
      <cdr:y>1</cdr:y>
    </cdr:to>
    <cdr:sp macro="" textlink="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EA2D80B8-9C1D-453D-8FB8-BE4C53AE418C}"/>
            </a:ext>
          </a:extLst>
        </cdr:cNvPr>
        <cdr:cNvSpPr txBox="1"/>
      </cdr:nvSpPr>
      <cdr:spPr>
        <a:xfrm xmlns:a="http://schemas.openxmlformats.org/drawingml/2006/main">
          <a:off x="5861538" y="5747564"/>
          <a:ext cx="2800513" cy="54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800" b="1">
              <a:effectLst/>
              <a:latin typeface="Avenir Next LT Pro" panose="020B0504020202020204" pitchFamily="34" charset="0"/>
              <a:ea typeface="+mn-ea"/>
              <a:cs typeface="+mn-cs"/>
            </a:rPr>
            <a:t>Fuente: BM (Perspectivas Económicas Mundiales, 2021)</a:t>
          </a:r>
          <a:endParaRPr lang="es-DO" sz="800">
            <a:effectLst/>
            <a:latin typeface="Avenir Next LT Pro" panose="020B0504020202020204" pitchFamily="34" charset="0"/>
            <a:ea typeface="+mn-ea"/>
            <a:cs typeface="+mn-cs"/>
          </a:endParaRPr>
        </a:p>
        <a:p xmlns:a="http://schemas.openxmlformats.org/drawingml/2006/main">
          <a:endParaRPr lang="es-DO" sz="1100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B92BF7-052F-4C6A-B589-EEC9021E8F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0.68139</cdr:x>
      <cdr:y>0.92755</cdr:y>
    </cdr:from>
    <cdr:to>
      <cdr:x>1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5902243" y="5837084"/>
          <a:ext cx="2759807" cy="45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(SIGEF).</a:t>
          </a:r>
        </a:p>
        <a:p xmlns:a="http://schemas.openxmlformats.org/drawingml/2006/main"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0.06602</cdr:x>
      <cdr:y>0.01066</cdr:y>
    </cdr:from>
    <cdr:to>
      <cdr:x>0.21557</cdr:x>
      <cdr:y>0.09694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1826" y="67082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0.29252</cdr:x>
      <cdr:y>0</cdr:y>
    </cdr:from>
    <cdr:to>
      <cdr:x>0.67879</cdr:x>
      <cdr:y>0.185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533813" y="0"/>
          <a:ext cx="3345890" cy="1164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Inversión Pública Consolidada por Región per Cápita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Millones de RD$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80DEEC-9C9B-4092-9CCB-43FE66649AA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0.60996</cdr:x>
      <cdr:y>0.91073</cdr:y>
    </cdr:from>
    <cdr:to>
      <cdr:x>1</cdr:x>
      <cdr:y>0.99612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5283526" y="5731251"/>
          <a:ext cx="3378525" cy="537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 y Centralización de la Información Financiera del Estado (CIFE).</a:t>
          </a:r>
        </a:p>
        <a:p xmlns:a="http://schemas.openxmlformats.org/drawingml/2006/main"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0.0726</cdr:x>
      <cdr:y>0.00937</cdr:y>
    </cdr:from>
    <cdr:to>
      <cdr:x>0.22215</cdr:x>
      <cdr:y>0.09565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28856" y="58944"/>
          <a:ext cx="1295409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0.29252</cdr:x>
      <cdr:y>0</cdr:y>
    </cdr:from>
    <cdr:to>
      <cdr:x>0.67879</cdr:x>
      <cdr:y>0.185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533813" y="0"/>
          <a:ext cx="3345890" cy="1164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Ejecución de la Inversión Pública Consolidada por Provincia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Millones de RD$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5C2192-F12D-4822-BF58-CDAA0F17DA8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0.60996</cdr:x>
      <cdr:y>0.91073</cdr:y>
    </cdr:from>
    <cdr:to>
      <cdr:x>1</cdr:x>
      <cdr:y>0.99612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2A37AA7-97BE-4092-A7FB-F5C19589BA2E}"/>
            </a:ext>
          </a:extLst>
        </cdr:cNvPr>
        <cdr:cNvSpPr txBox="1"/>
      </cdr:nvSpPr>
      <cdr:spPr>
        <a:xfrm xmlns:a="http://schemas.openxmlformats.org/drawingml/2006/main">
          <a:off x="5283526" y="5731251"/>
          <a:ext cx="3378525" cy="537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 Elaboración propia con datos del Sistema de Información de la Gestión Financiera (SIGEF) y Centralización de la Información Financiera del Estado (CIFE).</a:t>
          </a:r>
        </a:p>
        <a:p xmlns:a="http://schemas.openxmlformats.org/drawingml/2006/main"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0.00492</cdr:x>
      <cdr:y>0</cdr:y>
    </cdr:from>
    <cdr:to>
      <cdr:x>0.0566</cdr:x>
      <cdr:y>0.1453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C32BEB14-FF58-44DD-8BB4-30B5F78B53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659" y="0"/>
          <a:ext cx="447654" cy="91437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0.06696</cdr:x>
      <cdr:y>0.01713</cdr:y>
    </cdr:from>
    <cdr:to>
      <cdr:x>0.21651</cdr:x>
      <cdr:y>0.10341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480A6206-999C-48BE-997E-8654D352DAD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80019" y="107813"/>
          <a:ext cx="1295410" cy="5429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0.85267</cdr:x>
      <cdr:y>0.01066</cdr:y>
    </cdr:from>
    <cdr:to>
      <cdr:x>0.99862</cdr:x>
      <cdr:y>0.09863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97031F22-194B-41FE-A8BE-331390D6BB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85864" y="67082"/>
          <a:ext cx="1264227" cy="5535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0.29252</cdr:x>
      <cdr:y>0</cdr:y>
    </cdr:from>
    <cdr:to>
      <cdr:x>0.67879</cdr:x>
      <cdr:y>0.185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A2B94BA9-DD87-40B9-B6E3-8C7684AE176A}"/>
            </a:ext>
          </a:extLst>
        </cdr:cNvPr>
        <cdr:cNvSpPr txBox="1"/>
      </cdr:nvSpPr>
      <cdr:spPr>
        <a:xfrm xmlns:a="http://schemas.openxmlformats.org/drawingml/2006/main">
          <a:off x="2533813" y="0"/>
          <a:ext cx="3345890" cy="1164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Ejecución de la Inversión Pública Consolidada por Provincia</a:t>
          </a:r>
        </a:p>
        <a:p xmlns:a="http://schemas.openxmlformats.org/drawingml/2006/main">
          <a:pPr algn="ctr"/>
          <a:r>
            <a:rPr lang="es-DO" sz="1400" b="1" baseline="0">
              <a:latin typeface="Avenir Next LT Pro" panose="020B0504020202020204" pitchFamily="34" charset="0"/>
            </a:rPr>
            <a:t>Año 2020</a:t>
          </a:r>
        </a:p>
        <a:p xmlns:a="http://schemas.openxmlformats.org/drawingml/2006/main">
          <a:pPr algn="ctr"/>
          <a:endParaRPr lang="es-DO" sz="1100" b="1" baseline="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400" b="0" baseline="0">
              <a:latin typeface="Avenir Next LT Pro" panose="020B0504020202020204" pitchFamily="34" charset="0"/>
            </a:rPr>
            <a:t>Millones de RD$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</xdr:rowOff>
    </xdr:from>
    <xdr:to>
      <xdr:col>0</xdr:col>
      <xdr:colOff>455925</xdr:colOff>
      <xdr:row>5</xdr:row>
      <xdr:rowOff>19051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162263-2351-40F4-8552-8DF1B5BAD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"/>
          <a:ext cx="446400" cy="1466850"/>
        </a:xfrm>
        <a:prstGeom prst="rect">
          <a:avLst/>
        </a:prstGeom>
      </xdr:spPr>
    </xdr:pic>
    <xdr:clientData/>
  </xdr:twoCellAnchor>
  <xdr:twoCellAnchor>
    <xdr:from>
      <xdr:col>6</xdr:col>
      <xdr:colOff>1971675</xdr:colOff>
      <xdr:row>2</xdr:row>
      <xdr:rowOff>76200</xdr:rowOff>
    </xdr:from>
    <xdr:to>
      <xdr:col>8</xdr:col>
      <xdr:colOff>295275</xdr:colOff>
      <xdr:row>6</xdr:row>
      <xdr:rowOff>152400</xdr:rowOff>
    </xdr:to>
    <xdr:sp macro="" textlink="">
      <xdr:nvSpPr>
        <xdr:cNvPr id="3" name="Flecha: hacia la izqui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D9A7C5-E45C-4CFF-BC83-9E169D593B31}"/>
            </a:ext>
          </a:extLst>
        </xdr:cNvPr>
        <xdr:cNvSpPr/>
      </xdr:nvSpPr>
      <xdr:spPr>
        <a:xfrm>
          <a:off x="10353675" y="704850"/>
          <a:ext cx="1114425" cy="9239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0</xdr:col>
      <xdr:colOff>552450</xdr:colOff>
      <xdr:row>0</xdr:row>
      <xdr:rowOff>0</xdr:rowOff>
    </xdr:from>
    <xdr:to>
      <xdr:col>3</xdr:col>
      <xdr:colOff>38099</xdr:colOff>
      <xdr:row>1</xdr:row>
      <xdr:rowOff>219075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092854-5F67-4479-B941-22E9FF38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450" y="0"/>
          <a:ext cx="1771649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1447800</xdr:colOff>
      <xdr:row>0</xdr:row>
      <xdr:rowOff>0</xdr:rowOff>
    </xdr:from>
    <xdr:to>
      <xdr:col>8</xdr:col>
      <xdr:colOff>209550</xdr:colOff>
      <xdr:row>2</xdr:row>
      <xdr:rowOff>114300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C136CDE-0158-45A9-BF52-36C619E6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29800" y="0"/>
          <a:ext cx="1552575" cy="7429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</xdr:rowOff>
    </xdr:from>
    <xdr:to>
      <xdr:col>0</xdr:col>
      <xdr:colOff>455925</xdr:colOff>
      <xdr:row>5</xdr:row>
      <xdr:rowOff>209551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2AF0E4-A0C9-4E65-B480-9DBDD5B8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"/>
          <a:ext cx="446400" cy="1466850"/>
        </a:xfrm>
        <a:prstGeom prst="rect">
          <a:avLst/>
        </a:prstGeom>
      </xdr:spPr>
    </xdr:pic>
    <xdr:clientData/>
  </xdr:twoCellAnchor>
  <xdr:twoCellAnchor>
    <xdr:from>
      <xdr:col>7</xdr:col>
      <xdr:colOff>1971675</xdr:colOff>
      <xdr:row>2</xdr:row>
      <xdr:rowOff>76200</xdr:rowOff>
    </xdr:from>
    <xdr:to>
      <xdr:col>9</xdr:col>
      <xdr:colOff>295275</xdr:colOff>
      <xdr:row>6</xdr:row>
      <xdr:rowOff>152400</xdr:rowOff>
    </xdr:to>
    <xdr:sp macro="" textlink="">
      <xdr:nvSpPr>
        <xdr:cNvPr id="3" name="Flecha: hacia la izqui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88BAF3-A239-4AD5-8D63-52F8EE2475B2}"/>
            </a:ext>
          </a:extLst>
        </xdr:cNvPr>
        <xdr:cNvSpPr/>
      </xdr:nvSpPr>
      <xdr:spPr>
        <a:xfrm>
          <a:off x="11487150" y="704850"/>
          <a:ext cx="1114425" cy="9334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0</xdr:col>
      <xdr:colOff>552450</xdr:colOff>
      <xdr:row>0</xdr:row>
      <xdr:rowOff>0</xdr:rowOff>
    </xdr:from>
    <xdr:to>
      <xdr:col>3</xdr:col>
      <xdr:colOff>38099</xdr:colOff>
      <xdr:row>1</xdr:row>
      <xdr:rowOff>219075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06A6EF-3FD0-4095-86A7-35D362500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450" y="0"/>
          <a:ext cx="1771649" cy="581025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1447800</xdr:colOff>
      <xdr:row>0</xdr:row>
      <xdr:rowOff>0</xdr:rowOff>
    </xdr:from>
    <xdr:to>
      <xdr:col>9</xdr:col>
      <xdr:colOff>209550</xdr:colOff>
      <xdr:row>2</xdr:row>
      <xdr:rowOff>114300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D995DE-1A83-4E1C-9791-CCE82568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63275" y="0"/>
          <a:ext cx="1552575" cy="74295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</xdr:rowOff>
    </xdr:from>
    <xdr:to>
      <xdr:col>0</xdr:col>
      <xdr:colOff>455925</xdr:colOff>
      <xdr:row>5</xdr:row>
      <xdr:rowOff>200026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1B7980-E402-4414-90E2-994BB32A8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"/>
          <a:ext cx="446400" cy="1466850"/>
        </a:xfrm>
        <a:prstGeom prst="rect">
          <a:avLst/>
        </a:prstGeom>
      </xdr:spPr>
    </xdr:pic>
    <xdr:clientData/>
  </xdr:twoCellAnchor>
  <xdr:twoCellAnchor>
    <xdr:from>
      <xdr:col>7</xdr:col>
      <xdr:colOff>1971675</xdr:colOff>
      <xdr:row>2</xdr:row>
      <xdr:rowOff>76200</xdr:rowOff>
    </xdr:from>
    <xdr:to>
      <xdr:col>9</xdr:col>
      <xdr:colOff>295275</xdr:colOff>
      <xdr:row>6</xdr:row>
      <xdr:rowOff>152400</xdr:rowOff>
    </xdr:to>
    <xdr:sp macro="" textlink="">
      <xdr:nvSpPr>
        <xdr:cNvPr id="5" name="Flecha: hacia l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C0867D-BCE1-4D50-8E34-7C42868532A8}"/>
            </a:ext>
          </a:extLst>
        </xdr:cNvPr>
        <xdr:cNvSpPr/>
      </xdr:nvSpPr>
      <xdr:spPr>
        <a:xfrm>
          <a:off x="11487150" y="704850"/>
          <a:ext cx="1114425" cy="9334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0</xdr:col>
      <xdr:colOff>552450</xdr:colOff>
      <xdr:row>0</xdr:row>
      <xdr:rowOff>0</xdr:rowOff>
    </xdr:from>
    <xdr:to>
      <xdr:col>3</xdr:col>
      <xdr:colOff>38099</xdr:colOff>
      <xdr:row>1</xdr:row>
      <xdr:rowOff>219075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C4AE7A6-BE6B-470E-8800-EFF746F45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450" y="0"/>
          <a:ext cx="1771649" cy="581025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1447800</xdr:colOff>
      <xdr:row>0</xdr:row>
      <xdr:rowOff>0</xdr:rowOff>
    </xdr:from>
    <xdr:to>
      <xdr:col>9</xdr:col>
      <xdr:colOff>209550</xdr:colOff>
      <xdr:row>2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782B4D0-2119-47CF-8C9D-3156F7972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63275" y="0"/>
          <a:ext cx="1552575" cy="7429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0</xdr:row>
      <xdr:rowOff>0</xdr:rowOff>
    </xdr:from>
    <xdr:to>
      <xdr:col>9</xdr:col>
      <xdr:colOff>0</xdr:colOff>
      <xdr:row>3</xdr:row>
      <xdr:rowOff>133350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91529-39EA-481C-AA30-22E8E271D6F9}"/>
            </a:ext>
          </a:extLst>
        </xdr:cNvPr>
        <xdr:cNvSpPr/>
      </xdr:nvSpPr>
      <xdr:spPr>
        <a:xfrm>
          <a:off x="13249275" y="0"/>
          <a:ext cx="1114425" cy="9334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504825</xdr:colOff>
      <xdr:row>1</xdr:row>
      <xdr:rowOff>180975</xdr:rowOff>
    </xdr:from>
    <xdr:to>
      <xdr:col>17</xdr:col>
      <xdr:colOff>552450</xdr:colOff>
      <xdr:row>6</xdr:row>
      <xdr:rowOff>161925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55A98C-DE81-4767-9DD8-EEAF8D071B92}"/>
            </a:ext>
          </a:extLst>
        </xdr:cNvPr>
        <xdr:cNvSpPr/>
      </xdr:nvSpPr>
      <xdr:spPr>
        <a:xfrm>
          <a:off x="10410825" y="371475"/>
          <a:ext cx="1571625" cy="9334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oneCellAnchor>
    <xdr:from>
      <xdr:col>0</xdr:col>
      <xdr:colOff>57149</xdr:colOff>
      <xdr:row>0</xdr:row>
      <xdr:rowOff>0</xdr:rowOff>
    </xdr:from>
    <xdr:ext cx="447676" cy="914400"/>
    <xdr:pic>
      <xdr:nvPicPr>
        <xdr:cNvPr id="3" name="Imagen 2">
          <a:extLst>
            <a:ext uri="{FF2B5EF4-FFF2-40B4-BE49-F238E27FC236}">
              <a16:creationId xmlns:a16="http://schemas.microsoft.com/office/drawing/2014/main" id="{0E66E9A5-D3D4-46BE-9A4F-C875B4A0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9" y="0"/>
          <a:ext cx="447676" cy="914400"/>
        </a:xfrm>
        <a:prstGeom prst="rect">
          <a:avLst/>
        </a:prstGeom>
      </xdr:spPr>
    </xdr:pic>
    <xdr:clientData/>
  </xdr:oneCellAnchor>
  <xdr:oneCellAnchor>
    <xdr:from>
      <xdr:col>0</xdr:col>
      <xdr:colOff>581025</xdr:colOff>
      <xdr:row>0</xdr:row>
      <xdr:rowOff>76200</xdr:rowOff>
    </xdr:from>
    <xdr:ext cx="1295400" cy="542925"/>
    <xdr:pic>
      <xdr:nvPicPr>
        <xdr:cNvPr id="4" name="Imagen 3">
          <a:extLst>
            <a:ext uri="{FF2B5EF4-FFF2-40B4-BE49-F238E27FC236}">
              <a16:creationId xmlns:a16="http://schemas.microsoft.com/office/drawing/2014/main" id="{61F4E18B-89CB-43D4-99B1-724BC39CC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025" y="76200"/>
          <a:ext cx="1295400" cy="542925"/>
        </a:xfrm>
        <a:prstGeom prst="rect">
          <a:avLst/>
        </a:prstGeom>
      </xdr:spPr>
    </xdr:pic>
    <xdr:clientData/>
  </xdr:oneCellAnchor>
  <xdr:oneCellAnchor>
    <xdr:from>
      <xdr:col>11</xdr:col>
      <xdr:colOff>95250</xdr:colOff>
      <xdr:row>0</xdr:row>
      <xdr:rowOff>76200</xdr:rowOff>
    </xdr:from>
    <xdr:ext cx="1457325" cy="638175"/>
    <xdr:pic>
      <xdr:nvPicPr>
        <xdr:cNvPr id="5" name="Imagen 4">
          <a:extLst>
            <a:ext uri="{FF2B5EF4-FFF2-40B4-BE49-F238E27FC236}">
              <a16:creationId xmlns:a16="http://schemas.microsoft.com/office/drawing/2014/main" id="{B609C2B5-6E39-4847-8591-0DD571957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2925" y="76200"/>
          <a:ext cx="1457325" cy="638175"/>
        </a:xfrm>
        <a:prstGeom prst="rect">
          <a:avLst/>
        </a:prstGeom>
      </xdr:spPr>
    </xdr:pic>
    <xdr:clientData/>
  </xdr:oneCellAnchor>
  <xdr:twoCellAnchor>
    <xdr:from>
      <xdr:col>11</xdr:col>
      <xdr:colOff>276225</xdr:colOff>
      <xdr:row>2</xdr:row>
      <xdr:rowOff>209550</xdr:rowOff>
    </xdr:from>
    <xdr:to>
      <xdr:col>12</xdr:col>
      <xdr:colOff>285751</xdr:colOff>
      <xdr:row>8</xdr:row>
      <xdr:rowOff>276225</xdr:rowOff>
    </xdr:to>
    <xdr:sp macro="" textlink="">
      <xdr:nvSpPr>
        <xdr:cNvPr id="10" name="Flecha: hacia la izquierda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56E0C1-4F63-45EE-9FF8-BEC80A597B93}"/>
            </a:ext>
          </a:extLst>
        </xdr:cNvPr>
        <xdr:cNvSpPr/>
      </xdr:nvSpPr>
      <xdr:spPr>
        <a:xfrm>
          <a:off x="8343900" y="742950"/>
          <a:ext cx="1019176" cy="79057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RETURN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5</xdr:row>
      <xdr:rowOff>114300</xdr:rowOff>
    </xdr:from>
    <xdr:to>
      <xdr:col>17</xdr:col>
      <xdr:colOff>47625</xdr:colOff>
      <xdr:row>10</xdr:row>
      <xdr:rowOff>95250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88E90A-CC80-461A-A00E-434ECE34BA06}"/>
            </a:ext>
          </a:extLst>
        </xdr:cNvPr>
        <xdr:cNvSpPr/>
      </xdr:nvSpPr>
      <xdr:spPr>
        <a:xfrm>
          <a:off x="11430000" y="1066800"/>
          <a:ext cx="1571625" cy="933450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odriguez\Documents\Digepres\Informe%20Consolidaci&#243;n%20Ejecuci&#243;n%202020\Contexto%20Eco\GEP-June-2021-Chapter2-LAC-Fig2-3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odriguez\Documents\Digepres\Informe%20Consolidaci&#243;n%20Ejecuci&#243;n%202020\Contexto%20Eco\GEP-June-2021-Chapter2-LAC-Fig2-3-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rodriguez\Downloads\Presupuesto-Formulado-Consolidado-2020%20(4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odriguez\Documents\Digepres\Informe%20Consolidaci&#243;n%20Ejecuci&#243;n%202020\Cuadro%20CAIF%20-%20Con%20C&#225;lculo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.%20CEP/Consolidaci&#243;n/Consolidaci&#243;n%20Ejecuci&#243;n%202020/Informe%20Versi&#243;n%20final%20Rev%20A%20Fernandez,%20M.%20D&#243;lores,%20R.%20Jovine/Datos%20VF-Inform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.%20CEP/Consolidaci&#243;n/Consolidaci&#243;n%20Ejecuci&#243;n%202020/Revisi&#243;n%20Air&#243;n/Samuel%20E.%20Espinal%20A/Cuadros%20Informe%20Consolidado-%20SEEA%20VF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.%20CEP/Consolidaci&#243;n/Consolidaci&#243;n%20Ejecuci&#243;n%202020/Revisi&#243;n%20Air&#243;n/Melvin%20Rodr&#237;guez/Dato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ersonal/mrodriguez_digepres_gob_do/Documents/Escritorio/Datos%20VF-Inform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2.3.1.A"/>
      <sheetName val="2.3.1.B"/>
      <sheetName val="2.3.1.C"/>
      <sheetName val="2.3.1.D"/>
    </sheetNames>
    <sheetDataSet>
      <sheetData sheetId="0"/>
      <sheetData sheetId="1"/>
      <sheetData sheetId="2">
        <row r="2">
          <cell r="R2" t="str">
            <v>Oil</v>
          </cell>
          <cell r="S2" t="str">
            <v>Iron ore</v>
          </cell>
          <cell r="T2" t="str">
            <v>Copper</v>
          </cell>
          <cell r="U2" t="str">
            <v>Soybeans</v>
          </cell>
        </row>
        <row r="3">
          <cell r="Q3">
            <v>43800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</row>
        <row r="4">
          <cell r="Q4">
            <v>43831</v>
          </cell>
          <cell r="R4">
            <v>97.3</v>
          </cell>
          <cell r="S4">
            <v>103.4</v>
          </cell>
          <cell r="T4">
            <v>99.2</v>
          </cell>
          <cell r="U4">
            <v>101.1</v>
          </cell>
          <cell r="V4">
            <v>100</v>
          </cell>
        </row>
        <row r="5">
          <cell r="Q5">
            <v>43862</v>
          </cell>
          <cell r="R5">
            <v>84.2</v>
          </cell>
          <cell r="S5">
            <v>94.6</v>
          </cell>
          <cell r="T5">
            <v>93.6</v>
          </cell>
          <cell r="U5">
            <v>98</v>
          </cell>
          <cell r="V5">
            <v>100</v>
          </cell>
        </row>
        <row r="6">
          <cell r="Q6">
            <v>43891</v>
          </cell>
          <cell r="R6">
            <v>50.8</v>
          </cell>
          <cell r="S6">
            <v>96</v>
          </cell>
          <cell r="T6">
            <v>85.3</v>
          </cell>
          <cell r="U6">
            <v>97.2</v>
          </cell>
          <cell r="V6">
            <v>100</v>
          </cell>
        </row>
        <row r="7">
          <cell r="Q7">
            <v>43922</v>
          </cell>
          <cell r="R7">
            <v>33.200000000000003</v>
          </cell>
          <cell r="S7">
            <v>91.5</v>
          </cell>
          <cell r="T7">
            <v>83.2</v>
          </cell>
          <cell r="U7">
            <v>94.3</v>
          </cell>
          <cell r="V7">
            <v>100</v>
          </cell>
        </row>
        <row r="8">
          <cell r="Q8">
            <v>43952</v>
          </cell>
          <cell r="R8">
            <v>48</v>
          </cell>
          <cell r="S8">
            <v>101.1</v>
          </cell>
          <cell r="T8">
            <v>86.2</v>
          </cell>
          <cell r="U8">
            <v>93.7</v>
          </cell>
          <cell r="V8">
            <v>100</v>
          </cell>
        </row>
        <row r="9">
          <cell r="Q9">
            <v>43983</v>
          </cell>
          <cell r="R9">
            <v>62.3</v>
          </cell>
          <cell r="S9">
            <v>111.5</v>
          </cell>
          <cell r="T9">
            <v>94.7</v>
          </cell>
          <cell r="U9">
            <v>96.4</v>
          </cell>
          <cell r="V9">
            <v>100</v>
          </cell>
        </row>
        <row r="10">
          <cell r="Q10">
            <v>44013</v>
          </cell>
          <cell r="R10">
            <v>66.400000000000006</v>
          </cell>
          <cell r="S10">
            <v>117.1</v>
          </cell>
          <cell r="T10">
            <v>104.9</v>
          </cell>
          <cell r="U10">
            <v>99.4</v>
          </cell>
          <cell r="V10">
            <v>100</v>
          </cell>
        </row>
        <row r="11">
          <cell r="Q11">
            <v>44044</v>
          </cell>
          <cell r="R11">
            <v>68.599999999999994</v>
          </cell>
          <cell r="S11">
            <v>130.69999999999999</v>
          </cell>
          <cell r="T11">
            <v>106.9</v>
          </cell>
          <cell r="U11">
            <v>100.4</v>
          </cell>
          <cell r="V11">
            <v>100</v>
          </cell>
        </row>
        <row r="12">
          <cell r="Q12">
            <v>44075</v>
          </cell>
          <cell r="R12">
            <v>64.099999999999994</v>
          </cell>
          <cell r="S12">
            <v>133.6</v>
          </cell>
          <cell r="T12">
            <v>110.3</v>
          </cell>
          <cell r="U12">
            <v>110.5</v>
          </cell>
          <cell r="V12">
            <v>100</v>
          </cell>
        </row>
        <row r="13">
          <cell r="Q13">
            <v>44105</v>
          </cell>
          <cell r="R13">
            <v>63</v>
          </cell>
          <cell r="S13">
            <v>129.30000000000001</v>
          </cell>
          <cell r="T13">
            <v>110.5</v>
          </cell>
          <cell r="U13">
            <v>118.5</v>
          </cell>
          <cell r="V13">
            <v>100</v>
          </cell>
        </row>
        <row r="14">
          <cell r="Q14">
            <v>44136</v>
          </cell>
          <cell r="R14">
            <v>66.8</v>
          </cell>
          <cell r="S14">
            <v>134.19999999999999</v>
          </cell>
          <cell r="T14">
            <v>116.3</v>
          </cell>
          <cell r="U14">
            <v>130.5</v>
          </cell>
          <cell r="V14">
            <v>100</v>
          </cell>
        </row>
        <row r="15">
          <cell r="Q15">
            <v>44166</v>
          </cell>
          <cell r="R15">
            <v>76.900000000000006</v>
          </cell>
          <cell r="S15">
            <v>167.8</v>
          </cell>
          <cell r="T15">
            <v>127.9</v>
          </cell>
          <cell r="U15">
            <v>133.30000000000001</v>
          </cell>
          <cell r="V15">
            <v>100</v>
          </cell>
        </row>
        <row r="16">
          <cell r="Q16">
            <v>44197</v>
          </cell>
          <cell r="R16">
            <v>84.6</v>
          </cell>
          <cell r="S16">
            <v>183.1</v>
          </cell>
          <cell r="T16">
            <v>131.19999999999999</v>
          </cell>
          <cell r="U16">
            <v>150.4</v>
          </cell>
          <cell r="V16">
            <v>100</v>
          </cell>
        </row>
        <row r="17">
          <cell r="Q17">
            <v>44228</v>
          </cell>
          <cell r="R17">
            <v>95.4</v>
          </cell>
          <cell r="S17">
            <v>177.8</v>
          </cell>
          <cell r="T17">
            <v>139.4</v>
          </cell>
          <cell r="U17">
            <v>150</v>
          </cell>
          <cell r="V17">
            <v>100</v>
          </cell>
        </row>
        <row r="18">
          <cell r="Q18">
            <v>44256</v>
          </cell>
          <cell r="R18">
            <v>100.8</v>
          </cell>
          <cell r="S18">
            <v>181.5</v>
          </cell>
          <cell r="T18">
            <v>147.9</v>
          </cell>
          <cell r="U18">
            <v>153.4</v>
          </cell>
          <cell r="V18">
            <v>100</v>
          </cell>
        </row>
        <row r="19">
          <cell r="Q19">
            <v>44287</v>
          </cell>
          <cell r="R19">
            <v>99.4</v>
          </cell>
          <cell r="S19">
            <v>194.1</v>
          </cell>
          <cell r="T19">
            <v>153.4</v>
          </cell>
          <cell r="U19">
            <v>155</v>
          </cell>
          <cell r="V19">
            <v>100</v>
          </cell>
        </row>
      </sheetData>
      <sheetData sheetId="3">
        <row r="2">
          <cell r="R2" t="str">
            <v>Rep. Dom.*</v>
          </cell>
          <cell r="S2" t="str">
            <v>Jamaica</v>
          </cell>
          <cell r="T2" t="str">
            <v>México (RHS)</v>
          </cell>
          <cell r="U2" t="str">
            <v>Resto del Caribe</v>
          </cell>
        </row>
        <row r="3">
          <cell r="Q3">
            <v>43466</v>
          </cell>
          <cell r="R3">
            <v>536.5</v>
          </cell>
          <cell r="S3">
            <v>332.3</v>
          </cell>
          <cell r="T3">
            <v>3.3</v>
          </cell>
          <cell r="U3">
            <v>859.4</v>
          </cell>
        </row>
        <row r="4">
          <cell r="Q4">
            <v>43497</v>
          </cell>
          <cell r="R4">
            <v>602</v>
          </cell>
          <cell r="S4">
            <v>353.2</v>
          </cell>
          <cell r="T4">
            <v>3.5</v>
          </cell>
          <cell r="U4">
            <v>920.4</v>
          </cell>
        </row>
        <row r="5">
          <cell r="Q5">
            <v>43525</v>
          </cell>
          <cell r="R5">
            <v>611.20000000000005</v>
          </cell>
          <cell r="S5">
            <v>356.8</v>
          </cell>
          <cell r="T5">
            <v>3.6</v>
          </cell>
          <cell r="U5">
            <v>963.3</v>
          </cell>
        </row>
        <row r="6">
          <cell r="Q6">
            <v>43556</v>
          </cell>
          <cell r="R6">
            <v>665.3</v>
          </cell>
          <cell r="S6">
            <v>394.4</v>
          </cell>
          <cell r="T6">
            <v>3.9</v>
          </cell>
          <cell r="U6">
            <v>1114.3</v>
          </cell>
        </row>
        <row r="7">
          <cell r="Q7">
            <v>43586</v>
          </cell>
          <cell r="R7">
            <v>715.1</v>
          </cell>
          <cell r="S7">
            <v>399.8</v>
          </cell>
          <cell r="T7">
            <v>4</v>
          </cell>
          <cell r="U7">
            <v>1283.4000000000001</v>
          </cell>
        </row>
        <row r="8">
          <cell r="Q8">
            <v>43617</v>
          </cell>
          <cell r="R8">
            <v>727.4</v>
          </cell>
          <cell r="S8">
            <v>431.4</v>
          </cell>
          <cell r="T8">
            <v>4.0999999999999996</v>
          </cell>
          <cell r="U8">
            <v>1385.2</v>
          </cell>
        </row>
        <row r="9">
          <cell r="Q9">
            <v>43647</v>
          </cell>
          <cell r="R9">
            <v>648.20000000000005</v>
          </cell>
          <cell r="S9">
            <v>419.5</v>
          </cell>
          <cell r="T9">
            <v>4.0999999999999996</v>
          </cell>
          <cell r="U9">
            <v>1183.8</v>
          </cell>
        </row>
        <row r="10">
          <cell r="Q10">
            <v>43678</v>
          </cell>
          <cell r="R10">
            <v>592.5</v>
          </cell>
          <cell r="S10">
            <v>379.8</v>
          </cell>
          <cell r="T10">
            <v>4</v>
          </cell>
          <cell r="U10">
            <v>1181.8</v>
          </cell>
        </row>
        <row r="11">
          <cell r="Q11">
            <v>43709</v>
          </cell>
          <cell r="R11">
            <v>543.29999999999995</v>
          </cell>
          <cell r="S11">
            <v>330</v>
          </cell>
          <cell r="T11">
            <v>3.8</v>
          </cell>
          <cell r="U11">
            <v>877.7</v>
          </cell>
        </row>
        <row r="12">
          <cell r="Q12">
            <v>43739</v>
          </cell>
          <cell r="R12">
            <v>518.4</v>
          </cell>
          <cell r="S12">
            <v>308.2</v>
          </cell>
          <cell r="T12">
            <v>3.8</v>
          </cell>
          <cell r="U12">
            <v>955.7</v>
          </cell>
        </row>
        <row r="13">
          <cell r="Q13">
            <v>43770</v>
          </cell>
          <cell r="R13">
            <v>511.9</v>
          </cell>
          <cell r="S13">
            <v>300.3</v>
          </cell>
          <cell r="T13">
            <v>3.7</v>
          </cell>
          <cell r="U13">
            <v>883.8</v>
          </cell>
        </row>
        <row r="14">
          <cell r="Q14">
            <v>43800</v>
          </cell>
          <cell r="R14">
            <v>498.3</v>
          </cell>
          <cell r="S14">
            <v>291.10000000000002</v>
          </cell>
          <cell r="T14">
            <v>3.5</v>
          </cell>
          <cell r="U14">
            <v>828.6</v>
          </cell>
        </row>
        <row r="15">
          <cell r="Q15">
            <v>43831</v>
          </cell>
          <cell r="R15">
            <v>478.9</v>
          </cell>
          <cell r="S15">
            <v>302.5</v>
          </cell>
          <cell r="T15">
            <v>3.5</v>
          </cell>
          <cell r="U15">
            <v>857.4</v>
          </cell>
        </row>
        <row r="16">
          <cell r="Q16">
            <v>43862</v>
          </cell>
          <cell r="R16">
            <v>570.79999999999995</v>
          </cell>
          <cell r="S16">
            <v>342.5</v>
          </cell>
          <cell r="T16">
            <v>3.8</v>
          </cell>
          <cell r="U16">
            <v>995.7</v>
          </cell>
        </row>
        <row r="17">
          <cell r="Q17">
            <v>43891</v>
          </cell>
          <cell r="R17">
            <v>253.2</v>
          </cell>
          <cell r="S17">
            <v>140.5</v>
          </cell>
          <cell r="T17">
            <v>2.4</v>
          </cell>
          <cell r="U17">
            <v>402.7</v>
          </cell>
        </row>
        <row r="18">
          <cell r="Q18">
            <v>43922</v>
          </cell>
          <cell r="R18">
            <v>1.5</v>
          </cell>
          <cell r="S18">
            <v>0</v>
          </cell>
          <cell r="T18">
            <v>0.9</v>
          </cell>
          <cell r="U18">
            <v>1</v>
          </cell>
        </row>
        <row r="19">
          <cell r="Q19">
            <v>43952</v>
          </cell>
          <cell r="R19">
            <v>2</v>
          </cell>
          <cell r="S19">
            <v>0</v>
          </cell>
          <cell r="T19">
            <v>1.1000000000000001</v>
          </cell>
          <cell r="U19">
            <v>1.3</v>
          </cell>
        </row>
        <row r="20">
          <cell r="Q20">
            <v>43983</v>
          </cell>
          <cell r="R20">
            <v>2.9</v>
          </cell>
          <cell r="S20">
            <v>11</v>
          </cell>
          <cell r="T20">
            <v>1.1000000000000001</v>
          </cell>
          <cell r="U20">
            <v>15.4</v>
          </cell>
        </row>
        <row r="21">
          <cell r="Q21">
            <v>44013</v>
          </cell>
          <cell r="R21">
            <v>160.80000000000001</v>
          </cell>
          <cell r="S21">
            <v>53.4</v>
          </cell>
          <cell r="T21">
            <v>1.4</v>
          </cell>
          <cell r="U21">
            <v>49.8</v>
          </cell>
        </row>
        <row r="22">
          <cell r="Q22">
            <v>44044</v>
          </cell>
          <cell r="R22">
            <v>130.80000000000001</v>
          </cell>
          <cell r="S22">
            <v>56.6</v>
          </cell>
          <cell r="T22">
            <v>1.5</v>
          </cell>
          <cell r="U22">
            <v>33.799999999999997</v>
          </cell>
        </row>
        <row r="23">
          <cell r="Q23">
            <v>44075</v>
          </cell>
          <cell r="R23">
            <v>169.4</v>
          </cell>
          <cell r="S23">
            <v>45.8</v>
          </cell>
          <cell r="T23">
            <v>2.2999999999999998</v>
          </cell>
          <cell r="U23">
            <v>33.9</v>
          </cell>
        </row>
        <row r="24">
          <cell r="Q24">
            <v>44105</v>
          </cell>
          <cell r="R24">
            <v>193.6</v>
          </cell>
          <cell r="S24">
            <v>51.5</v>
          </cell>
          <cell r="T24">
            <v>2.1</v>
          </cell>
          <cell r="U24">
            <v>43.4</v>
          </cell>
        </row>
        <row r="25">
          <cell r="Q25">
            <v>44136</v>
          </cell>
          <cell r="R25">
            <v>200.2</v>
          </cell>
          <cell r="S25">
            <v>45.1</v>
          </cell>
          <cell r="T25">
            <v>2</v>
          </cell>
          <cell r="U25">
            <v>27</v>
          </cell>
        </row>
        <row r="26">
          <cell r="Q26">
            <v>44166</v>
          </cell>
          <cell r="R26">
            <v>281.3</v>
          </cell>
          <cell r="S26">
            <v>51.7</v>
          </cell>
          <cell r="T26">
            <v>1.9</v>
          </cell>
          <cell r="U26">
            <v>50.5</v>
          </cell>
        </row>
        <row r="27">
          <cell r="Q27">
            <v>44197</v>
          </cell>
          <cell r="R27">
            <v>186.4</v>
          </cell>
          <cell r="S27">
            <v>30.7</v>
          </cell>
          <cell r="T27">
            <v>1.7</v>
          </cell>
          <cell r="U27">
            <v>29.4</v>
          </cell>
        </row>
        <row r="28">
          <cell r="Q28">
            <v>44228</v>
          </cell>
          <cell r="R28">
            <v>218.5</v>
          </cell>
          <cell r="S28">
            <v>37</v>
          </cell>
          <cell r="T28">
            <v>1.6</v>
          </cell>
          <cell r="U28">
            <v>39.799999999999997</v>
          </cell>
        </row>
        <row r="29">
          <cell r="Q29">
            <v>44256</v>
          </cell>
          <cell r="R29">
            <v>295.10000000000002</v>
          </cell>
          <cell r="S29">
            <v>57.5</v>
          </cell>
          <cell r="T29"/>
          <cell r="U29">
            <v>70.099999999999994</v>
          </cell>
        </row>
        <row r="30">
          <cell r="Q30">
            <v>44287</v>
          </cell>
          <cell r="R30">
            <v>390.2</v>
          </cell>
          <cell r="S30"/>
          <cell r="T30"/>
          <cell r="U30"/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2.3.3.A"/>
      <sheetName val="2.3.3.B"/>
      <sheetName val="2.3.3.C"/>
      <sheetName val="2.3.3.D"/>
    </sheetNames>
    <sheetDataSet>
      <sheetData sheetId="0"/>
      <sheetData sheetId="1">
        <row r="2">
          <cell r="S2" t="str">
            <v>Economías Avanzadas</v>
          </cell>
          <cell r="T2" t="str">
            <v>EMDEs</v>
          </cell>
        </row>
        <row r="3">
          <cell r="Q3" t="str">
            <v>Chile</v>
          </cell>
          <cell r="R3">
            <v>52.2</v>
          </cell>
          <cell r="S3">
            <v>36</v>
          </cell>
          <cell r="T3">
            <v>6</v>
          </cell>
        </row>
        <row r="4">
          <cell r="Q4" t="str">
            <v>Uruguay</v>
          </cell>
          <cell r="R4">
            <v>46.6</v>
          </cell>
          <cell r="S4">
            <v>36</v>
          </cell>
          <cell r="T4">
            <v>6</v>
          </cell>
        </row>
        <row r="5">
          <cell r="Q5" t="str">
            <v>Rep. Dom.*</v>
          </cell>
          <cell r="R5">
            <v>27.7</v>
          </cell>
          <cell r="S5">
            <v>36</v>
          </cell>
          <cell r="T5">
            <v>6</v>
          </cell>
        </row>
        <row r="6">
          <cell r="Q6" t="str">
            <v>Dominica</v>
          </cell>
          <cell r="R6">
            <v>26.9</v>
          </cell>
          <cell r="S6">
            <v>36</v>
          </cell>
          <cell r="T6">
            <v>6</v>
          </cell>
        </row>
        <row r="7">
          <cell r="Q7" t="str">
            <v>Barbados</v>
          </cell>
          <cell r="R7">
            <v>26.6</v>
          </cell>
          <cell r="S7">
            <v>36</v>
          </cell>
          <cell r="T7">
            <v>6</v>
          </cell>
        </row>
        <row r="8">
          <cell r="Q8" t="str">
            <v>Guyana</v>
          </cell>
          <cell r="R8">
            <v>23.8</v>
          </cell>
          <cell r="S8">
            <v>36</v>
          </cell>
          <cell r="T8">
            <v>6</v>
          </cell>
        </row>
        <row r="9">
          <cell r="Q9" t="str">
            <v>Brasil</v>
          </cell>
          <cell r="R9">
            <v>20.100000000000001</v>
          </cell>
          <cell r="S9">
            <v>36</v>
          </cell>
          <cell r="T9">
            <v>6</v>
          </cell>
        </row>
        <row r="10">
          <cell r="Q10" t="str">
            <v>Argentina</v>
          </cell>
          <cell r="R10">
            <v>19.5</v>
          </cell>
          <cell r="S10">
            <v>36</v>
          </cell>
          <cell r="T10">
            <v>6</v>
          </cell>
        </row>
        <row r="11">
          <cell r="Q11" t="str">
            <v>El Salvador</v>
          </cell>
          <cell r="R11">
            <v>17.100000000000001</v>
          </cell>
          <cell r="S11">
            <v>36</v>
          </cell>
          <cell r="T11">
            <v>6</v>
          </cell>
        </row>
        <row r="12">
          <cell r="Q12" t="str">
            <v>Belize</v>
          </cell>
          <cell r="R12">
            <v>15.4</v>
          </cell>
          <cell r="S12">
            <v>36</v>
          </cell>
          <cell r="T12">
            <v>6</v>
          </cell>
        </row>
        <row r="13">
          <cell r="Q13" t="str">
            <v>México</v>
          </cell>
          <cell r="R13">
            <v>15</v>
          </cell>
          <cell r="S13">
            <v>36</v>
          </cell>
          <cell r="T13">
            <v>6</v>
          </cell>
        </row>
        <row r="14">
          <cell r="Q14" t="str">
            <v>Colombia</v>
          </cell>
          <cell r="R14">
            <v>10.7</v>
          </cell>
          <cell r="S14">
            <v>36</v>
          </cell>
          <cell r="T14">
            <v>6</v>
          </cell>
        </row>
        <row r="15">
          <cell r="Q15" t="str">
            <v>Bolivia</v>
          </cell>
          <cell r="R15">
            <v>9.8000000000000007</v>
          </cell>
          <cell r="S15">
            <v>36</v>
          </cell>
          <cell r="T15">
            <v>6</v>
          </cell>
        </row>
        <row r="16">
          <cell r="Q16" t="str">
            <v>Ecuador</v>
          </cell>
          <cell r="R16">
            <v>8.6</v>
          </cell>
          <cell r="S16">
            <v>36</v>
          </cell>
          <cell r="T16">
            <v>6</v>
          </cell>
        </row>
        <row r="17">
          <cell r="Q17" t="str">
            <v>Peru</v>
          </cell>
          <cell r="R17">
            <v>7.1</v>
          </cell>
          <cell r="S17">
            <v>36</v>
          </cell>
          <cell r="T17">
            <v>6</v>
          </cell>
        </row>
        <row r="18">
          <cell r="Q18" t="str">
            <v>Jamaica</v>
          </cell>
          <cell r="R18">
            <v>5.0999999999999996</v>
          </cell>
          <cell r="S18">
            <v>36</v>
          </cell>
          <cell r="T18">
            <v>6</v>
          </cell>
        </row>
        <row r="19">
          <cell r="Q19" t="str">
            <v>Paraguay</v>
          </cell>
          <cell r="R19">
            <v>3.5</v>
          </cell>
          <cell r="S19">
            <v>36</v>
          </cell>
          <cell r="T19">
            <v>6</v>
          </cell>
        </row>
        <row r="20">
          <cell r="Q20" t="str">
            <v>Honduras</v>
          </cell>
          <cell r="R20">
            <v>1.4</v>
          </cell>
          <cell r="S20">
            <v>36</v>
          </cell>
          <cell r="T20">
            <v>6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anorama Macroeconómico"/>
      <sheetName val="2. Cobertura Institucional"/>
      <sheetName val="3.CAIF Presp. Agregado"/>
      <sheetName val="4. Matriz Trans. Consolidadas"/>
      <sheetName val="5. Presup. Consolidado Ingresos"/>
      <sheetName val="6. Presup. Consolidado Gastos"/>
      <sheetName val="7. CAIF Consolidada"/>
      <sheetName val="8. Presp. Consolidado Funcional"/>
      <sheetName val="9. Demanda Agregada"/>
      <sheetName val="10. Remuneraciones"/>
      <sheetName val="11. Remuneraciones Promedio"/>
      <sheetName val="12. Proyectos de Inversion"/>
      <sheetName val="Anexo-1 Matriz Trans. Cons."/>
      <sheetName val="Anexo-2 Ambitos e Instituciones"/>
      <sheetName val="Anexo 3 - CAIF Presp. Agregado"/>
      <sheetName val="Anexo 4 - CAIF Consolidada"/>
      <sheetName val="Anexo 5 - Impuestos"/>
      <sheetName val="Anexo 6 - Cons. Fuentes Fin"/>
      <sheetName val="Anexo 7 - Cons. Aplicacione"/>
    </sheetNames>
    <sheetDataSet>
      <sheetData sheetId="0"/>
      <sheetData sheetId="1"/>
      <sheetData sheetId="2"/>
      <sheetData sheetId="3">
        <row r="39">
          <cell r="K39">
            <v>201250330014.40118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do - Agregado"/>
      <sheetName val="Ejecucion - Agregado"/>
      <sheetName val="Formulacion - Consolidado"/>
      <sheetName val="Ejecucion - Consolidado"/>
      <sheetName val="Ingresos Form. Cons."/>
      <sheetName val="Ingresos Ejec. Cons. (2)"/>
      <sheetName val="Ingresos Ejec. Cons."/>
      <sheetName val="Fuentes sin Fuentes Financieras"/>
      <sheetName val="Anexo"/>
      <sheetName val="Gráfico1"/>
      <sheetName val="Gráfico2"/>
      <sheetName val="Gráfico3"/>
      <sheetName val="Gráfico4"/>
    </sheetNames>
    <sheetDataSet>
      <sheetData sheetId="0"/>
      <sheetData sheetId="1"/>
      <sheetData sheetId="2">
        <row r="20">
          <cell r="J20">
            <v>35997184900.549927</v>
          </cell>
        </row>
        <row r="21">
          <cell r="J21">
            <v>-158427503632</v>
          </cell>
        </row>
        <row r="22">
          <cell r="J22">
            <v>-122430318731.45007</v>
          </cell>
        </row>
        <row r="23">
          <cell r="J23">
            <v>38766178745.629883</v>
          </cell>
        </row>
      </sheetData>
      <sheetData sheetId="3">
        <row r="24">
          <cell r="J24">
            <v>-206694557078.32718</v>
          </cell>
        </row>
        <row r="25">
          <cell r="J25">
            <v>-138164250026.85083</v>
          </cell>
        </row>
        <row r="26">
          <cell r="J26">
            <v>-344858807105.1781</v>
          </cell>
        </row>
        <row r="27">
          <cell r="J27">
            <v>-177659807676.07806</v>
          </cell>
        </row>
      </sheetData>
      <sheetData sheetId="4"/>
      <sheetData sheetId="5"/>
      <sheetData sheetId="6">
        <row r="9">
          <cell r="C9" t="str">
            <v>Gobierno Central</v>
          </cell>
          <cell r="D9" t="str">
            <v>Organismos Autónomos y Descentralizados No Financieros</v>
          </cell>
          <cell r="E9" t="str">
            <v>Instituciones Públicas de la Seguridad Social</v>
          </cell>
          <cell r="F9" t="str">
            <v>Gobierno Locales</v>
          </cell>
          <cell r="G9" t="str">
            <v>Empresas Públicas No Financieras</v>
          </cell>
        </row>
        <row r="10">
          <cell r="B10" t="str">
            <v>Ingresos Corrientes</v>
          </cell>
          <cell r="H10">
            <v>791213275814.85022</v>
          </cell>
          <cell r="J10">
            <v>965923151229.96863</v>
          </cell>
        </row>
        <row r="18">
          <cell r="B18" t="str">
            <v>Ingresos de capital</v>
          </cell>
          <cell r="H18">
            <v>50481294736.010002</v>
          </cell>
          <cell r="J18">
            <v>50181294736.010002</v>
          </cell>
        </row>
        <row r="24">
          <cell r="C24">
            <v>0.79182312561414547</v>
          </cell>
          <cell r="D24">
            <v>1.5475728700983613E-2</v>
          </cell>
          <cell r="E24">
            <v>1.2481827354730742E-3</v>
          </cell>
          <cell r="F24">
            <v>7.0054868955253865E-3</v>
          </cell>
          <cell r="G24">
            <v>0.18444747605387238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Ejecución (2)"/>
      <sheetName val="Institucional10 Instituciones T"/>
      <sheetName val="Funcional-T2"/>
      <sheetName val="Grá 14"/>
      <sheetName val="Gráficos -1  Y 2"/>
      <sheetName val="Gráfica 3 "/>
      <sheetName val="Gráfico 4"/>
      <sheetName val="Hoja1"/>
      <sheetName val="tabla 1"/>
      <sheetName val="aNEXO (2)"/>
      <sheetName val="aNEXO"/>
      <sheetName val="Hoja5"/>
      <sheetName val="Tabla 2"/>
      <sheetName val="Gráfico 5"/>
      <sheetName val="Gráfico 12  y13"/>
      <sheetName val="Gráfico 8"/>
      <sheetName val="Gráfico 6 (3)"/>
      <sheetName val="Grá 16"/>
      <sheetName val="Gráfico 15"/>
      <sheetName val="Ejecucion - Consolidado"/>
      <sheetName val="Formulacion - Consolidado"/>
      <sheetName val="4. Matriz Trans. Consolidadas"/>
      <sheetName val="1 TRANS  (2)"/>
      <sheetName val="Identificación"/>
      <sheetName val="Hoja8"/>
      <sheetName val="Bases "/>
      <sheetName val="ID2"/>
      <sheetName val="Hoja3"/>
      <sheetName val="Hoja12"/>
      <sheetName val="Ejec. Consolidado  ForFuncional"/>
      <sheetName val="Analisis funcional "/>
      <sheetName val="Ejec. Consolidado  ForFunci (2)"/>
      <sheetName val="Hoja9"/>
      <sheetName val="GGN (2)"/>
      <sheetName val="Hoja2"/>
      <sheetName val="Ayuntamientos "/>
      <sheetName val="Hoja27"/>
      <sheetName val="Hoja28"/>
      <sheetName val="Hoja14"/>
      <sheetName val="Funcional (2)"/>
    </sheetNames>
    <sheetDataSet>
      <sheetData sheetId="0"/>
      <sheetData sheetId="1"/>
      <sheetData sheetId="2"/>
      <sheetData sheetId="3"/>
      <sheetData sheetId="4">
        <row r="18">
          <cell r="D18" t="str">
            <v>Presupuesto ejecutado</v>
          </cell>
          <cell r="E18" t="str">
            <v>Valor % en relación al total ejecutado en Servicios Sociales</v>
          </cell>
        </row>
        <row r="19">
          <cell r="C19" t="str">
            <v xml:space="preserve"> Vivienda y servicios comunitarios</v>
          </cell>
          <cell r="D19">
            <v>18394729691.939968</v>
          </cell>
          <cell r="E19">
            <v>3.4013638947155013E-2</v>
          </cell>
        </row>
        <row r="20">
          <cell r="C20" t="str">
            <v>Salud</v>
          </cell>
          <cell r="D20">
            <v>91637899525.050751</v>
          </cell>
          <cell r="E20">
            <v>0.16944736239785549</v>
          </cell>
        </row>
        <row r="21">
          <cell r="C21" t="str">
            <v xml:space="preserve"> Actividades deportivas, recreativas, culturales y religiosas</v>
          </cell>
          <cell r="D21">
            <v>6335095487.419961</v>
          </cell>
          <cell r="E21">
            <v>1.1714205873830831E-2</v>
          </cell>
        </row>
        <row r="22">
          <cell r="C22" t="str">
            <v>Educación</v>
          </cell>
          <cell r="D22">
            <v>205160449563.01077</v>
          </cell>
          <cell r="E22">
            <v>0.37936156576032326</v>
          </cell>
        </row>
        <row r="23">
          <cell r="C23" t="str">
            <v>Protección social</v>
          </cell>
          <cell r="D23">
            <v>219276345958.09091</v>
          </cell>
          <cell r="E23">
            <v>0.40546322702083548</v>
          </cell>
        </row>
      </sheetData>
      <sheetData sheetId="5"/>
      <sheetData sheetId="6">
        <row r="12">
          <cell r="B12" t="str">
            <v>Formulación</v>
          </cell>
          <cell r="C12" t="str">
            <v xml:space="preserve">Ejecución </v>
          </cell>
          <cell r="D12" t="str">
            <v xml:space="preserve">Total </v>
          </cell>
        </row>
        <row r="13">
          <cell r="A13" t="str">
            <v xml:space="preserve">Gastos  Corriente </v>
          </cell>
          <cell r="B13">
            <v>929925966329.41882</v>
          </cell>
          <cell r="C13">
            <v>997907832893.17944</v>
          </cell>
        </row>
        <row r="14">
          <cell r="A14" t="str">
            <v>Gastos de Capital</v>
          </cell>
          <cell r="B14">
            <v>171608798368.01004</v>
          </cell>
          <cell r="C14">
            <v>151762845703.93008</v>
          </cell>
        </row>
      </sheetData>
      <sheetData sheetId="7">
        <row r="35">
          <cell r="Q35" t="str">
            <v xml:space="preserve">Presupuesto ejecutado </v>
          </cell>
          <cell r="R35" t="str">
            <v>valor % en relación al total de gasto corriente ejecutado</v>
          </cell>
        </row>
        <row r="36">
          <cell r="P36" t="str">
            <v xml:space="preserve"> Gastos de explotación</v>
          </cell>
          <cell r="Q36">
            <v>147342413706.47964</v>
          </cell>
          <cell r="R36">
            <v>0.14765132495182245</v>
          </cell>
        </row>
        <row r="37">
          <cell r="P37" t="str">
            <v xml:space="preserve"> Gastos de consumo</v>
          </cell>
          <cell r="Q37">
            <v>392692253362.44818</v>
          </cell>
          <cell r="R37">
            <v>0.39351555365983798</v>
          </cell>
        </row>
        <row r="38">
          <cell r="P38" t="str">
            <v xml:space="preserve"> Intereses de la deuda</v>
          </cell>
          <cell r="Q38">
            <v>161902963797.99997</v>
          </cell>
          <cell r="R38">
            <v>0.16224240201482712</v>
          </cell>
        </row>
        <row r="39">
          <cell r="P39" t="str">
            <v>Transferencias corrientes otorgadas</v>
          </cell>
          <cell r="Q39">
            <v>245689338189.56058</v>
          </cell>
          <cell r="R39">
            <v>0.24620443901842839</v>
          </cell>
        </row>
        <row r="40">
          <cell r="P40" t="str">
            <v>Otros*</v>
          </cell>
          <cell r="Q40">
            <v>50280863836.690002</v>
          </cell>
          <cell r="R40">
            <v>5.0386280355083995E-2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 xml:space="preserve"> Gastos corrientes</v>
          </cell>
          <cell r="B1">
            <v>997907832893.17944</v>
          </cell>
        </row>
        <row r="2">
          <cell r="A2" t="str">
            <v>Gastos de capital</v>
          </cell>
          <cell r="B2">
            <v>151762845703.93008</v>
          </cell>
        </row>
      </sheetData>
      <sheetData sheetId="15">
        <row r="4">
          <cell r="T4" t="str">
            <v>Gobierno Central</v>
          </cell>
          <cell r="U4" t="str">
            <v>Organismos Autónomos y Descentralizados No Financieros</v>
          </cell>
          <cell r="V4" t="str">
            <v>Gobiernos Locales</v>
          </cell>
          <cell r="W4" t="str">
            <v>Empresas Públicas No Financieras</v>
          </cell>
        </row>
        <row r="5">
          <cell r="B5" t="str">
            <v>Gobierno Central</v>
          </cell>
          <cell r="C5" t="str">
            <v>Organismos Autónomos y Descentralizados No Financieros</v>
          </cell>
          <cell r="D5" t="str">
            <v>Gobiernos Locales</v>
          </cell>
          <cell r="E5" t="str">
            <v>Empresas Públicas No Financieras</v>
          </cell>
          <cell r="S5" t="str">
            <v>Protección del aire, agua y suelo.</v>
          </cell>
          <cell r="T5">
            <v>1447638054.2499952</v>
          </cell>
          <cell r="U5">
            <v>13626322.340000002</v>
          </cell>
          <cell r="V5">
            <v>246851439.47000003</v>
          </cell>
          <cell r="W5">
            <v>6201767675.4200001</v>
          </cell>
        </row>
        <row r="6">
          <cell r="B6">
            <v>79166226829.719986</v>
          </cell>
          <cell r="C6">
            <v>18553761842.919987</v>
          </cell>
          <cell r="D6">
            <v>3120139815.1899967</v>
          </cell>
          <cell r="E6">
            <v>186391074627.33994</v>
          </cell>
          <cell r="S6" t="str">
            <v>Ordenación de desechos</v>
          </cell>
          <cell r="T6">
            <v>3226290975.809999</v>
          </cell>
          <cell r="U6">
            <v>294903819.76999986</v>
          </cell>
          <cell r="V6">
            <v>5113565146.7600193</v>
          </cell>
          <cell r="W6"/>
        </row>
      </sheetData>
      <sheetData sheetId="16"/>
      <sheetData sheetId="17"/>
      <sheetData sheetId="18">
        <row r="32">
          <cell r="B32" t="str">
            <v>Presupuesto ejecutado</v>
          </cell>
          <cell r="C32" t="str">
            <v>Valor % en relación al total ejecutado</v>
          </cell>
        </row>
        <row r="33">
          <cell r="A33" t="str">
            <v xml:space="preserve"> Incremento de disponibilidades internas</v>
          </cell>
          <cell r="B33">
            <v>13633082082.170002</v>
          </cell>
          <cell r="C33">
            <v>7.4692036648026483E-2</v>
          </cell>
        </row>
        <row r="34">
          <cell r="A34" t="str">
            <v>Disminución de cuentas por pagar I.C</v>
          </cell>
          <cell r="B34">
            <v>19494603647.079998</v>
          </cell>
          <cell r="C34">
            <v>0.10680575685455575</v>
          </cell>
        </row>
        <row r="35">
          <cell r="A35" t="str">
            <v>Disminución de ctas. por pagar I.C.AD</v>
          </cell>
          <cell r="B35">
            <v>66095912448.899994</v>
          </cell>
          <cell r="C35">
            <v>0.36212195343374493</v>
          </cell>
        </row>
        <row r="36">
          <cell r="A36" t="str">
            <v xml:space="preserve"> Amortización de la porción de corto plazo de la D.P.I</v>
          </cell>
          <cell r="B36">
            <v>27044600000</v>
          </cell>
          <cell r="C36">
            <v>0.14817018207299515</v>
          </cell>
        </row>
        <row r="37">
          <cell r="A37" t="str">
            <v>Amortización de la porción de corto plazo D.P.E.L</v>
          </cell>
          <cell r="B37">
            <v>28990682910.799995</v>
          </cell>
          <cell r="C37">
            <v>0.15883225358532588</v>
          </cell>
        </row>
        <row r="38">
          <cell r="A38" t="str">
            <v xml:space="preserve">otros </v>
          </cell>
          <cell r="B38">
            <v>27265022314.75</v>
          </cell>
          <cell r="C38">
            <v>0.14937781740535203</v>
          </cell>
        </row>
      </sheetData>
      <sheetData sheetId="19">
        <row r="23">
          <cell r="H23" t="str">
            <v>Presupuesto Ejecutado</v>
          </cell>
          <cell r="I23" t="str">
            <v xml:space="preserve">Valor % en relación al total Fuente Financieras ejecutadas </v>
          </cell>
        </row>
        <row r="24">
          <cell r="G24" t="str">
            <v>Disminución de disponibilidades internas</v>
          </cell>
          <cell r="H24">
            <v>12028510160.960001</v>
          </cell>
          <cell r="I24">
            <v>1.9025873122736722E-2</v>
          </cell>
        </row>
        <row r="25">
          <cell r="G25" t="str">
            <v>Colocación de títulos valores D.I.L</v>
          </cell>
          <cell r="H25">
            <v>122567250000</v>
          </cell>
          <cell r="I25">
            <v>0.19386847716780237</v>
          </cell>
        </row>
        <row r="26">
          <cell r="G26" t="str">
            <v>Colocación de títulos valores D.E.L</v>
          </cell>
          <cell r="H26">
            <v>347898017006.46002</v>
          </cell>
          <cell r="I26">
            <v>0.55028124369879083</v>
          </cell>
        </row>
        <row r="27">
          <cell r="G27" t="str">
            <v>Obtención de préstamos de la deuda pública E.L</v>
          </cell>
          <cell r="H27">
            <v>121502021494.69995</v>
          </cell>
          <cell r="I27">
            <v>0.19218357171256653</v>
          </cell>
        </row>
        <row r="28">
          <cell r="G28" t="str">
            <v xml:space="preserve">otros </v>
          </cell>
          <cell r="H28">
            <v>28222764100.469997</v>
          </cell>
          <cell r="I28">
            <v>4.4640834298103615E-2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Transacciones Cons."/>
      <sheetName val="Sheet1"/>
      <sheetName val="Cobertura Institucional"/>
      <sheetName val="Presión Tributaria"/>
      <sheetName val="Demanda Agregada"/>
      <sheetName val="Empleo "/>
      <sheetName val="Proyectos de inversión"/>
      <sheetName val="Proy. de inv"/>
      <sheetName val="Inversion en Provincias"/>
      <sheetName val="Inversion prov. per capita"/>
      <sheetName val="2.20-15"/>
      <sheetName val="REGION- inv"/>
      <sheetName val="CAPITULO -inv"/>
      <sheetName val="FINALIDAD-inv"/>
      <sheetName val="Graficos"/>
    </sheetNames>
    <sheetDataSet>
      <sheetData sheetId="0"/>
      <sheetData sheetId="1"/>
      <sheetData sheetId="2"/>
      <sheetData sheetId="3">
        <row r="5">
          <cell r="C5" t="str">
            <v>Gobierno Central</v>
          </cell>
          <cell r="D5" t="str">
            <v>Gobierno General Nacional</v>
          </cell>
          <cell r="E5" t="str">
            <v>Sector Público No Financiero</v>
          </cell>
        </row>
        <row r="8">
          <cell r="C8">
            <v>0.12425675074440039</v>
          </cell>
          <cell r="D8">
            <v>0.123603739196541</v>
          </cell>
          <cell r="E8">
            <v>0.123603739196541</v>
          </cell>
        </row>
        <row r="9">
          <cell r="A9" t="str">
            <v>Descentralizadas</v>
          </cell>
          <cell r="C9"/>
          <cell r="D9">
            <v>9.6017474630512301E-4</v>
          </cell>
          <cell r="E9">
            <v>9.6017474630512301E-4</v>
          </cell>
        </row>
        <row r="10">
          <cell r="A10" t="str">
            <v>Gobiernos Locales</v>
          </cell>
          <cell r="C10"/>
          <cell r="D10"/>
          <cell r="E10">
            <v>4.0953575492716499E-4</v>
          </cell>
        </row>
        <row r="41">
          <cell r="C41" t="str">
            <v>Formulación 2020</v>
          </cell>
          <cell r="D41" t="str">
            <v>Ejecución 2020</v>
          </cell>
        </row>
        <row r="42">
          <cell r="B42" t="str">
            <v>Gobierno Central</v>
          </cell>
          <cell r="C42">
            <v>0.138836632416277</v>
          </cell>
          <cell r="D42">
            <v>0.12425675074440039</v>
          </cell>
        </row>
        <row r="43">
          <cell r="B43" t="str">
            <v>Gobierno General Nacional</v>
          </cell>
          <cell r="C43">
            <v>0.13921855610971573</v>
          </cell>
          <cell r="D43">
            <v>0.12456391394284612</v>
          </cell>
        </row>
        <row r="44">
          <cell r="B44" t="str">
            <v xml:space="preserve">Sector Público No Financiero </v>
          </cell>
          <cell r="C44">
            <v>0.13979038481959202</v>
          </cell>
          <cell r="D44">
            <v>0.12497344969777328</v>
          </cell>
        </row>
      </sheetData>
      <sheetData sheetId="4">
        <row r="23">
          <cell r="B23" t="str">
            <v>Formulación 2020</v>
          </cell>
          <cell r="D23" t="str">
            <v>Ejecución 2020</v>
          </cell>
        </row>
        <row r="24">
          <cell r="A24" t="str">
            <v>Consumo</v>
          </cell>
          <cell r="B24">
            <v>633667.87608817883</v>
          </cell>
          <cell r="D24">
            <v>539587.62133735069</v>
          </cell>
        </row>
        <row r="25">
          <cell r="A25" t="str">
            <v>Inversión</v>
          </cell>
          <cell r="B25">
            <v>158534.79064839997</v>
          </cell>
          <cell r="D25">
            <v>142714.44396717084</v>
          </cell>
        </row>
      </sheetData>
      <sheetData sheetId="5">
        <row r="25">
          <cell r="B25" t="str">
            <v>Formulado</v>
          </cell>
          <cell r="C25" t="str">
            <v>Ejecutado</v>
          </cell>
        </row>
        <row r="26">
          <cell r="A26" t="str">
            <v>Gobierno Central</v>
          </cell>
          <cell r="B26">
            <v>563598</v>
          </cell>
          <cell r="C26">
            <v>558754</v>
          </cell>
        </row>
        <row r="27">
          <cell r="A27" t="str">
            <v>Organismos Autónomos y Descentralizados No Financieros</v>
          </cell>
          <cell r="B27">
            <v>47189</v>
          </cell>
          <cell r="C27">
            <v>36498</v>
          </cell>
        </row>
        <row r="28">
          <cell r="A28" t="str">
            <v>Instituciones Públicas de la Seguridad Social</v>
          </cell>
          <cell r="B28">
            <v>12671.910971027544</v>
          </cell>
          <cell r="C28">
            <v>4219</v>
          </cell>
        </row>
        <row r="29">
          <cell r="A29" t="str">
            <v>Gobiernos Locales</v>
          </cell>
          <cell r="B29">
            <v>50721</v>
          </cell>
          <cell r="C29">
            <v>50699</v>
          </cell>
        </row>
        <row r="30">
          <cell r="A30" t="str">
            <v>Empresas Públicas No Financieras</v>
          </cell>
          <cell r="B30">
            <v>40841.322</v>
          </cell>
          <cell r="C30">
            <v>38374</v>
          </cell>
        </row>
      </sheetData>
      <sheetData sheetId="6"/>
      <sheetData sheetId="7"/>
      <sheetData sheetId="8">
        <row r="46">
          <cell r="B46" t="str">
            <v>El Seibo</v>
          </cell>
          <cell r="C46">
            <v>131584428.56999999</v>
          </cell>
        </row>
        <row r="47">
          <cell r="B47" t="str">
            <v>Santiago Rodriguez</v>
          </cell>
          <cell r="C47">
            <v>157485500.35999998</v>
          </cell>
        </row>
        <row r="48">
          <cell r="B48" t="str">
            <v>Pedernales</v>
          </cell>
          <cell r="C48">
            <v>163284691.19</v>
          </cell>
        </row>
        <row r="49">
          <cell r="B49" t="str">
            <v>San Jose De Ocoa</v>
          </cell>
          <cell r="C49">
            <v>174210357.17000002</v>
          </cell>
        </row>
        <row r="50">
          <cell r="B50" t="str">
            <v>Hermanas Mirabal</v>
          </cell>
          <cell r="C50">
            <v>205364508.81000006</v>
          </cell>
        </row>
        <row r="51">
          <cell r="B51" t="str">
            <v>Sanchez Ramirez</v>
          </cell>
          <cell r="C51">
            <v>253641727.66000003</v>
          </cell>
        </row>
        <row r="52">
          <cell r="B52" t="str">
            <v>Valverde</v>
          </cell>
          <cell r="C52">
            <v>302670751.30999994</v>
          </cell>
        </row>
        <row r="53">
          <cell r="B53" t="str">
            <v>Maria Trinidad Sanchez</v>
          </cell>
          <cell r="C53">
            <v>313330195.65999997</v>
          </cell>
        </row>
        <row r="54">
          <cell r="B54" t="str">
            <v>Dajabon</v>
          </cell>
          <cell r="C54">
            <v>342876288.63</v>
          </cell>
        </row>
        <row r="55">
          <cell r="B55" t="str">
            <v>La Romana</v>
          </cell>
          <cell r="C55">
            <v>402057420.65999997</v>
          </cell>
        </row>
        <row r="56">
          <cell r="B56" t="str">
            <v>Monte Cristi</v>
          </cell>
          <cell r="C56">
            <v>440920359.22000003</v>
          </cell>
        </row>
        <row r="57">
          <cell r="B57" t="str">
            <v>Elias Pina</v>
          </cell>
          <cell r="C57">
            <v>470056620.89999992</v>
          </cell>
        </row>
        <row r="58">
          <cell r="B58" t="str">
            <v>San Pedro De Macoris</v>
          </cell>
          <cell r="C58">
            <v>492468801.06000012</v>
          </cell>
        </row>
        <row r="59">
          <cell r="B59" t="str">
            <v>Samana</v>
          </cell>
          <cell r="C59">
            <v>566522168.3499999</v>
          </cell>
        </row>
        <row r="60">
          <cell r="B60" t="str">
            <v>La Altagracia</v>
          </cell>
          <cell r="C60">
            <v>612475097.83000004</v>
          </cell>
        </row>
        <row r="61">
          <cell r="B61" t="str">
            <v>San Cristobal</v>
          </cell>
          <cell r="C61">
            <v>617909514.49000013</v>
          </cell>
        </row>
        <row r="62">
          <cell r="B62" t="str">
            <v>Monte Plata</v>
          </cell>
          <cell r="C62">
            <v>675413061.30000007</v>
          </cell>
        </row>
        <row r="63">
          <cell r="B63" t="str">
            <v>La Vega</v>
          </cell>
          <cell r="C63">
            <v>731913256.70000017</v>
          </cell>
        </row>
        <row r="64">
          <cell r="B64" t="str">
            <v>Bahoruco</v>
          </cell>
          <cell r="C64">
            <v>791393411.92999995</v>
          </cell>
        </row>
        <row r="65">
          <cell r="B65" t="str">
            <v>Peravia</v>
          </cell>
          <cell r="C65">
            <v>795493946.2099998</v>
          </cell>
        </row>
        <row r="66">
          <cell r="B66" t="str">
            <v>Puerto Plata</v>
          </cell>
          <cell r="C66">
            <v>804444314.16999996</v>
          </cell>
        </row>
        <row r="67">
          <cell r="B67" t="str">
            <v>Hato Mayor</v>
          </cell>
          <cell r="C67">
            <v>1031894813.1</v>
          </cell>
        </row>
        <row r="68">
          <cell r="B68" t="str">
            <v>Espaillat</v>
          </cell>
          <cell r="C68">
            <v>1099060055.3299999</v>
          </cell>
        </row>
        <row r="69">
          <cell r="B69" t="str">
            <v>San Juan</v>
          </cell>
          <cell r="C69">
            <v>1124365932.0500002</v>
          </cell>
        </row>
        <row r="70">
          <cell r="B70" t="str">
            <v>Promedio</v>
          </cell>
          <cell r="C70">
            <v>1448500000</v>
          </cell>
        </row>
        <row r="71">
          <cell r="B71" t="str">
            <v>Santiago</v>
          </cell>
          <cell r="C71">
            <v>1538348991.7999995</v>
          </cell>
        </row>
        <row r="72">
          <cell r="B72" t="str">
            <v>Duarte</v>
          </cell>
          <cell r="C72">
            <v>1640070406.9899998</v>
          </cell>
        </row>
        <row r="73">
          <cell r="B73" t="str">
            <v>Barahona</v>
          </cell>
          <cell r="C73">
            <v>1863496163.6599998</v>
          </cell>
        </row>
        <row r="74">
          <cell r="B74" t="str">
            <v>Azua</v>
          </cell>
          <cell r="C74">
            <v>1990075326.5799999</v>
          </cell>
        </row>
        <row r="75">
          <cell r="B75" t="str">
            <v>Monsenor Nouel</v>
          </cell>
          <cell r="C75">
            <v>2307950839.04</v>
          </cell>
        </row>
        <row r="76">
          <cell r="B76" t="str">
            <v>Distrito Nacional</v>
          </cell>
          <cell r="C76">
            <v>3012839963.3300004</v>
          </cell>
        </row>
        <row r="77">
          <cell r="B77" t="str">
            <v>Independencia</v>
          </cell>
          <cell r="C77">
            <v>4287914247.1999979</v>
          </cell>
        </row>
        <row r="78">
          <cell r="B78" t="str">
            <v>Multiprovincial</v>
          </cell>
          <cell r="C78">
            <v>7923214674.8399954</v>
          </cell>
        </row>
        <row r="79">
          <cell r="B79" t="str">
            <v>Santo Domingo</v>
          </cell>
          <cell r="C79">
            <v>10534829574.719995</v>
          </cell>
        </row>
      </sheetData>
      <sheetData sheetId="9">
        <row r="132">
          <cell r="B132" t="str">
            <v>San Cristóbal</v>
          </cell>
          <cell r="E132">
            <v>960.09060743169255</v>
          </cell>
        </row>
        <row r="133">
          <cell r="B133" t="str">
            <v>El Seibo</v>
          </cell>
          <cell r="E133">
            <v>1399.1050257844315</v>
          </cell>
        </row>
        <row r="134">
          <cell r="B134" t="str">
            <v>Santiago</v>
          </cell>
          <cell r="E134">
            <v>1462.1866153781807</v>
          </cell>
        </row>
        <row r="135">
          <cell r="B135" t="str">
            <v>La Romana</v>
          </cell>
          <cell r="E135">
            <v>1462.5907464695481</v>
          </cell>
        </row>
        <row r="136">
          <cell r="B136" t="str">
            <v>San Pedro de Macorís</v>
          </cell>
          <cell r="E136">
            <v>1609.3646481395551</v>
          </cell>
        </row>
        <row r="137">
          <cell r="B137" t="str">
            <v>Sánchez Ramírez</v>
          </cell>
          <cell r="E137">
            <v>1669.9260485357634</v>
          </cell>
        </row>
        <row r="138">
          <cell r="B138" t="str">
            <v>La Altagracia</v>
          </cell>
          <cell r="E138">
            <v>1697.1992934653094</v>
          </cell>
        </row>
        <row r="139">
          <cell r="B139" t="str">
            <v>Valverde</v>
          </cell>
          <cell r="E139">
            <v>1701.6880854018493</v>
          </cell>
        </row>
        <row r="140">
          <cell r="B140" t="str">
            <v>La Vega</v>
          </cell>
          <cell r="E140">
            <v>1774.4685217555748</v>
          </cell>
        </row>
        <row r="141">
          <cell r="B141" t="str">
            <v>María Trinidad Sánchez</v>
          </cell>
          <cell r="E141">
            <v>2222.9251788526749</v>
          </cell>
        </row>
        <row r="142">
          <cell r="B142" t="str">
            <v>Hermanas Mirabal</v>
          </cell>
          <cell r="E142">
            <v>2231.1316074746055</v>
          </cell>
        </row>
        <row r="143">
          <cell r="B143" t="str">
            <v>Puerto Plata</v>
          </cell>
          <cell r="E143">
            <v>2408.9486559561597</v>
          </cell>
        </row>
        <row r="144">
          <cell r="B144" t="str">
            <v>Santiago Rodríguez</v>
          </cell>
          <cell r="E144">
            <v>2752.8098788652132</v>
          </cell>
        </row>
        <row r="145">
          <cell r="B145" t="str">
            <v>Distrito Nacional</v>
          </cell>
          <cell r="E145">
            <v>2870.5551559166784</v>
          </cell>
        </row>
        <row r="146">
          <cell r="B146" t="str">
            <v>San José de Ocoa</v>
          </cell>
          <cell r="E146">
            <v>3236.1257438745752</v>
          </cell>
        </row>
        <row r="147">
          <cell r="B147" t="str">
            <v>Monte Plata</v>
          </cell>
          <cell r="E147">
            <v>3527.937556086019</v>
          </cell>
        </row>
        <row r="148">
          <cell r="B148" t="str">
            <v>Santo Domingo</v>
          </cell>
          <cell r="E148">
            <v>3564.6772078330087</v>
          </cell>
        </row>
        <row r="149">
          <cell r="B149" t="str">
            <v>Monte Cristi</v>
          </cell>
          <cell r="E149">
            <v>3744.9918395393083</v>
          </cell>
        </row>
        <row r="150">
          <cell r="B150" t="str">
            <v>Peravia</v>
          </cell>
          <cell r="E150">
            <v>4007.546366530813</v>
          </cell>
        </row>
        <row r="151">
          <cell r="B151" t="str">
            <v>Espaillat</v>
          </cell>
          <cell r="E151">
            <v>4571.2648083001977</v>
          </cell>
        </row>
        <row r="152">
          <cell r="B152" t="str">
            <v>Pedernales</v>
          </cell>
          <cell r="E152">
            <v>4628.2508840702949</v>
          </cell>
        </row>
        <row r="153">
          <cell r="B153" t="str">
            <v>Samaná</v>
          </cell>
          <cell r="E153">
            <v>5011.8738132099497</v>
          </cell>
        </row>
        <row r="154">
          <cell r="B154" t="str">
            <v>San Juan</v>
          </cell>
          <cell r="E154">
            <v>5104.6286821723033</v>
          </cell>
        </row>
        <row r="155">
          <cell r="B155" t="str">
            <v>Dajabón</v>
          </cell>
          <cell r="E155">
            <v>5142.5015167604051</v>
          </cell>
        </row>
        <row r="156">
          <cell r="B156" t="str">
            <v>Duarte</v>
          </cell>
          <cell r="E156">
            <v>5474.5109268216147</v>
          </cell>
        </row>
        <row r="157">
          <cell r="B157" t="str">
            <v>Promedio</v>
          </cell>
          <cell r="E157">
            <v>6444.7340099612393</v>
          </cell>
        </row>
        <row r="158">
          <cell r="B158" t="str">
            <v>Elías Piña</v>
          </cell>
          <cell r="E158">
            <v>7425.5030709445036</v>
          </cell>
        </row>
        <row r="159">
          <cell r="B159" t="str">
            <v>Baoruco</v>
          </cell>
          <cell r="E159">
            <v>7811.9105672911764</v>
          </cell>
        </row>
        <row r="160">
          <cell r="B160" t="str">
            <v>Azua</v>
          </cell>
          <cell r="E160">
            <v>8939.7391248371587</v>
          </cell>
        </row>
        <row r="161">
          <cell r="B161" t="str">
            <v>Barahona</v>
          </cell>
          <cell r="E161">
            <v>9854.554011951348</v>
          </cell>
        </row>
        <row r="162">
          <cell r="B162" t="str">
            <v>Hato Mayor</v>
          </cell>
          <cell r="E162">
            <v>12034.179774219507</v>
          </cell>
        </row>
        <row r="163">
          <cell r="B163" t="str">
            <v>Monseñor Nouel</v>
          </cell>
          <cell r="E163">
            <v>13191.381060934276</v>
          </cell>
        </row>
        <row r="164">
          <cell r="B164" t="str">
            <v>Independencia</v>
          </cell>
          <cell r="E164">
            <v>72736.921293955966</v>
          </cell>
        </row>
        <row r="171">
          <cell r="B171" t="str">
            <v>Región Cibao Norte</v>
          </cell>
          <cell r="C171">
            <v>2116.1675208551596</v>
          </cell>
        </row>
        <row r="172">
          <cell r="B172" t="str">
            <v>Región Cibao Noroeste</v>
          </cell>
          <cell r="C172">
            <v>2965.4287984552489</v>
          </cell>
        </row>
        <row r="173">
          <cell r="B173" t="str">
            <v>Región Valdesia</v>
          </cell>
          <cell r="C173">
            <v>3198.543404867251</v>
          </cell>
        </row>
        <row r="174">
          <cell r="B174" t="str">
            <v>Región Metropolitana</v>
          </cell>
          <cell r="C174">
            <v>3382.7684190465384</v>
          </cell>
        </row>
        <row r="175">
          <cell r="B175" t="str">
            <v>Región Higuamo</v>
          </cell>
          <cell r="C175">
            <v>3771.9337503343645</v>
          </cell>
        </row>
        <row r="176">
          <cell r="B176" t="str">
            <v>Región Cibao Nordeste</v>
          </cell>
          <cell r="C176">
            <v>4221.2070912056352</v>
          </cell>
        </row>
        <row r="177">
          <cell r="B177" t="str">
            <v>Región Cibao Sur</v>
          </cell>
          <cell r="C177">
            <v>4454.8012262686052</v>
          </cell>
        </row>
        <row r="178">
          <cell r="B178" t="str">
            <v>Promedio</v>
          </cell>
          <cell r="C178">
            <v>5356.486519601518</v>
          </cell>
        </row>
        <row r="179">
          <cell r="B179" t="str">
            <v>Región  Del Valle</v>
          </cell>
          <cell r="C179">
            <v>5622.7366123350039</v>
          </cell>
        </row>
        <row r="180">
          <cell r="B180" t="str">
            <v>Región  Enriquillo</v>
          </cell>
          <cell r="C180">
            <v>18474.791853045852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Ejecución (2)"/>
      <sheetName val="Institucional10 Instituciones T"/>
      <sheetName val="Funcional-T2"/>
      <sheetName val="Grá 14"/>
      <sheetName val="Hoja6"/>
      <sheetName val="Hoja7"/>
      <sheetName val="Gráficos -1  Y 2"/>
      <sheetName val="Gráfica 3 "/>
      <sheetName val="Gráfico 4"/>
      <sheetName val="Hoja1"/>
      <sheetName val="tabla 1"/>
      <sheetName val="aNEXO"/>
      <sheetName val="Hoja5"/>
      <sheetName val="Tabla 2"/>
      <sheetName val="Gráfico 5"/>
      <sheetName val="Gráfico 12  y13"/>
      <sheetName val="Gráfico 8"/>
      <sheetName val="Gráfico 6 (3)"/>
      <sheetName val="Gráfico 15"/>
      <sheetName val="Grá 16"/>
      <sheetName val="Ejecucion - Consolidado"/>
      <sheetName val="Formulacion - Consolidado"/>
      <sheetName val="4. Matriz Trans. Consolidadas"/>
      <sheetName val="1 TRANS  (2)"/>
      <sheetName val="Identificación"/>
      <sheetName val="Hoja8"/>
      <sheetName val="Bases "/>
      <sheetName val="ID2"/>
      <sheetName val="Hoja3"/>
      <sheetName val="Hoja12"/>
      <sheetName val="Ejec. Consolidado  ForFuncional"/>
      <sheetName val="Analisis funcional "/>
      <sheetName val="Ejec. Consolidado  ForFunci (2)"/>
      <sheetName val="Hoja9"/>
      <sheetName val="GGN (2)"/>
      <sheetName val="Ayuntamientos "/>
      <sheetName val="Hoja27"/>
      <sheetName val="Hoja28"/>
      <sheetName val="Hoja14"/>
      <sheetName val="Funcion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9">
          <cell r="H19">
            <v>9314371871.3899994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Ejecución (2)"/>
      <sheetName val="Institucional10 Instituciones T"/>
      <sheetName val="Funcional-T2"/>
      <sheetName val="Grá 14"/>
      <sheetName val="Hoja6"/>
      <sheetName val="Hoja7"/>
      <sheetName val="Gráficos -1  Y 2"/>
      <sheetName val="Gráfica 3 "/>
      <sheetName val="Gráfico 4"/>
      <sheetName val="Hoja1"/>
      <sheetName val="tabla 1"/>
      <sheetName val="aNEXO"/>
      <sheetName val="Hoja5"/>
      <sheetName val="Tabla 2"/>
      <sheetName val="Gráfico 5"/>
      <sheetName val="Gráfico 12  y13"/>
      <sheetName val="Gráfico 8"/>
      <sheetName val="Gráfico 6 (3)"/>
      <sheetName val="Gráfico 15"/>
      <sheetName val="Grá 16"/>
      <sheetName val="Ejecucion - Consolidado"/>
      <sheetName val="Formulacion - Consolidado"/>
      <sheetName val="4. Matriz Trans. Consolidadas"/>
      <sheetName val="1 TRANS  (2)"/>
      <sheetName val="Identificación"/>
      <sheetName val="Hoja8"/>
      <sheetName val="Bases "/>
      <sheetName val="ID2"/>
      <sheetName val="Hoja3"/>
      <sheetName val="Hoja12"/>
      <sheetName val="Ejec. Consolidado  ForFuncional"/>
      <sheetName val="Analisis funcional "/>
      <sheetName val="Ejec. Consolidado  ForFunci (2)"/>
      <sheetName val="Hoja9"/>
      <sheetName val="GGN (2)"/>
      <sheetName val="Ayuntamientos "/>
      <sheetName val="Hoja27"/>
      <sheetName val="Hoja28"/>
      <sheetName val="Hoja14"/>
      <sheetName val="Funcional (2)"/>
    </sheetNames>
    <sheetDataSet>
      <sheetData sheetId="0"/>
      <sheetData sheetId="1"/>
      <sheetData sheetId="2"/>
      <sheetData sheetId="3"/>
      <sheetData sheetId="4">
        <row r="19">
          <cell r="D19">
            <v>18394729691.939968</v>
          </cell>
          <cell r="E19">
            <v>3.4013638947155013E-2</v>
          </cell>
        </row>
        <row r="20">
          <cell r="D20">
            <v>91637899525.050751</v>
          </cell>
          <cell r="E20">
            <v>0.16944736239785549</v>
          </cell>
        </row>
        <row r="21">
          <cell r="D21">
            <v>6335095487.419961</v>
          </cell>
          <cell r="E21">
            <v>1.1714205873830831E-2</v>
          </cell>
        </row>
        <row r="22">
          <cell r="D22">
            <v>205160449563.01077</v>
          </cell>
          <cell r="E22">
            <v>0.37936156576032326</v>
          </cell>
        </row>
        <row r="23">
          <cell r="D23">
            <v>219276345958.09091</v>
          </cell>
          <cell r="E23">
            <v>0.40546322702083548</v>
          </cell>
        </row>
      </sheetData>
      <sheetData sheetId="5"/>
      <sheetData sheetId="6"/>
      <sheetData sheetId="7"/>
      <sheetData sheetId="8">
        <row r="13">
          <cell r="B13">
            <v>929925966329.41882</v>
          </cell>
          <cell r="C13">
            <v>997907832893.17944</v>
          </cell>
        </row>
        <row r="14">
          <cell r="B14">
            <v>171608798368.01004</v>
          </cell>
          <cell r="C14">
            <v>151762845703.93008</v>
          </cell>
        </row>
      </sheetData>
      <sheetData sheetId="9">
        <row r="36">
          <cell r="Q36">
            <v>147342413706.47964</v>
          </cell>
          <cell r="R36">
            <v>0.14765132495182245</v>
          </cell>
        </row>
        <row r="37">
          <cell r="Q37">
            <v>392692253362.44818</v>
          </cell>
          <cell r="R37">
            <v>0.39351555365983798</v>
          </cell>
        </row>
        <row r="38">
          <cell r="Q38">
            <v>161902963797.99997</v>
          </cell>
          <cell r="R38">
            <v>0.16224240201482712</v>
          </cell>
        </row>
        <row r="39">
          <cell r="Q39">
            <v>245689338189.56058</v>
          </cell>
          <cell r="R39">
            <v>0.24620443901842839</v>
          </cell>
        </row>
        <row r="40">
          <cell r="Q40">
            <v>50280863836.690002</v>
          </cell>
          <cell r="R40">
            <v>5.0386280355083995E-2</v>
          </cell>
        </row>
      </sheetData>
      <sheetData sheetId="10"/>
      <sheetData sheetId="11"/>
      <sheetData sheetId="12"/>
      <sheetData sheetId="13"/>
      <sheetData sheetId="14"/>
      <sheetData sheetId="15">
        <row r="1">
          <cell r="B1">
            <v>997907832893.17944</v>
          </cell>
        </row>
        <row r="2">
          <cell r="B2">
            <v>151762845703.93008</v>
          </cell>
        </row>
      </sheetData>
      <sheetData sheetId="16">
        <row r="5">
          <cell r="T5">
            <v>1447638054.2499952</v>
          </cell>
          <cell r="U5">
            <v>13626322.340000002</v>
          </cell>
          <cell r="V5">
            <v>246851439.47000003</v>
          </cell>
          <cell r="W5">
            <v>6201767675.4200001</v>
          </cell>
        </row>
        <row r="6">
          <cell r="B6">
            <v>79166226829.719986</v>
          </cell>
          <cell r="C6">
            <v>18553761842.919987</v>
          </cell>
          <cell r="D6">
            <v>3120139815.1899967</v>
          </cell>
          <cell r="E6">
            <v>186391074627.33994</v>
          </cell>
          <cell r="T6">
            <v>3226290975.809999</v>
          </cell>
          <cell r="U6">
            <v>294903819.76999986</v>
          </cell>
          <cell r="V6">
            <v>5113565146.7600193</v>
          </cell>
        </row>
      </sheetData>
      <sheetData sheetId="17"/>
      <sheetData sheetId="18"/>
      <sheetData sheetId="19">
        <row r="24">
          <cell r="H24">
            <v>12028510160.960001</v>
          </cell>
          <cell r="I24">
            <v>1.9025873122736722E-2</v>
          </cell>
        </row>
        <row r="25">
          <cell r="H25">
            <v>122567250000</v>
          </cell>
          <cell r="I25">
            <v>0.19386847716780237</v>
          </cell>
        </row>
        <row r="26">
          <cell r="H26">
            <v>347898017006.46002</v>
          </cell>
          <cell r="I26">
            <v>0.55028124369879083</v>
          </cell>
        </row>
        <row r="27">
          <cell r="H27">
            <v>121502021494.69995</v>
          </cell>
          <cell r="I27">
            <v>0.19218357171256653</v>
          </cell>
        </row>
        <row r="28">
          <cell r="H28">
            <v>28222764100.469997</v>
          </cell>
          <cell r="I28">
            <v>4.4640834298103615E-2</v>
          </cell>
        </row>
      </sheetData>
      <sheetData sheetId="20">
        <row r="33">
          <cell r="B33">
            <v>13633082082.170002</v>
          </cell>
          <cell r="C33">
            <v>7.4692036648026483E-2</v>
          </cell>
        </row>
        <row r="34">
          <cell r="B34">
            <v>19494603647.079998</v>
          </cell>
          <cell r="C34">
            <v>0.10680575685455575</v>
          </cell>
        </row>
        <row r="35">
          <cell r="B35">
            <v>66095912448.899994</v>
          </cell>
          <cell r="C35">
            <v>0.36212195343374493</v>
          </cell>
        </row>
        <row r="36">
          <cell r="B36">
            <v>27044600000</v>
          </cell>
          <cell r="C36">
            <v>0.14817018207299515</v>
          </cell>
        </row>
        <row r="37">
          <cell r="B37">
            <v>28990682910.799995</v>
          </cell>
          <cell r="C37">
            <v>0.15883225358532588</v>
          </cell>
        </row>
        <row r="38">
          <cell r="B38">
            <v>27265022314.75</v>
          </cell>
          <cell r="C38">
            <v>0.14937781740535203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elvin M. Rodríguez Jiménez" id="{2814BD24-11D9-4349-8D7E-98DAD59AA069}" userId="S::mrodriguez@digepres.gob.do::78279955-8156-4934-86f5-0229b2acc23f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57" dT="2021-11-23T20:56:50.44" personId="{2814BD24-11D9-4349-8D7E-98DAD59AA069}" id="{1FA017F6-B529-4E86-A6C4-9EE6E0ADB063}">
    <text>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58AA1-36F9-4C7F-B16A-CCA6D5A28808}">
  <dimension ref="A1:K1048576"/>
  <sheetViews>
    <sheetView showGridLines="0" tabSelected="1" workbookViewId="0">
      <selection activeCell="C5" sqref="C5"/>
    </sheetView>
  </sheetViews>
  <sheetFormatPr baseColWidth="10" defaultColWidth="0" defaultRowHeight="15" zeroHeight="1"/>
  <cols>
    <col min="1" max="8" width="11.42578125" style="13" customWidth="1"/>
    <col min="9" max="9" width="32.28515625" style="13" customWidth="1"/>
    <col min="10" max="11" width="11.42578125" style="13" customWidth="1"/>
    <col min="12" max="12" width="11.42578125" style="13" hidden="1" customWidth="1"/>
    <col min="13" max="16384" width="11.42578125" style="13" hidden="1"/>
  </cols>
  <sheetData>
    <row r="1" spans="3:9"/>
    <row r="2" spans="3:9" ht="23.25" customHeight="1">
      <c r="C2" s="579" t="s">
        <v>0</v>
      </c>
      <c r="D2" s="579"/>
      <c r="E2" s="579"/>
      <c r="F2" s="579"/>
      <c r="G2" s="579"/>
      <c r="H2" s="579"/>
      <c r="I2" s="579"/>
    </row>
    <row r="3" spans="3:9">
      <c r="D3" s="581" t="s">
        <v>1</v>
      </c>
      <c r="E3" s="582"/>
      <c r="F3" s="582"/>
      <c r="G3" s="582"/>
      <c r="H3" s="582"/>
      <c r="I3" s="582"/>
    </row>
    <row r="4" spans="3:9">
      <c r="D4" s="583" t="s">
        <v>2</v>
      </c>
      <c r="E4" s="584"/>
      <c r="F4" s="584"/>
      <c r="G4" s="584"/>
      <c r="H4" s="584"/>
      <c r="I4" s="584"/>
    </row>
    <row r="5" spans="3:9"/>
    <row r="6" spans="3:9" ht="18.75">
      <c r="D6" s="580" t="s">
        <v>22</v>
      </c>
      <c r="E6" s="580"/>
      <c r="F6" s="580"/>
      <c r="G6" s="580"/>
      <c r="H6" s="580"/>
      <c r="I6" s="580"/>
    </row>
    <row r="7" spans="3:9" ht="18.75">
      <c r="D7" s="580" t="s">
        <v>21</v>
      </c>
      <c r="E7" s="580"/>
      <c r="F7" s="580"/>
      <c r="G7" s="580"/>
      <c r="H7" s="580"/>
      <c r="I7" s="580"/>
    </row>
    <row r="8" spans="3:9" ht="18.75">
      <c r="D8" s="14"/>
      <c r="E8" s="14"/>
      <c r="F8" s="14"/>
      <c r="G8" s="14"/>
      <c r="H8" s="14"/>
      <c r="I8" s="14"/>
    </row>
    <row r="9" spans="3:9" ht="18.75">
      <c r="D9" s="580"/>
      <c r="E9" s="580"/>
      <c r="F9" s="580"/>
      <c r="G9" s="580"/>
      <c r="H9" s="580"/>
      <c r="I9" s="580"/>
    </row>
    <row r="10" spans="3:9"/>
    <row r="11" spans="3:9"/>
    <row r="12" spans="3:9"/>
    <row r="13" spans="3:9"/>
    <row r="14" spans="3:9"/>
    <row r="15" spans="3:9">
      <c r="G15" s="329"/>
    </row>
    <row r="16" spans="3:9"/>
    <row r="17"/>
    <row r="18"/>
    <row r="19"/>
    <row r="20"/>
    <row r="21"/>
    <row r="22"/>
    <row r="23"/>
    <row r="24"/>
    <row r="25"/>
    <row r="26"/>
    <row r="27"/>
    <row r="28"/>
    <row r="29"/>
    <row r="30" ht="252.75" customHeight="1"/>
    <row r="1048575" ht="0.75" hidden="1" customHeight="1"/>
    <row r="1048576" ht="30.75" hidden="1" customHeight="1"/>
  </sheetData>
  <mergeCells count="6">
    <mergeCell ref="C2:I2"/>
    <mergeCell ref="D9:I9"/>
    <mergeCell ref="D3:I3"/>
    <mergeCell ref="D4:I4"/>
    <mergeCell ref="D6:I6"/>
    <mergeCell ref="D7:I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F349A-63AE-408D-A76A-19D7270C270E}">
  <dimension ref="A1:U46"/>
  <sheetViews>
    <sheetView showGridLines="0" topLeftCell="C1" workbookViewId="0">
      <selection activeCell="H15" sqref="H15"/>
    </sheetView>
  </sheetViews>
  <sheetFormatPr baseColWidth="10" defaultRowHeight="12.75"/>
  <cols>
    <col min="1" max="3" width="11.42578125" style="15"/>
    <col min="4" max="4" width="44.85546875" style="15" bestFit="1" customWidth="1"/>
    <col min="5" max="5" width="13.140625" style="15" bestFit="1" customWidth="1"/>
    <col min="6" max="6" width="19" style="15" bestFit="1" customWidth="1"/>
    <col min="7" max="7" width="18.7109375" style="15" bestFit="1" customWidth="1"/>
    <col min="8" max="8" width="17.42578125" style="15" bestFit="1" customWidth="1"/>
    <col min="9" max="9" width="13.42578125" style="15" bestFit="1" customWidth="1"/>
    <col min="10" max="10" width="15.140625" style="15" bestFit="1" customWidth="1"/>
    <col min="11" max="11" width="8.140625" style="15" bestFit="1" customWidth="1"/>
    <col min="12" max="12" width="16.85546875" style="15" customWidth="1"/>
    <col min="13" max="13" width="20" style="15" bestFit="1" customWidth="1"/>
    <col min="14" max="14" width="15.140625" style="15" customWidth="1"/>
    <col min="15" max="15" width="28" style="15" customWidth="1"/>
    <col min="16" max="16" width="32.42578125" style="15" customWidth="1"/>
    <col min="17" max="20" width="11.42578125" style="15"/>
    <col min="21" max="21" width="20.140625" style="15" bestFit="1" customWidth="1"/>
    <col min="22" max="258" width="11.42578125" style="15"/>
    <col min="259" max="259" width="28.28515625" style="15" bestFit="1" customWidth="1"/>
    <col min="260" max="260" width="18.5703125" style="15" bestFit="1" customWidth="1"/>
    <col min="261" max="261" width="17.28515625" style="15" customWidth="1"/>
    <col min="262" max="263" width="17.5703125" style="15" bestFit="1" customWidth="1"/>
    <col min="264" max="264" width="18.5703125" style="15" bestFit="1" customWidth="1"/>
    <col min="265" max="265" width="16.5703125" style="15" bestFit="1" customWidth="1"/>
    <col min="266" max="266" width="18.5703125" style="15" bestFit="1" customWidth="1"/>
    <col min="267" max="267" width="13.28515625" style="15" customWidth="1"/>
    <col min="268" max="276" width="11.42578125" style="15"/>
    <col min="277" max="277" width="12.85546875" style="15" bestFit="1" customWidth="1"/>
    <col min="278" max="514" width="11.42578125" style="15"/>
    <col min="515" max="515" width="28.28515625" style="15" bestFit="1" customWidth="1"/>
    <col min="516" max="516" width="18.5703125" style="15" bestFit="1" customWidth="1"/>
    <col min="517" max="517" width="17.28515625" style="15" customWidth="1"/>
    <col min="518" max="519" width="17.5703125" style="15" bestFit="1" customWidth="1"/>
    <col min="520" max="520" width="18.5703125" style="15" bestFit="1" customWidth="1"/>
    <col min="521" max="521" width="16.5703125" style="15" bestFit="1" customWidth="1"/>
    <col min="522" max="522" width="18.5703125" style="15" bestFit="1" customWidth="1"/>
    <col min="523" max="523" width="13.28515625" style="15" customWidth="1"/>
    <col min="524" max="532" width="11.42578125" style="15"/>
    <col min="533" max="533" width="12.85546875" style="15" bestFit="1" customWidth="1"/>
    <col min="534" max="770" width="11.42578125" style="15"/>
    <col min="771" max="771" width="28.28515625" style="15" bestFit="1" customWidth="1"/>
    <col min="772" max="772" width="18.5703125" style="15" bestFit="1" customWidth="1"/>
    <col min="773" max="773" width="17.28515625" style="15" customWidth="1"/>
    <col min="774" max="775" width="17.5703125" style="15" bestFit="1" customWidth="1"/>
    <col min="776" max="776" width="18.5703125" style="15" bestFit="1" customWidth="1"/>
    <col min="777" max="777" width="16.5703125" style="15" bestFit="1" customWidth="1"/>
    <col min="778" max="778" width="18.5703125" style="15" bestFit="1" customWidth="1"/>
    <col min="779" max="779" width="13.28515625" style="15" customWidth="1"/>
    <col min="780" max="788" width="11.42578125" style="15"/>
    <col min="789" max="789" width="12.85546875" style="15" bestFit="1" customWidth="1"/>
    <col min="790" max="1026" width="11.42578125" style="15"/>
    <col min="1027" max="1027" width="28.28515625" style="15" bestFit="1" customWidth="1"/>
    <col min="1028" max="1028" width="18.5703125" style="15" bestFit="1" customWidth="1"/>
    <col min="1029" max="1029" width="17.28515625" style="15" customWidth="1"/>
    <col min="1030" max="1031" width="17.5703125" style="15" bestFit="1" customWidth="1"/>
    <col min="1032" max="1032" width="18.5703125" style="15" bestFit="1" customWidth="1"/>
    <col min="1033" max="1033" width="16.5703125" style="15" bestFit="1" customWidth="1"/>
    <col min="1034" max="1034" width="18.5703125" style="15" bestFit="1" customWidth="1"/>
    <col min="1035" max="1035" width="13.28515625" style="15" customWidth="1"/>
    <col min="1036" max="1044" width="11.42578125" style="15"/>
    <col min="1045" max="1045" width="12.85546875" style="15" bestFit="1" customWidth="1"/>
    <col min="1046" max="1282" width="11.42578125" style="15"/>
    <col min="1283" max="1283" width="28.28515625" style="15" bestFit="1" customWidth="1"/>
    <col min="1284" max="1284" width="18.5703125" style="15" bestFit="1" customWidth="1"/>
    <col min="1285" max="1285" width="17.28515625" style="15" customWidth="1"/>
    <col min="1286" max="1287" width="17.5703125" style="15" bestFit="1" customWidth="1"/>
    <col min="1288" max="1288" width="18.5703125" style="15" bestFit="1" customWidth="1"/>
    <col min="1289" max="1289" width="16.5703125" style="15" bestFit="1" customWidth="1"/>
    <col min="1290" max="1290" width="18.5703125" style="15" bestFit="1" customWidth="1"/>
    <col min="1291" max="1291" width="13.28515625" style="15" customWidth="1"/>
    <col min="1292" max="1300" width="11.42578125" style="15"/>
    <col min="1301" max="1301" width="12.85546875" style="15" bestFit="1" customWidth="1"/>
    <col min="1302" max="1538" width="11.42578125" style="15"/>
    <col min="1539" max="1539" width="28.28515625" style="15" bestFit="1" customWidth="1"/>
    <col min="1540" max="1540" width="18.5703125" style="15" bestFit="1" customWidth="1"/>
    <col min="1541" max="1541" width="17.28515625" style="15" customWidth="1"/>
    <col min="1542" max="1543" width="17.5703125" style="15" bestFit="1" customWidth="1"/>
    <col min="1544" max="1544" width="18.5703125" style="15" bestFit="1" customWidth="1"/>
    <col min="1545" max="1545" width="16.5703125" style="15" bestFit="1" customWidth="1"/>
    <col min="1546" max="1546" width="18.5703125" style="15" bestFit="1" customWidth="1"/>
    <col min="1547" max="1547" width="13.28515625" style="15" customWidth="1"/>
    <col min="1548" max="1556" width="11.42578125" style="15"/>
    <col min="1557" max="1557" width="12.85546875" style="15" bestFit="1" customWidth="1"/>
    <col min="1558" max="1794" width="11.42578125" style="15"/>
    <col min="1795" max="1795" width="28.28515625" style="15" bestFit="1" customWidth="1"/>
    <col min="1796" max="1796" width="18.5703125" style="15" bestFit="1" customWidth="1"/>
    <col min="1797" max="1797" width="17.28515625" style="15" customWidth="1"/>
    <col min="1798" max="1799" width="17.5703125" style="15" bestFit="1" customWidth="1"/>
    <col min="1800" max="1800" width="18.5703125" style="15" bestFit="1" customWidth="1"/>
    <col min="1801" max="1801" width="16.5703125" style="15" bestFit="1" customWidth="1"/>
    <col min="1802" max="1802" width="18.5703125" style="15" bestFit="1" customWidth="1"/>
    <col min="1803" max="1803" width="13.28515625" style="15" customWidth="1"/>
    <col min="1804" max="1812" width="11.42578125" style="15"/>
    <col min="1813" max="1813" width="12.85546875" style="15" bestFit="1" customWidth="1"/>
    <col min="1814" max="2050" width="11.42578125" style="15"/>
    <col min="2051" max="2051" width="28.28515625" style="15" bestFit="1" customWidth="1"/>
    <col min="2052" max="2052" width="18.5703125" style="15" bestFit="1" customWidth="1"/>
    <col min="2053" max="2053" width="17.28515625" style="15" customWidth="1"/>
    <col min="2054" max="2055" width="17.5703125" style="15" bestFit="1" customWidth="1"/>
    <col min="2056" max="2056" width="18.5703125" style="15" bestFit="1" customWidth="1"/>
    <col min="2057" max="2057" width="16.5703125" style="15" bestFit="1" customWidth="1"/>
    <col min="2058" max="2058" width="18.5703125" style="15" bestFit="1" customWidth="1"/>
    <col min="2059" max="2059" width="13.28515625" style="15" customWidth="1"/>
    <col min="2060" max="2068" width="11.42578125" style="15"/>
    <col min="2069" max="2069" width="12.85546875" style="15" bestFit="1" customWidth="1"/>
    <col min="2070" max="2306" width="11.42578125" style="15"/>
    <col min="2307" max="2307" width="28.28515625" style="15" bestFit="1" customWidth="1"/>
    <col min="2308" max="2308" width="18.5703125" style="15" bestFit="1" customWidth="1"/>
    <col min="2309" max="2309" width="17.28515625" style="15" customWidth="1"/>
    <col min="2310" max="2311" width="17.5703125" style="15" bestFit="1" customWidth="1"/>
    <col min="2312" max="2312" width="18.5703125" style="15" bestFit="1" customWidth="1"/>
    <col min="2313" max="2313" width="16.5703125" style="15" bestFit="1" customWidth="1"/>
    <col min="2314" max="2314" width="18.5703125" style="15" bestFit="1" customWidth="1"/>
    <col min="2315" max="2315" width="13.28515625" style="15" customWidth="1"/>
    <col min="2316" max="2324" width="11.42578125" style="15"/>
    <col min="2325" max="2325" width="12.85546875" style="15" bestFit="1" customWidth="1"/>
    <col min="2326" max="2562" width="11.42578125" style="15"/>
    <col min="2563" max="2563" width="28.28515625" style="15" bestFit="1" customWidth="1"/>
    <col min="2564" max="2564" width="18.5703125" style="15" bestFit="1" customWidth="1"/>
    <col min="2565" max="2565" width="17.28515625" style="15" customWidth="1"/>
    <col min="2566" max="2567" width="17.5703125" style="15" bestFit="1" customWidth="1"/>
    <col min="2568" max="2568" width="18.5703125" style="15" bestFit="1" customWidth="1"/>
    <col min="2569" max="2569" width="16.5703125" style="15" bestFit="1" customWidth="1"/>
    <col min="2570" max="2570" width="18.5703125" style="15" bestFit="1" customWidth="1"/>
    <col min="2571" max="2571" width="13.28515625" style="15" customWidth="1"/>
    <col min="2572" max="2580" width="11.42578125" style="15"/>
    <col min="2581" max="2581" width="12.85546875" style="15" bestFit="1" customWidth="1"/>
    <col min="2582" max="2818" width="11.42578125" style="15"/>
    <col min="2819" max="2819" width="28.28515625" style="15" bestFit="1" customWidth="1"/>
    <col min="2820" max="2820" width="18.5703125" style="15" bestFit="1" customWidth="1"/>
    <col min="2821" max="2821" width="17.28515625" style="15" customWidth="1"/>
    <col min="2822" max="2823" width="17.5703125" style="15" bestFit="1" customWidth="1"/>
    <col min="2824" max="2824" width="18.5703125" style="15" bestFit="1" customWidth="1"/>
    <col min="2825" max="2825" width="16.5703125" style="15" bestFit="1" customWidth="1"/>
    <col min="2826" max="2826" width="18.5703125" style="15" bestFit="1" customWidth="1"/>
    <col min="2827" max="2827" width="13.28515625" style="15" customWidth="1"/>
    <col min="2828" max="2836" width="11.42578125" style="15"/>
    <col min="2837" max="2837" width="12.85546875" style="15" bestFit="1" customWidth="1"/>
    <col min="2838" max="3074" width="11.42578125" style="15"/>
    <col min="3075" max="3075" width="28.28515625" style="15" bestFit="1" customWidth="1"/>
    <col min="3076" max="3076" width="18.5703125" style="15" bestFit="1" customWidth="1"/>
    <col min="3077" max="3077" width="17.28515625" style="15" customWidth="1"/>
    <col min="3078" max="3079" width="17.5703125" style="15" bestFit="1" customWidth="1"/>
    <col min="3080" max="3080" width="18.5703125" style="15" bestFit="1" customWidth="1"/>
    <col min="3081" max="3081" width="16.5703125" style="15" bestFit="1" customWidth="1"/>
    <col min="3082" max="3082" width="18.5703125" style="15" bestFit="1" customWidth="1"/>
    <col min="3083" max="3083" width="13.28515625" style="15" customWidth="1"/>
    <col min="3084" max="3092" width="11.42578125" style="15"/>
    <col min="3093" max="3093" width="12.85546875" style="15" bestFit="1" customWidth="1"/>
    <col min="3094" max="3330" width="11.42578125" style="15"/>
    <col min="3331" max="3331" width="28.28515625" style="15" bestFit="1" customWidth="1"/>
    <col min="3332" max="3332" width="18.5703125" style="15" bestFit="1" customWidth="1"/>
    <col min="3333" max="3333" width="17.28515625" style="15" customWidth="1"/>
    <col min="3334" max="3335" width="17.5703125" style="15" bestFit="1" customWidth="1"/>
    <col min="3336" max="3336" width="18.5703125" style="15" bestFit="1" customWidth="1"/>
    <col min="3337" max="3337" width="16.5703125" style="15" bestFit="1" customWidth="1"/>
    <col min="3338" max="3338" width="18.5703125" style="15" bestFit="1" customWidth="1"/>
    <col min="3339" max="3339" width="13.28515625" style="15" customWidth="1"/>
    <col min="3340" max="3348" width="11.42578125" style="15"/>
    <col min="3349" max="3349" width="12.85546875" style="15" bestFit="1" customWidth="1"/>
    <col min="3350" max="3586" width="11.42578125" style="15"/>
    <col min="3587" max="3587" width="28.28515625" style="15" bestFit="1" customWidth="1"/>
    <col min="3588" max="3588" width="18.5703125" style="15" bestFit="1" customWidth="1"/>
    <col min="3589" max="3589" width="17.28515625" style="15" customWidth="1"/>
    <col min="3590" max="3591" width="17.5703125" style="15" bestFit="1" customWidth="1"/>
    <col min="3592" max="3592" width="18.5703125" style="15" bestFit="1" customWidth="1"/>
    <col min="3593" max="3593" width="16.5703125" style="15" bestFit="1" customWidth="1"/>
    <col min="3594" max="3594" width="18.5703125" style="15" bestFit="1" customWidth="1"/>
    <col min="3595" max="3595" width="13.28515625" style="15" customWidth="1"/>
    <col min="3596" max="3604" width="11.42578125" style="15"/>
    <col min="3605" max="3605" width="12.85546875" style="15" bestFit="1" customWidth="1"/>
    <col min="3606" max="3842" width="11.42578125" style="15"/>
    <col min="3843" max="3843" width="28.28515625" style="15" bestFit="1" customWidth="1"/>
    <col min="3844" max="3844" width="18.5703125" style="15" bestFit="1" customWidth="1"/>
    <col min="3845" max="3845" width="17.28515625" style="15" customWidth="1"/>
    <col min="3846" max="3847" width="17.5703125" style="15" bestFit="1" customWidth="1"/>
    <col min="3848" max="3848" width="18.5703125" style="15" bestFit="1" customWidth="1"/>
    <col min="3849" max="3849" width="16.5703125" style="15" bestFit="1" customWidth="1"/>
    <col min="3850" max="3850" width="18.5703125" style="15" bestFit="1" customWidth="1"/>
    <col min="3851" max="3851" width="13.28515625" style="15" customWidth="1"/>
    <col min="3852" max="3860" width="11.42578125" style="15"/>
    <col min="3861" max="3861" width="12.85546875" style="15" bestFit="1" customWidth="1"/>
    <col min="3862" max="4098" width="11.42578125" style="15"/>
    <col min="4099" max="4099" width="28.28515625" style="15" bestFit="1" customWidth="1"/>
    <col min="4100" max="4100" width="18.5703125" style="15" bestFit="1" customWidth="1"/>
    <col min="4101" max="4101" width="17.28515625" style="15" customWidth="1"/>
    <col min="4102" max="4103" width="17.5703125" style="15" bestFit="1" customWidth="1"/>
    <col min="4104" max="4104" width="18.5703125" style="15" bestFit="1" customWidth="1"/>
    <col min="4105" max="4105" width="16.5703125" style="15" bestFit="1" customWidth="1"/>
    <col min="4106" max="4106" width="18.5703125" style="15" bestFit="1" customWidth="1"/>
    <col min="4107" max="4107" width="13.28515625" style="15" customWidth="1"/>
    <col min="4108" max="4116" width="11.42578125" style="15"/>
    <col min="4117" max="4117" width="12.85546875" style="15" bestFit="1" customWidth="1"/>
    <col min="4118" max="4354" width="11.42578125" style="15"/>
    <col min="4355" max="4355" width="28.28515625" style="15" bestFit="1" customWidth="1"/>
    <col min="4356" max="4356" width="18.5703125" style="15" bestFit="1" customWidth="1"/>
    <col min="4357" max="4357" width="17.28515625" style="15" customWidth="1"/>
    <col min="4358" max="4359" width="17.5703125" style="15" bestFit="1" customWidth="1"/>
    <col min="4360" max="4360" width="18.5703125" style="15" bestFit="1" customWidth="1"/>
    <col min="4361" max="4361" width="16.5703125" style="15" bestFit="1" customWidth="1"/>
    <col min="4362" max="4362" width="18.5703125" style="15" bestFit="1" customWidth="1"/>
    <col min="4363" max="4363" width="13.28515625" style="15" customWidth="1"/>
    <col min="4364" max="4372" width="11.42578125" style="15"/>
    <col min="4373" max="4373" width="12.85546875" style="15" bestFit="1" customWidth="1"/>
    <col min="4374" max="4610" width="11.42578125" style="15"/>
    <col min="4611" max="4611" width="28.28515625" style="15" bestFit="1" customWidth="1"/>
    <col min="4612" max="4612" width="18.5703125" style="15" bestFit="1" customWidth="1"/>
    <col min="4613" max="4613" width="17.28515625" style="15" customWidth="1"/>
    <col min="4614" max="4615" width="17.5703125" style="15" bestFit="1" customWidth="1"/>
    <col min="4616" max="4616" width="18.5703125" style="15" bestFit="1" customWidth="1"/>
    <col min="4617" max="4617" width="16.5703125" style="15" bestFit="1" customWidth="1"/>
    <col min="4618" max="4618" width="18.5703125" style="15" bestFit="1" customWidth="1"/>
    <col min="4619" max="4619" width="13.28515625" style="15" customWidth="1"/>
    <col min="4620" max="4628" width="11.42578125" style="15"/>
    <col min="4629" max="4629" width="12.85546875" style="15" bestFit="1" customWidth="1"/>
    <col min="4630" max="4866" width="11.42578125" style="15"/>
    <col min="4867" max="4867" width="28.28515625" style="15" bestFit="1" customWidth="1"/>
    <col min="4868" max="4868" width="18.5703125" style="15" bestFit="1" customWidth="1"/>
    <col min="4869" max="4869" width="17.28515625" style="15" customWidth="1"/>
    <col min="4870" max="4871" width="17.5703125" style="15" bestFit="1" customWidth="1"/>
    <col min="4872" max="4872" width="18.5703125" style="15" bestFit="1" customWidth="1"/>
    <col min="4873" max="4873" width="16.5703125" style="15" bestFit="1" customWidth="1"/>
    <col min="4874" max="4874" width="18.5703125" style="15" bestFit="1" customWidth="1"/>
    <col min="4875" max="4875" width="13.28515625" style="15" customWidth="1"/>
    <col min="4876" max="4884" width="11.42578125" style="15"/>
    <col min="4885" max="4885" width="12.85546875" style="15" bestFit="1" customWidth="1"/>
    <col min="4886" max="5122" width="11.42578125" style="15"/>
    <col min="5123" max="5123" width="28.28515625" style="15" bestFit="1" customWidth="1"/>
    <col min="5124" max="5124" width="18.5703125" style="15" bestFit="1" customWidth="1"/>
    <col min="5125" max="5125" width="17.28515625" style="15" customWidth="1"/>
    <col min="5126" max="5127" width="17.5703125" style="15" bestFit="1" customWidth="1"/>
    <col min="5128" max="5128" width="18.5703125" style="15" bestFit="1" customWidth="1"/>
    <col min="5129" max="5129" width="16.5703125" style="15" bestFit="1" customWidth="1"/>
    <col min="5130" max="5130" width="18.5703125" style="15" bestFit="1" customWidth="1"/>
    <col min="5131" max="5131" width="13.28515625" style="15" customWidth="1"/>
    <col min="5132" max="5140" width="11.42578125" style="15"/>
    <col min="5141" max="5141" width="12.85546875" style="15" bestFit="1" customWidth="1"/>
    <col min="5142" max="5378" width="11.42578125" style="15"/>
    <col min="5379" max="5379" width="28.28515625" style="15" bestFit="1" customWidth="1"/>
    <col min="5380" max="5380" width="18.5703125" style="15" bestFit="1" customWidth="1"/>
    <col min="5381" max="5381" width="17.28515625" style="15" customWidth="1"/>
    <col min="5382" max="5383" width="17.5703125" style="15" bestFit="1" customWidth="1"/>
    <col min="5384" max="5384" width="18.5703125" style="15" bestFit="1" customWidth="1"/>
    <col min="5385" max="5385" width="16.5703125" style="15" bestFit="1" customWidth="1"/>
    <col min="5386" max="5386" width="18.5703125" style="15" bestFit="1" customWidth="1"/>
    <col min="5387" max="5387" width="13.28515625" style="15" customWidth="1"/>
    <col min="5388" max="5396" width="11.42578125" style="15"/>
    <col min="5397" max="5397" width="12.85546875" style="15" bestFit="1" customWidth="1"/>
    <col min="5398" max="5634" width="11.42578125" style="15"/>
    <col min="5635" max="5635" width="28.28515625" style="15" bestFit="1" customWidth="1"/>
    <col min="5636" max="5636" width="18.5703125" style="15" bestFit="1" customWidth="1"/>
    <col min="5637" max="5637" width="17.28515625" style="15" customWidth="1"/>
    <col min="5638" max="5639" width="17.5703125" style="15" bestFit="1" customWidth="1"/>
    <col min="5640" max="5640" width="18.5703125" style="15" bestFit="1" customWidth="1"/>
    <col min="5641" max="5641" width="16.5703125" style="15" bestFit="1" customWidth="1"/>
    <col min="5642" max="5642" width="18.5703125" style="15" bestFit="1" customWidth="1"/>
    <col min="5643" max="5643" width="13.28515625" style="15" customWidth="1"/>
    <col min="5644" max="5652" width="11.42578125" style="15"/>
    <col min="5653" max="5653" width="12.85546875" style="15" bestFit="1" customWidth="1"/>
    <col min="5654" max="5890" width="11.42578125" style="15"/>
    <col min="5891" max="5891" width="28.28515625" style="15" bestFit="1" customWidth="1"/>
    <col min="5892" max="5892" width="18.5703125" style="15" bestFit="1" customWidth="1"/>
    <col min="5893" max="5893" width="17.28515625" style="15" customWidth="1"/>
    <col min="5894" max="5895" width="17.5703125" style="15" bestFit="1" customWidth="1"/>
    <col min="5896" max="5896" width="18.5703125" style="15" bestFit="1" customWidth="1"/>
    <col min="5897" max="5897" width="16.5703125" style="15" bestFit="1" customWidth="1"/>
    <col min="5898" max="5898" width="18.5703125" style="15" bestFit="1" customWidth="1"/>
    <col min="5899" max="5899" width="13.28515625" style="15" customWidth="1"/>
    <col min="5900" max="5908" width="11.42578125" style="15"/>
    <col min="5909" max="5909" width="12.85546875" style="15" bestFit="1" customWidth="1"/>
    <col min="5910" max="6146" width="11.42578125" style="15"/>
    <col min="6147" max="6147" width="28.28515625" style="15" bestFit="1" customWidth="1"/>
    <col min="6148" max="6148" width="18.5703125" style="15" bestFit="1" customWidth="1"/>
    <col min="6149" max="6149" width="17.28515625" style="15" customWidth="1"/>
    <col min="6150" max="6151" width="17.5703125" style="15" bestFit="1" customWidth="1"/>
    <col min="6152" max="6152" width="18.5703125" style="15" bestFit="1" customWidth="1"/>
    <col min="6153" max="6153" width="16.5703125" style="15" bestFit="1" customWidth="1"/>
    <col min="6154" max="6154" width="18.5703125" style="15" bestFit="1" customWidth="1"/>
    <col min="6155" max="6155" width="13.28515625" style="15" customWidth="1"/>
    <col min="6156" max="6164" width="11.42578125" style="15"/>
    <col min="6165" max="6165" width="12.85546875" style="15" bestFit="1" customWidth="1"/>
    <col min="6166" max="6402" width="11.42578125" style="15"/>
    <col min="6403" max="6403" width="28.28515625" style="15" bestFit="1" customWidth="1"/>
    <col min="6404" max="6404" width="18.5703125" style="15" bestFit="1" customWidth="1"/>
    <col min="6405" max="6405" width="17.28515625" style="15" customWidth="1"/>
    <col min="6406" max="6407" width="17.5703125" style="15" bestFit="1" customWidth="1"/>
    <col min="6408" max="6408" width="18.5703125" style="15" bestFit="1" customWidth="1"/>
    <col min="6409" max="6409" width="16.5703125" style="15" bestFit="1" customWidth="1"/>
    <col min="6410" max="6410" width="18.5703125" style="15" bestFit="1" customWidth="1"/>
    <col min="6411" max="6411" width="13.28515625" style="15" customWidth="1"/>
    <col min="6412" max="6420" width="11.42578125" style="15"/>
    <col min="6421" max="6421" width="12.85546875" style="15" bestFit="1" customWidth="1"/>
    <col min="6422" max="6658" width="11.42578125" style="15"/>
    <col min="6659" max="6659" width="28.28515625" style="15" bestFit="1" customWidth="1"/>
    <col min="6660" max="6660" width="18.5703125" style="15" bestFit="1" customWidth="1"/>
    <col min="6661" max="6661" width="17.28515625" style="15" customWidth="1"/>
    <col min="6662" max="6663" width="17.5703125" style="15" bestFit="1" customWidth="1"/>
    <col min="6664" max="6664" width="18.5703125" style="15" bestFit="1" customWidth="1"/>
    <col min="6665" max="6665" width="16.5703125" style="15" bestFit="1" customWidth="1"/>
    <col min="6666" max="6666" width="18.5703125" style="15" bestFit="1" customWidth="1"/>
    <col min="6667" max="6667" width="13.28515625" style="15" customWidth="1"/>
    <col min="6668" max="6676" width="11.42578125" style="15"/>
    <col min="6677" max="6677" width="12.85546875" style="15" bestFit="1" customWidth="1"/>
    <col min="6678" max="6914" width="11.42578125" style="15"/>
    <col min="6915" max="6915" width="28.28515625" style="15" bestFit="1" customWidth="1"/>
    <col min="6916" max="6916" width="18.5703125" style="15" bestFit="1" customWidth="1"/>
    <col min="6917" max="6917" width="17.28515625" style="15" customWidth="1"/>
    <col min="6918" max="6919" width="17.5703125" style="15" bestFit="1" customWidth="1"/>
    <col min="6920" max="6920" width="18.5703125" style="15" bestFit="1" customWidth="1"/>
    <col min="6921" max="6921" width="16.5703125" style="15" bestFit="1" customWidth="1"/>
    <col min="6922" max="6922" width="18.5703125" style="15" bestFit="1" customWidth="1"/>
    <col min="6923" max="6923" width="13.28515625" style="15" customWidth="1"/>
    <col min="6924" max="6932" width="11.42578125" style="15"/>
    <col min="6933" max="6933" width="12.85546875" style="15" bestFit="1" customWidth="1"/>
    <col min="6934" max="7170" width="11.42578125" style="15"/>
    <col min="7171" max="7171" width="28.28515625" style="15" bestFit="1" customWidth="1"/>
    <col min="7172" max="7172" width="18.5703125" style="15" bestFit="1" customWidth="1"/>
    <col min="7173" max="7173" width="17.28515625" style="15" customWidth="1"/>
    <col min="7174" max="7175" width="17.5703125" style="15" bestFit="1" customWidth="1"/>
    <col min="7176" max="7176" width="18.5703125" style="15" bestFit="1" customWidth="1"/>
    <col min="7177" max="7177" width="16.5703125" style="15" bestFit="1" customWidth="1"/>
    <col min="7178" max="7178" width="18.5703125" style="15" bestFit="1" customWidth="1"/>
    <col min="7179" max="7179" width="13.28515625" style="15" customWidth="1"/>
    <col min="7180" max="7188" width="11.42578125" style="15"/>
    <col min="7189" max="7189" width="12.85546875" style="15" bestFit="1" customWidth="1"/>
    <col min="7190" max="7426" width="11.42578125" style="15"/>
    <col min="7427" max="7427" width="28.28515625" style="15" bestFit="1" customWidth="1"/>
    <col min="7428" max="7428" width="18.5703125" style="15" bestFit="1" customWidth="1"/>
    <col min="7429" max="7429" width="17.28515625" style="15" customWidth="1"/>
    <col min="7430" max="7431" width="17.5703125" style="15" bestFit="1" customWidth="1"/>
    <col min="7432" max="7432" width="18.5703125" style="15" bestFit="1" customWidth="1"/>
    <col min="7433" max="7433" width="16.5703125" style="15" bestFit="1" customWidth="1"/>
    <col min="7434" max="7434" width="18.5703125" style="15" bestFit="1" customWidth="1"/>
    <col min="7435" max="7435" width="13.28515625" style="15" customWidth="1"/>
    <col min="7436" max="7444" width="11.42578125" style="15"/>
    <col min="7445" max="7445" width="12.85546875" style="15" bestFit="1" customWidth="1"/>
    <col min="7446" max="7682" width="11.42578125" style="15"/>
    <col min="7683" max="7683" width="28.28515625" style="15" bestFit="1" customWidth="1"/>
    <col min="7684" max="7684" width="18.5703125" style="15" bestFit="1" customWidth="1"/>
    <col min="7685" max="7685" width="17.28515625" style="15" customWidth="1"/>
    <col min="7686" max="7687" width="17.5703125" style="15" bestFit="1" customWidth="1"/>
    <col min="7688" max="7688" width="18.5703125" style="15" bestFit="1" customWidth="1"/>
    <col min="7689" max="7689" width="16.5703125" style="15" bestFit="1" customWidth="1"/>
    <col min="7690" max="7690" width="18.5703125" style="15" bestFit="1" customWidth="1"/>
    <col min="7691" max="7691" width="13.28515625" style="15" customWidth="1"/>
    <col min="7692" max="7700" width="11.42578125" style="15"/>
    <col min="7701" max="7701" width="12.85546875" style="15" bestFit="1" customWidth="1"/>
    <col min="7702" max="7938" width="11.42578125" style="15"/>
    <col min="7939" max="7939" width="28.28515625" style="15" bestFit="1" customWidth="1"/>
    <col min="7940" max="7940" width="18.5703125" style="15" bestFit="1" customWidth="1"/>
    <col min="7941" max="7941" width="17.28515625" style="15" customWidth="1"/>
    <col min="7942" max="7943" width="17.5703125" style="15" bestFit="1" customWidth="1"/>
    <col min="7944" max="7944" width="18.5703125" style="15" bestFit="1" customWidth="1"/>
    <col min="7945" max="7945" width="16.5703125" style="15" bestFit="1" customWidth="1"/>
    <col min="7946" max="7946" width="18.5703125" style="15" bestFit="1" customWidth="1"/>
    <col min="7947" max="7947" width="13.28515625" style="15" customWidth="1"/>
    <col min="7948" max="7956" width="11.42578125" style="15"/>
    <col min="7957" max="7957" width="12.85546875" style="15" bestFit="1" customWidth="1"/>
    <col min="7958" max="8194" width="11.42578125" style="15"/>
    <col min="8195" max="8195" width="28.28515625" style="15" bestFit="1" customWidth="1"/>
    <col min="8196" max="8196" width="18.5703125" style="15" bestFit="1" customWidth="1"/>
    <col min="8197" max="8197" width="17.28515625" style="15" customWidth="1"/>
    <col min="8198" max="8199" width="17.5703125" style="15" bestFit="1" customWidth="1"/>
    <col min="8200" max="8200" width="18.5703125" style="15" bestFit="1" customWidth="1"/>
    <col min="8201" max="8201" width="16.5703125" style="15" bestFit="1" customWidth="1"/>
    <col min="8202" max="8202" width="18.5703125" style="15" bestFit="1" customWidth="1"/>
    <col min="8203" max="8203" width="13.28515625" style="15" customWidth="1"/>
    <col min="8204" max="8212" width="11.42578125" style="15"/>
    <col min="8213" max="8213" width="12.85546875" style="15" bestFit="1" customWidth="1"/>
    <col min="8214" max="8450" width="11.42578125" style="15"/>
    <col min="8451" max="8451" width="28.28515625" style="15" bestFit="1" customWidth="1"/>
    <col min="8452" max="8452" width="18.5703125" style="15" bestFit="1" customWidth="1"/>
    <col min="8453" max="8453" width="17.28515625" style="15" customWidth="1"/>
    <col min="8454" max="8455" width="17.5703125" style="15" bestFit="1" customWidth="1"/>
    <col min="8456" max="8456" width="18.5703125" style="15" bestFit="1" customWidth="1"/>
    <col min="8457" max="8457" width="16.5703125" style="15" bestFit="1" customWidth="1"/>
    <col min="8458" max="8458" width="18.5703125" style="15" bestFit="1" customWidth="1"/>
    <col min="8459" max="8459" width="13.28515625" style="15" customWidth="1"/>
    <col min="8460" max="8468" width="11.42578125" style="15"/>
    <col min="8469" max="8469" width="12.85546875" style="15" bestFit="1" customWidth="1"/>
    <col min="8470" max="8706" width="11.42578125" style="15"/>
    <col min="8707" max="8707" width="28.28515625" style="15" bestFit="1" customWidth="1"/>
    <col min="8708" max="8708" width="18.5703125" style="15" bestFit="1" customWidth="1"/>
    <col min="8709" max="8709" width="17.28515625" style="15" customWidth="1"/>
    <col min="8710" max="8711" width="17.5703125" style="15" bestFit="1" customWidth="1"/>
    <col min="8712" max="8712" width="18.5703125" style="15" bestFit="1" customWidth="1"/>
    <col min="8713" max="8713" width="16.5703125" style="15" bestFit="1" customWidth="1"/>
    <col min="8714" max="8714" width="18.5703125" style="15" bestFit="1" customWidth="1"/>
    <col min="8715" max="8715" width="13.28515625" style="15" customWidth="1"/>
    <col min="8716" max="8724" width="11.42578125" style="15"/>
    <col min="8725" max="8725" width="12.85546875" style="15" bestFit="1" customWidth="1"/>
    <col min="8726" max="8962" width="11.42578125" style="15"/>
    <col min="8963" max="8963" width="28.28515625" style="15" bestFit="1" customWidth="1"/>
    <col min="8964" max="8964" width="18.5703125" style="15" bestFit="1" customWidth="1"/>
    <col min="8965" max="8965" width="17.28515625" style="15" customWidth="1"/>
    <col min="8966" max="8967" width="17.5703125" style="15" bestFit="1" customWidth="1"/>
    <col min="8968" max="8968" width="18.5703125" style="15" bestFit="1" customWidth="1"/>
    <col min="8969" max="8969" width="16.5703125" style="15" bestFit="1" customWidth="1"/>
    <col min="8970" max="8970" width="18.5703125" style="15" bestFit="1" customWidth="1"/>
    <col min="8971" max="8971" width="13.28515625" style="15" customWidth="1"/>
    <col min="8972" max="8980" width="11.42578125" style="15"/>
    <col min="8981" max="8981" width="12.85546875" style="15" bestFit="1" customWidth="1"/>
    <col min="8982" max="9218" width="11.42578125" style="15"/>
    <col min="9219" max="9219" width="28.28515625" style="15" bestFit="1" customWidth="1"/>
    <col min="9220" max="9220" width="18.5703125" style="15" bestFit="1" customWidth="1"/>
    <col min="9221" max="9221" width="17.28515625" style="15" customWidth="1"/>
    <col min="9222" max="9223" width="17.5703125" style="15" bestFit="1" customWidth="1"/>
    <col min="9224" max="9224" width="18.5703125" style="15" bestFit="1" customWidth="1"/>
    <col min="9225" max="9225" width="16.5703125" style="15" bestFit="1" customWidth="1"/>
    <col min="9226" max="9226" width="18.5703125" style="15" bestFit="1" customWidth="1"/>
    <col min="9227" max="9227" width="13.28515625" style="15" customWidth="1"/>
    <col min="9228" max="9236" width="11.42578125" style="15"/>
    <col min="9237" max="9237" width="12.85546875" style="15" bestFit="1" customWidth="1"/>
    <col min="9238" max="9474" width="11.42578125" style="15"/>
    <col min="9475" max="9475" width="28.28515625" style="15" bestFit="1" customWidth="1"/>
    <col min="9476" max="9476" width="18.5703125" style="15" bestFit="1" customWidth="1"/>
    <col min="9477" max="9477" width="17.28515625" style="15" customWidth="1"/>
    <col min="9478" max="9479" width="17.5703125" style="15" bestFit="1" customWidth="1"/>
    <col min="9480" max="9480" width="18.5703125" style="15" bestFit="1" customWidth="1"/>
    <col min="9481" max="9481" width="16.5703125" style="15" bestFit="1" customWidth="1"/>
    <col min="9482" max="9482" width="18.5703125" style="15" bestFit="1" customWidth="1"/>
    <col min="9483" max="9483" width="13.28515625" style="15" customWidth="1"/>
    <col min="9484" max="9492" width="11.42578125" style="15"/>
    <col min="9493" max="9493" width="12.85546875" style="15" bestFit="1" customWidth="1"/>
    <col min="9494" max="9730" width="11.42578125" style="15"/>
    <col min="9731" max="9731" width="28.28515625" style="15" bestFit="1" customWidth="1"/>
    <col min="9732" max="9732" width="18.5703125" style="15" bestFit="1" customWidth="1"/>
    <col min="9733" max="9733" width="17.28515625" style="15" customWidth="1"/>
    <col min="9734" max="9735" width="17.5703125" style="15" bestFit="1" customWidth="1"/>
    <col min="9736" max="9736" width="18.5703125" style="15" bestFit="1" customWidth="1"/>
    <col min="9737" max="9737" width="16.5703125" style="15" bestFit="1" customWidth="1"/>
    <col min="9738" max="9738" width="18.5703125" style="15" bestFit="1" customWidth="1"/>
    <col min="9739" max="9739" width="13.28515625" style="15" customWidth="1"/>
    <col min="9740" max="9748" width="11.42578125" style="15"/>
    <col min="9749" max="9749" width="12.85546875" style="15" bestFit="1" customWidth="1"/>
    <col min="9750" max="9986" width="11.42578125" style="15"/>
    <col min="9987" max="9987" width="28.28515625" style="15" bestFit="1" customWidth="1"/>
    <col min="9988" max="9988" width="18.5703125" style="15" bestFit="1" customWidth="1"/>
    <col min="9989" max="9989" width="17.28515625" style="15" customWidth="1"/>
    <col min="9990" max="9991" width="17.5703125" style="15" bestFit="1" customWidth="1"/>
    <col min="9992" max="9992" width="18.5703125" style="15" bestFit="1" customWidth="1"/>
    <col min="9993" max="9993" width="16.5703125" style="15" bestFit="1" customWidth="1"/>
    <col min="9994" max="9994" width="18.5703125" style="15" bestFit="1" customWidth="1"/>
    <col min="9995" max="9995" width="13.28515625" style="15" customWidth="1"/>
    <col min="9996" max="10004" width="11.42578125" style="15"/>
    <col min="10005" max="10005" width="12.85546875" style="15" bestFit="1" customWidth="1"/>
    <col min="10006" max="10242" width="11.42578125" style="15"/>
    <col min="10243" max="10243" width="28.28515625" style="15" bestFit="1" customWidth="1"/>
    <col min="10244" max="10244" width="18.5703125" style="15" bestFit="1" customWidth="1"/>
    <col min="10245" max="10245" width="17.28515625" style="15" customWidth="1"/>
    <col min="10246" max="10247" width="17.5703125" style="15" bestFit="1" customWidth="1"/>
    <col min="10248" max="10248" width="18.5703125" style="15" bestFit="1" customWidth="1"/>
    <col min="10249" max="10249" width="16.5703125" style="15" bestFit="1" customWidth="1"/>
    <col min="10250" max="10250" width="18.5703125" style="15" bestFit="1" customWidth="1"/>
    <col min="10251" max="10251" width="13.28515625" style="15" customWidth="1"/>
    <col min="10252" max="10260" width="11.42578125" style="15"/>
    <col min="10261" max="10261" width="12.85546875" style="15" bestFit="1" customWidth="1"/>
    <col min="10262" max="10498" width="11.42578125" style="15"/>
    <col min="10499" max="10499" width="28.28515625" style="15" bestFit="1" customWidth="1"/>
    <col min="10500" max="10500" width="18.5703125" style="15" bestFit="1" customWidth="1"/>
    <col min="10501" max="10501" width="17.28515625" style="15" customWidth="1"/>
    <col min="10502" max="10503" width="17.5703125" style="15" bestFit="1" customWidth="1"/>
    <col min="10504" max="10504" width="18.5703125" style="15" bestFit="1" customWidth="1"/>
    <col min="10505" max="10505" width="16.5703125" style="15" bestFit="1" customWidth="1"/>
    <col min="10506" max="10506" width="18.5703125" style="15" bestFit="1" customWidth="1"/>
    <col min="10507" max="10507" width="13.28515625" style="15" customWidth="1"/>
    <col min="10508" max="10516" width="11.42578125" style="15"/>
    <col min="10517" max="10517" width="12.85546875" style="15" bestFit="1" customWidth="1"/>
    <col min="10518" max="10754" width="11.42578125" style="15"/>
    <col min="10755" max="10755" width="28.28515625" style="15" bestFit="1" customWidth="1"/>
    <col min="10756" max="10756" width="18.5703125" style="15" bestFit="1" customWidth="1"/>
    <col min="10757" max="10757" width="17.28515625" style="15" customWidth="1"/>
    <col min="10758" max="10759" width="17.5703125" style="15" bestFit="1" customWidth="1"/>
    <col min="10760" max="10760" width="18.5703125" style="15" bestFit="1" customWidth="1"/>
    <col min="10761" max="10761" width="16.5703125" style="15" bestFit="1" customWidth="1"/>
    <col min="10762" max="10762" width="18.5703125" style="15" bestFit="1" customWidth="1"/>
    <col min="10763" max="10763" width="13.28515625" style="15" customWidth="1"/>
    <col min="10764" max="10772" width="11.42578125" style="15"/>
    <col min="10773" max="10773" width="12.85546875" style="15" bestFit="1" customWidth="1"/>
    <col min="10774" max="11010" width="11.42578125" style="15"/>
    <col min="11011" max="11011" width="28.28515625" style="15" bestFit="1" customWidth="1"/>
    <col min="11012" max="11012" width="18.5703125" style="15" bestFit="1" customWidth="1"/>
    <col min="11013" max="11013" width="17.28515625" style="15" customWidth="1"/>
    <col min="11014" max="11015" width="17.5703125" style="15" bestFit="1" customWidth="1"/>
    <col min="11016" max="11016" width="18.5703125" style="15" bestFit="1" customWidth="1"/>
    <col min="11017" max="11017" width="16.5703125" style="15" bestFit="1" customWidth="1"/>
    <col min="11018" max="11018" width="18.5703125" style="15" bestFit="1" customWidth="1"/>
    <col min="11019" max="11019" width="13.28515625" style="15" customWidth="1"/>
    <col min="11020" max="11028" width="11.42578125" style="15"/>
    <col min="11029" max="11029" width="12.85546875" style="15" bestFit="1" customWidth="1"/>
    <col min="11030" max="11266" width="11.42578125" style="15"/>
    <col min="11267" max="11267" width="28.28515625" style="15" bestFit="1" customWidth="1"/>
    <col min="11268" max="11268" width="18.5703125" style="15" bestFit="1" customWidth="1"/>
    <col min="11269" max="11269" width="17.28515625" style="15" customWidth="1"/>
    <col min="11270" max="11271" width="17.5703125" style="15" bestFit="1" customWidth="1"/>
    <col min="11272" max="11272" width="18.5703125" style="15" bestFit="1" customWidth="1"/>
    <col min="11273" max="11273" width="16.5703125" style="15" bestFit="1" customWidth="1"/>
    <col min="11274" max="11274" width="18.5703125" style="15" bestFit="1" customWidth="1"/>
    <col min="11275" max="11275" width="13.28515625" style="15" customWidth="1"/>
    <col min="11276" max="11284" width="11.42578125" style="15"/>
    <col min="11285" max="11285" width="12.85546875" style="15" bestFit="1" customWidth="1"/>
    <col min="11286" max="11522" width="11.42578125" style="15"/>
    <col min="11523" max="11523" width="28.28515625" style="15" bestFit="1" customWidth="1"/>
    <col min="11524" max="11524" width="18.5703125" style="15" bestFit="1" customWidth="1"/>
    <col min="11525" max="11525" width="17.28515625" style="15" customWidth="1"/>
    <col min="11526" max="11527" width="17.5703125" style="15" bestFit="1" customWidth="1"/>
    <col min="11528" max="11528" width="18.5703125" style="15" bestFit="1" customWidth="1"/>
    <col min="11529" max="11529" width="16.5703125" style="15" bestFit="1" customWidth="1"/>
    <col min="11530" max="11530" width="18.5703125" style="15" bestFit="1" customWidth="1"/>
    <col min="11531" max="11531" width="13.28515625" style="15" customWidth="1"/>
    <col min="11532" max="11540" width="11.42578125" style="15"/>
    <col min="11541" max="11541" width="12.85546875" style="15" bestFit="1" customWidth="1"/>
    <col min="11542" max="11778" width="11.42578125" style="15"/>
    <col min="11779" max="11779" width="28.28515625" style="15" bestFit="1" customWidth="1"/>
    <col min="11780" max="11780" width="18.5703125" style="15" bestFit="1" customWidth="1"/>
    <col min="11781" max="11781" width="17.28515625" style="15" customWidth="1"/>
    <col min="11782" max="11783" width="17.5703125" style="15" bestFit="1" customWidth="1"/>
    <col min="11784" max="11784" width="18.5703125" style="15" bestFit="1" customWidth="1"/>
    <col min="11785" max="11785" width="16.5703125" style="15" bestFit="1" customWidth="1"/>
    <col min="11786" max="11786" width="18.5703125" style="15" bestFit="1" customWidth="1"/>
    <col min="11787" max="11787" width="13.28515625" style="15" customWidth="1"/>
    <col min="11788" max="11796" width="11.42578125" style="15"/>
    <col min="11797" max="11797" width="12.85546875" style="15" bestFit="1" customWidth="1"/>
    <col min="11798" max="12034" width="11.42578125" style="15"/>
    <col min="12035" max="12035" width="28.28515625" style="15" bestFit="1" customWidth="1"/>
    <col min="12036" max="12036" width="18.5703125" style="15" bestFit="1" customWidth="1"/>
    <col min="12037" max="12037" width="17.28515625" style="15" customWidth="1"/>
    <col min="12038" max="12039" width="17.5703125" style="15" bestFit="1" customWidth="1"/>
    <col min="12040" max="12040" width="18.5703125" style="15" bestFit="1" customWidth="1"/>
    <col min="12041" max="12041" width="16.5703125" style="15" bestFit="1" customWidth="1"/>
    <col min="12042" max="12042" width="18.5703125" style="15" bestFit="1" customWidth="1"/>
    <col min="12043" max="12043" width="13.28515625" style="15" customWidth="1"/>
    <col min="12044" max="12052" width="11.42578125" style="15"/>
    <col min="12053" max="12053" width="12.85546875" style="15" bestFit="1" customWidth="1"/>
    <col min="12054" max="12290" width="11.42578125" style="15"/>
    <col min="12291" max="12291" width="28.28515625" style="15" bestFit="1" customWidth="1"/>
    <col min="12292" max="12292" width="18.5703125" style="15" bestFit="1" customWidth="1"/>
    <col min="12293" max="12293" width="17.28515625" style="15" customWidth="1"/>
    <col min="12294" max="12295" width="17.5703125" style="15" bestFit="1" customWidth="1"/>
    <col min="12296" max="12296" width="18.5703125" style="15" bestFit="1" customWidth="1"/>
    <col min="12297" max="12297" width="16.5703125" style="15" bestFit="1" customWidth="1"/>
    <col min="12298" max="12298" width="18.5703125" style="15" bestFit="1" customWidth="1"/>
    <col min="12299" max="12299" width="13.28515625" style="15" customWidth="1"/>
    <col min="12300" max="12308" width="11.42578125" style="15"/>
    <col min="12309" max="12309" width="12.85546875" style="15" bestFit="1" customWidth="1"/>
    <col min="12310" max="12546" width="11.42578125" style="15"/>
    <col min="12547" max="12547" width="28.28515625" style="15" bestFit="1" customWidth="1"/>
    <col min="12548" max="12548" width="18.5703125" style="15" bestFit="1" customWidth="1"/>
    <col min="12549" max="12549" width="17.28515625" style="15" customWidth="1"/>
    <col min="12550" max="12551" width="17.5703125" style="15" bestFit="1" customWidth="1"/>
    <col min="12552" max="12552" width="18.5703125" style="15" bestFit="1" customWidth="1"/>
    <col min="12553" max="12553" width="16.5703125" style="15" bestFit="1" customWidth="1"/>
    <col min="12554" max="12554" width="18.5703125" style="15" bestFit="1" customWidth="1"/>
    <col min="12555" max="12555" width="13.28515625" style="15" customWidth="1"/>
    <col min="12556" max="12564" width="11.42578125" style="15"/>
    <col min="12565" max="12565" width="12.85546875" style="15" bestFit="1" customWidth="1"/>
    <col min="12566" max="12802" width="11.42578125" style="15"/>
    <col min="12803" max="12803" width="28.28515625" style="15" bestFit="1" customWidth="1"/>
    <col min="12804" max="12804" width="18.5703125" style="15" bestFit="1" customWidth="1"/>
    <col min="12805" max="12805" width="17.28515625" style="15" customWidth="1"/>
    <col min="12806" max="12807" width="17.5703125" style="15" bestFit="1" customWidth="1"/>
    <col min="12808" max="12808" width="18.5703125" style="15" bestFit="1" customWidth="1"/>
    <col min="12809" max="12809" width="16.5703125" style="15" bestFit="1" customWidth="1"/>
    <col min="12810" max="12810" width="18.5703125" style="15" bestFit="1" customWidth="1"/>
    <col min="12811" max="12811" width="13.28515625" style="15" customWidth="1"/>
    <col min="12812" max="12820" width="11.42578125" style="15"/>
    <col min="12821" max="12821" width="12.85546875" style="15" bestFit="1" customWidth="1"/>
    <col min="12822" max="13058" width="11.42578125" style="15"/>
    <col min="13059" max="13059" width="28.28515625" style="15" bestFit="1" customWidth="1"/>
    <col min="13060" max="13060" width="18.5703125" style="15" bestFit="1" customWidth="1"/>
    <col min="13061" max="13061" width="17.28515625" style="15" customWidth="1"/>
    <col min="13062" max="13063" width="17.5703125" style="15" bestFit="1" customWidth="1"/>
    <col min="13064" max="13064" width="18.5703125" style="15" bestFit="1" customWidth="1"/>
    <col min="13065" max="13065" width="16.5703125" style="15" bestFit="1" customWidth="1"/>
    <col min="13066" max="13066" width="18.5703125" style="15" bestFit="1" customWidth="1"/>
    <col min="13067" max="13067" width="13.28515625" style="15" customWidth="1"/>
    <col min="13068" max="13076" width="11.42578125" style="15"/>
    <col min="13077" max="13077" width="12.85546875" style="15" bestFit="1" customWidth="1"/>
    <col min="13078" max="13314" width="11.42578125" style="15"/>
    <col min="13315" max="13315" width="28.28515625" style="15" bestFit="1" customWidth="1"/>
    <col min="13316" max="13316" width="18.5703125" style="15" bestFit="1" customWidth="1"/>
    <col min="13317" max="13317" width="17.28515625" style="15" customWidth="1"/>
    <col min="13318" max="13319" width="17.5703125" style="15" bestFit="1" customWidth="1"/>
    <col min="13320" max="13320" width="18.5703125" style="15" bestFit="1" customWidth="1"/>
    <col min="13321" max="13321" width="16.5703125" style="15" bestFit="1" customWidth="1"/>
    <col min="13322" max="13322" width="18.5703125" style="15" bestFit="1" customWidth="1"/>
    <col min="13323" max="13323" width="13.28515625" style="15" customWidth="1"/>
    <col min="13324" max="13332" width="11.42578125" style="15"/>
    <col min="13333" max="13333" width="12.85546875" style="15" bestFit="1" customWidth="1"/>
    <col min="13334" max="13570" width="11.42578125" style="15"/>
    <col min="13571" max="13571" width="28.28515625" style="15" bestFit="1" customWidth="1"/>
    <col min="13572" max="13572" width="18.5703125" style="15" bestFit="1" customWidth="1"/>
    <col min="13573" max="13573" width="17.28515625" style="15" customWidth="1"/>
    <col min="13574" max="13575" width="17.5703125" style="15" bestFit="1" customWidth="1"/>
    <col min="13576" max="13576" width="18.5703125" style="15" bestFit="1" customWidth="1"/>
    <col min="13577" max="13577" width="16.5703125" style="15" bestFit="1" customWidth="1"/>
    <col min="13578" max="13578" width="18.5703125" style="15" bestFit="1" customWidth="1"/>
    <col min="13579" max="13579" width="13.28515625" style="15" customWidth="1"/>
    <col min="13580" max="13588" width="11.42578125" style="15"/>
    <col min="13589" max="13589" width="12.85546875" style="15" bestFit="1" customWidth="1"/>
    <col min="13590" max="13826" width="11.42578125" style="15"/>
    <col min="13827" max="13827" width="28.28515625" style="15" bestFit="1" customWidth="1"/>
    <col min="13828" max="13828" width="18.5703125" style="15" bestFit="1" customWidth="1"/>
    <col min="13829" max="13829" width="17.28515625" style="15" customWidth="1"/>
    <col min="13830" max="13831" width="17.5703125" style="15" bestFit="1" customWidth="1"/>
    <col min="13832" max="13832" width="18.5703125" style="15" bestFit="1" customWidth="1"/>
    <col min="13833" max="13833" width="16.5703125" style="15" bestFit="1" customWidth="1"/>
    <col min="13834" max="13834" width="18.5703125" style="15" bestFit="1" customWidth="1"/>
    <col min="13835" max="13835" width="13.28515625" style="15" customWidth="1"/>
    <col min="13836" max="13844" width="11.42578125" style="15"/>
    <col min="13845" max="13845" width="12.85546875" style="15" bestFit="1" customWidth="1"/>
    <col min="13846" max="14082" width="11.42578125" style="15"/>
    <col min="14083" max="14083" width="28.28515625" style="15" bestFit="1" customWidth="1"/>
    <col min="14084" max="14084" width="18.5703125" style="15" bestFit="1" customWidth="1"/>
    <col min="14085" max="14085" width="17.28515625" style="15" customWidth="1"/>
    <col min="14086" max="14087" width="17.5703125" style="15" bestFit="1" customWidth="1"/>
    <col min="14088" max="14088" width="18.5703125" style="15" bestFit="1" customWidth="1"/>
    <col min="14089" max="14089" width="16.5703125" style="15" bestFit="1" customWidth="1"/>
    <col min="14090" max="14090" width="18.5703125" style="15" bestFit="1" customWidth="1"/>
    <col min="14091" max="14091" width="13.28515625" style="15" customWidth="1"/>
    <col min="14092" max="14100" width="11.42578125" style="15"/>
    <col min="14101" max="14101" width="12.85546875" style="15" bestFit="1" customWidth="1"/>
    <col min="14102" max="14338" width="11.42578125" style="15"/>
    <col min="14339" max="14339" width="28.28515625" style="15" bestFit="1" customWidth="1"/>
    <col min="14340" max="14340" width="18.5703125" style="15" bestFit="1" customWidth="1"/>
    <col min="14341" max="14341" width="17.28515625" style="15" customWidth="1"/>
    <col min="14342" max="14343" width="17.5703125" style="15" bestFit="1" customWidth="1"/>
    <col min="14344" max="14344" width="18.5703125" style="15" bestFit="1" customWidth="1"/>
    <col min="14345" max="14345" width="16.5703125" style="15" bestFit="1" customWidth="1"/>
    <col min="14346" max="14346" width="18.5703125" style="15" bestFit="1" customWidth="1"/>
    <col min="14347" max="14347" width="13.28515625" style="15" customWidth="1"/>
    <col min="14348" max="14356" width="11.42578125" style="15"/>
    <col min="14357" max="14357" width="12.85546875" style="15" bestFit="1" customWidth="1"/>
    <col min="14358" max="14594" width="11.42578125" style="15"/>
    <col min="14595" max="14595" width="28.28515625" style="15" bestFit="1" customWidth="1"/>
    <col min="14596" max="14596" width="18.5703125" style="15" bestFit="1" customWidth="1"/>
    <col min="14597" max="14597" width="17.28515625" style="15" customWidth="1"/>
    <col min="14598" max="14599" width="17.5703125" style="15" bestFit="1" customWidth="1"/>
    <col min="14600" max="14600" width="18.5703125" style="15" bestFit="1" customWidth="1"/>
    <col min="14601" max="14601" width="16.5703125" style="15" bestFit="1" customWidth="1"/>
    <col min="14602" max="14602" width="18.5703125" style="15" bestFit="1" customWidth="1"/>
    <col min="14603" max="14603" width="13.28515625" style="15" customWidth="1"/>
    <col min="14604" max="14612" width="11.42578125" style="15"/>
    <col min="14613" max="14613" width="12.85546875" style="15" bestFit="1" customWidth="1"/>
    <col min="14614" max="14850" width="11.42578125" style="15"/>
    <col min="14851" max="14851" width="28.28515625" style="15" bestFit="1" customWidth="1"/>
    <col min="14852" max="14852" width="18.5703125" style="15" bestFit="1" customWidth="1"/>
    <col min="14853" max="14853" width="17.28515625" style="15" customWidth="1"/>
    <col min="14854" max="14855" width="17.5703125" style="15" bestFit="1" customWidth="1"/>
    <col min="14856" max="14856" width="18.5703125" style="15" bestFit="1" customWidth="1"/>
    <col min="14857" max="14857" width="16.5703125" style="15" bestFit="1" customWidth="1"/>
    <col min="14858" max="14858" width="18.5703125" style="15" bestFit="1" customWidth="1"/>
    <col min="14859" max="14859" width="13.28515625" style="15" customWidth="1"/>
    <col min="14860" max="14868" width="11.42578125" style="15"/>
    <col min="14869" max="14869" width="12.85546875" style="15" bestFit="1" customWidth="1"/>
    <col min="14870" max="15106" width="11.42578125" style="15"/>
    <col min="15107" max="15107" width="28.28515625" style="15" bestFit="1" customWidth="1"/>
    <col min="15108" max="15108" width="18.5703125" style="15" bestFit="1" customWidth="1"/>
    <col min="15109" max="15109" width="17.28515625" style="15" customWidth="1"/>
    <col min="15110" max="15111" width="17.5703125" style="15" bestFit="1" customWidth="1"/>
    <col min="15112" max="15112" width="18.5703125" style="15" bestFit="1" customWidth="1"/>
    <col min="15113" max="15113" width="16.5703125" style="15" bestFit="1" customWidth="1"/>
    <col min="15114" max="15114" width="18.5703125" style="15" bestFit="1" customWidth="1"/>
    <col min="15115" max="15115" width="13.28515625" style="15" customWidth="1"/>
    <col min="15116" max="15124" width="11.42578125" style="15"/>
    <col min="15125" max="15125" width="12.85546875" style="15" bestFit="1" customWidth="1"/>
    <col min="15126" max="15362" width="11.42578125" style="15"/>
    <col min="15363" max="15363" width="28.28515625" style="15" bestFit="1" customWidth="1"/>
    <col min="15364" max="15364" width="18.5703125" style="15" bestFit="1" customWidth="1"/>
    <col min="15365" max="15365" width="17.28515625" style="15" customWidth="1"/>
    <col min="15366" max="15367" width="17.5703125" style="15" bestFit="1" customWidth="1"/>
    <col min="15368" max="15368" width="18.5703125" style="15" bestFit="1" customWidth="1"/>
    <col min="15369" max="15369" width="16.5703125" style="15" bestFit="1" customWidth="1"/>
    <col min="15370" max="15370" width="18.5703125" style="15" bestFit="1" customWidth="1"/>
    <col min="15371" max="15371" width="13.28515625" style="15" customWidth="1"/>
    <col min="15372" max="15380" width="11.42578125" style="15"/>
    <col min="15381" max="15381" width="12.85546875" style="15" bestFit="1" customWidth="1"/>
    <col min="15382" max="15618" width="11.42578125" style="15"/>
    <col min="15619" max="15619" width="28.28515625" style="15" bestFit="1" customWidth="1"/>
    <col min="15620" max="15620" width="18.5703125" style="15" bestFit="1" customWidth="1"/>
    <col min="15621" max="15621" width="17.28515625" style="15" customWidth="1"/>
    <col min="15622" max="15623" width="17.5703125" style="15" bestFit="1" customWidth="1"/>
    <col min="15624" max="15624" width="18.5703125" style="15" bestFit="1" customWidth="1"/>
    <col min="15625" max="15625" width="16.5703125" style="15" bestFit="1" customWidth="1"/>
    <col min="15626" max="15626" width="18.5703125" style="15" bestFit="1" customWidth="1"/>
    <col min="15627" max="15627" width="13.28515625" style="15" customWidth="1"/>
    <col min="15628" max="15636" width="11.42578125" style="15"/>
    <col min="15637" max="15637" width="12.85546875" style="15" bestFit="1" customWidth="1"/>
    <col min="15638" max="15874" width="11.42578125" style="15"/>
    <col min="15875" max="15875" width="28.28515625" style="15" bestFit="1" customWidth="1"/>
    <col min="15876" max="15876" width="18.5703125" style="15" bestFit="1" customWidth="1"/>
    <col min="15877" max="15877" width="17.28515625" style="15" customWidth="1"/>
    <col min="15878" max="15879" width="17.5703125" style="15" bestFit="1" customWidth="1"/>
    <col min="15880" max="15880" width="18.5703125" style="15" bestFit="1" customWidth="1"/>
    <col min="15881" max="15881" width="16.5703125" style="15" bestFit="1" customWidth="1"/>
    <col min="15882" max="15882" width="18.5703125" style="15" bestFit="1" customWidth="1"/>
    <col min="15883" max="15883" width="13.28515625" style="15" customWidth="1"/>
    <col min="15884" max="15892" width="11.42578125" style="15"/>
    <col min="15893" max="15893" width="12.85546875" style="15" bestFit="1" customWidth="1"/>
    <col min="15894" max="16130" width="11.42578125" style="15"/>
    <col min="16131" max="16131" width="28.28515625" style="15" bestFit="1" customWidth="1"/>
    <col min="16132" max="16132" width="18.5703125" style="15" bestFit="1" customWidth="1"/>
    <col min="16133" max="16133" width="17.28515625" style="15" customWidth="1"/>
    <col min="16134" max="16135" width="17.5703125" style="15" bestFit="1" customWidth="1"/>
    <col min="16136" max="16136" width="18.5703125" style="15" bestFit="1" customWidth="1"/>
    <col min="16137" max="16137" width="16.5703125" style="15" bestFit="1" customWidth="1"/>
    <col min="16138" max="16138" width="18.5703125" style="15" bestFit="1" customWidth="1"/>
    <col min="16139" max="16139" width="13.28515625" style="15" customWidth="1"/>
    <col min="16140" max="16148" width="11.42578125" style="15"/>
    <col min="16149" max="16149" width="12.85546875" style="15" bestFit="1" customWidth="1"/>
    <col min="16150" max="16384" width="11.42578125" style="15"/>
  </cols>
  <sheetData>
    <row r="1" spans="1:21" ht="27.75">
      <c r="A1" s="611" t="s">
        <v>0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21" ht="20.25">
      <c r="A2" s="613" t="s">
        <v>1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T2" s="15" t="s">
        <v>23</v>
      </c>
      <c r="U2" s="242">
        <v>4456657376752.2705</v>
      </c>
    </row>
    <row r="3" spans="1:21" ht="15.75">
      <c r="A3" s="603" t="s">
        <v>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</row>
    <row r="4" spans="1:21" ht="1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U4" s="243"/>
    </row>
    <row r="5" spans="1:21" ht="18.75">
      <c r="A5" s="615" t="s">
        <v>178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</row>
    <row r="6" spans="1:21" ht="18.75">
      <c r="A6" s="615" t="s">
        <v>25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U6" s="242">
        <v>4566573876752</v>
      </c>
    </row>
    <row r="7" spans="1:21" ht="18.75">
      <c r="A7" s="615" t="s">
        <v>26</v>
      </c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  <c r="M7" s="615"/>
      <c r="N7" s="615"/>
      <c r="U7" s="15" t="s">
        <v>179</v>
      </c>
    </row>
    <row r="8" spans="1:21" ht="16.5" thickBot="1">
      <c r="A8" s="631" t="s">
        <v>27</v>
      </c>
      <c r="B8" s="631"/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</row>
    <row r="9" spans="1:21" ht="60.75" thickBot="1">
      <c r="A9" s="93"/>
      <c r="B9" s="93"/>
      <c r="C9" s="93"/>
      <c r="D9" s="239" t="s">
        <v>177</v>
      </c>
      <c r="E9" s="240" t="s">
        <v>28</v>
      </c>
      <c r="F9" s="223" t="s">
        <v>29</v>
      </c>
      <c r="G9" s="223" t="s">
        <v>30</v>
      </c>
      <c r="H9" s="223" t="s">
        <v>31</v>
      </c>
      <c r="I9" s="223" t="s">
        <v>32</v>
      </c>
      <c r="J9" s="223" t="s">
        <v>33</v>
      </c>
      <c r="K9" s="241" t="s">
        <v>34</v>
      </c>
      <c r="M9" s="244" t="s">
        <v>102</v>
      </c>
      <c r="N9" s="244" t="s">
        <v>180</v>
      </c>
      <c r="O9" s="244" t="s">
        <v>181</v>
      </c>
      <c r="P9" s="245" t="s">
        <v>182</v>
      </c>
    </row>
    <row r="10" spans="1:21" ht="15">
      <c r="A10" s="17"/>
      <c r="B10" s="17"/>
      <c r="C10" s="17"/>
      <c r="D10" s="27" t="s">
        <v>35</v>
      </c>
      <c r="E10" s="28">
        <f t="shared" ref="E10:J10" si="0">SUM(E11+E12)</f>
        <v>637268651616.11011</v>
      </c>
      <c r="F10" s="28">
        <f t="shared" si="0"/>
        <v>12455050178.539999</v>
      </c>
      <c r="G10" s="28">
        <f t="shared" si="0"/>
        <v>1004552283.3000016</v>
      </c>
      <c r="H10" s="29">
        <f t="shared" si="0"/>
        <v>5638099019.099947</v>
      </c>
      <c r="I10" s="29">
        <f t="shared" si="0"/>
        <v>148445518394.88004</v>
      </c>
      <c r="J10" s="29">
        <f t="shared" si="0"/>
        <v>804811871491.93018</v>
      </c>
      <c r="K10" s="30">
        <f>+J10/$U$2</f>
        <v>0.18058643585440398</v>
      </c>
      <c r="M10" s="246">
        <v>979104445965.97888</v>
      </c>
      <c r="N10" s="247">
        <f>J10/M10</f>
        <v>0.82198776117077821</v>
      </c>
      <c r="O10" s="247">
        <f>J10/M10-1</f>
        <v>-0.17801223882922179</v>
      </c>
      <c r="P10" s="248">
        <f t="shared" ref="P10:P27" si="1">M10-J10</f>
        <v>174292574474.04871</v>
      </c>
    </row>
    <row r="11" spans="1:21" ht="15">
      <c r="A11" s="17"/>
      <c r="B11" s="17"/>
      <c r="C11" s="17"/>
      <c r="D11" s="32" t="s">
        <v>36</v>
      </c>
      <c r="E11" s="33">
        <v>625612157090.04016</v>
      </c>
      <c r="F11" s="33">
        <v>11283622484.539999</v>
      </c>
      <c r="G11" s="33">
        <v>1004552283.3000016</v>
      </c>
      <c r="H11" s="34">
        <v>5083257518.2199965</v>
      </c>
      <c r="I11" s="34">
        <v>148229686438.75003</v>
      </c>
      <c r="J11" s="34">
        <f>SUM(E11:I11)</f>
        <v>791213275814.85022</v>
      </c>
      <c r="K11" s="35">
        <f>+J11/$U$2</f>
        <v>0.1775351365223046</v>
      </c>
      <c r="M11" s="248">
        <v>965923151229.96887</v>
      </c>
      <c r="N11" s="247">
        <f>J11/M11</f>
        <v>0.81912652658480134</v>
      </c>
      <c r="O11" s="247">
        <f>J11/M11-1</f>
        <v>-0.18087347341519866</v>
      </c>
      <c r="P11" s="248">
        <f t="shared" si="1"/>
        <v>174709875415.11865</v>
      </c>
    </row>
    <row r="12" spans="1:21" ht="15">
      <c r="A12" s="17"/>
      <c r="B12" s="17"/>
      <c r="C12" s="17"/>
      <c r="D12" s="32" t="s">
        <v>37</v>
      </c>
      <c r="E12" s="33">
        <v>11656494526.07</v>
      </c>
      <c r="F12" s="33">
        <v>1171427694.0000005</v>
      </c>
      <c r="G12" s="33">
        <v>0</v>
      </c>
      <c r="H12" s="34">
        <v>554841500.87995017</v>
      </c>
      <c r="I12" s="34">
        <v>215831956.13000411</v>
      </c>
      <c r="J12" s="34">
        <f>SUM(E12:I12)</f>
        <v>13598595677.079954</v>
      </c>
      <c r="K12" s="35">
        <f>+J12/$U$2</f>
        <v>3.0512993320993748E-3</v>
      </c>
      <c r="M12" s="248">
        <v>13181294736.010002</v>
      </c>
      <c r="N12" s="247">
        <f>J12/M12</f>
        <v>1.0316585699225682</v>
      </c>
      <c r="O12" s="247">
        <f>J12/M12-1</f>
        <v>3.1658569922568214E-2</v>
      </c>
      <c r="P12" s="248">
        <f t="shared" si="1"/>
        <v>-417300941.06995201</v>
      </c>
    </row>
    <row r="13" spans="1:21" ht="15">
      <c r="A13" s="17"/>
      <c r="B13" s="17"/>
      <c r="C13" s="17"/>
      <c r="D13" s="37"/>
      <c r="E13" s="38"/>
      <c r="F13" s="39"/>
      <c r="G13" s="39"/>
      <c r="H13" s="40"/>
      <c r="I13" s="40"/>
      <c r="J13" s="40"/>
      <c r="K13" s="41"/>
      <c r="M13" s="34"/>
      <c r="N13" s="247"/>
      <c r="O13" s="247"/>
      <c r="P13" s="248">
        <f t="shared" si="1"/>
        <v>0</v>
      </c>
    </row>
    <row r="14" spans="1:21" ht="15">
      <c r="A14" s="17"/>
      <c r="B14" s="17"/>
      <c r="C14" s="17"/>
      <c r="D14" s="27" t="s">
        <v>38</v>
      </c>
      <c r="E14" s="28">
        <f>E15+E21</f>
        <v>826738165256.54822</v>
      </c>
      <c r="F14" s="28">
        <f>F15+F21</f>
        <v>77014063171.220276</v>
      </c>
      <c r="G14" s="28">
        <f>G15+G21</f>
        <v>12311449773.959999</v>
      </c>
      <c r="H14" s="28">
        <f>H15+H21</f>
        <v>17607841605.64999</v>
      </c>
      <c r="I14" s="29">
        <f>I15+I21</f>
        <v>215999158789.72971</v>
      </c>
      <c r="J14" s="29">
        <f t="shared" ref="J14:J21" si="2">SUM(E14:I14)</f>
        <v>1149670678597.1082</v>
      </c>
      <c r="K14" s="42">
        <f>+J14/$U$2</f>
        <v>0.25796703255544301</v>
      </c>
      <c r="M14" s="249">
        <v>1101534764697.429</v>
      </c>
      <c r="N14" s="247">
        <f>J14/M14</f>
        <v>1.043698951174638</v>
      </c>
      <c r="O14" s="247">
        <f>J14/M14-1</f>
        <v>4.3698951174637957E-2</v>
      </c>
      <c r="P14" s="248">
        <f t="shared" si="1"/>
        <v>-48135913899.679199</v>
      </c>
    </row>
    <row r="15" spans="1:21" ht="15">
      <c r="A15" s="17"/>
      <c r="B15" s="17"/>
      <c r="C15" s="17"/>
      <c r="D15" s="32" t="s">
        <v>39</v>
      </c>
      <c r="E15" s="33">
        <v>748996440409.73743</v>
      </c>
      <c r="F15" s="43">
        <v>69599470145.880264</v>
      </c>
      <c r="G15" s="44">
        <v>12222643487.289999</v>
      </c>
      <c r="H15" s="34">
        <v>12485074030.789991</v>
      </c>
      <c r="I15" s="34">
        <v>154604204819.47968</v>
      </c>
      <c r="J15" s="34">
        <f t="shared" si="2"/>
        <v>997907832893.17749</v>
      </c>
      <c r="K15" s="35">
        <f>+J15/$U$2</f>
        <v>0.22391396702350708</v>
      </c>
      <c r="M15" s="248">
        <v>929925966329.41895</v>
      </c>
      <c r="N15" s="247">
        <f>J15/M15</f>
        <v>1.0731046008233267</v>
      </c>
      <c r="O15" s="247">
        <f>J15/M15-1</f>
        <v>7.3104600823326704E-2</v>
      </c>
      <c r="P15" s="248">
        <f t="shared" si="1"/>
        <v>-67981866563.758545</v>
      </c>
    </row>
    <row r="16" spans="1:21" ht="15">
      <c r="A16" s="17"/>
      <c r="B16" s="17"/>
      <c r="C16" s="17"/>
      <c r="D16" s="45" t="s">
        <v>40</v>
      </c>
      <c r="E16" s="33">
        <v>161814383293.01999</v>
      </c>
      <c r="F16" s="33">
        <v>357251.62</v>
      </c>
      <c r="G16" s="33">
        <v>0</v>
      </c>
      <c r="H16" s="34">
        <v>88223253.360000014</v>
      </c>
      <c r="I16" s="34">
        <v>5296035631.1000004</v>
      </c>
      <c r="J16" s="34">
        <f t="shared" si="2"/>
        <v>167198999429.09998</v>
      </c>
      <c r="K16" s="46">
        <f>+J16/$U$2</f>
        <v>3.7516682413433367E-2</v>
      </c>
      <c r="M16" s="248">
        <v>161196497477.07999</v>
      </c>
      <c r="N16" s="247">
        <f>J16/M16</f>
        <v>1.037237173548845</v>
      </c>
      <c r="O16" s="247">
        <f>J16/M16-1</f>
        <v>3.7237173548845037E-2</v>
      </c>
      <c r="P16" s="248">
        <f t="shared" si="1"/>
        <v>-6002501952.019989</v>
      </c>
    </row>
    <row r="17" spans="1:16" ht="15">
      <c r="A17" s="17"/>
      <c r="B17" s="17"/>
      <c r="C17" s="17"/>
      <c r="D17" s="47" t="s">
        <v>41</v>
      </c>
      <c r="E17" s="34">
        <v>75806105469.520004</v>
      </c>
      <c r="F17" s="33">
        <v>357251.62</v>
      </c>
      <c r="G17" s="48">
        <v>0</v>
      </c>
      <c r="H17" s="34">
        <v>88223253.360000014</v>
      </c>
      <c r="I17" s="34">
        <v>4380139192.8100004</v>
      </c>
      <c r="J17" s="34">
        <f t="shared" si="2"/>
        <v>80274825167.309998</v>
      </c>
      <c r="K17" s="46"/>
      <c r="N17" s="247"/>
      <c r="O17" s="247"/>
      <c r="P17" s="248">
        <f t="shared" si="1"/>
        <v>-80274825167.309998</v>
      </c>
    </row>
    <row r="18" spans="1:16" ht="15">
      <c r="A18" s="17"/>
      <c r="B18" s="17"/>
      <c r="C18" s="17"/>
      <c r="D18" s="47" t="s">
        <v>42</v>
      </c>
      <c r="E18" s="34">
        <v>84402046125.389999</v>
      </c>
      <c r="F18" s="48">
        <v>0</v>
      </c>
      <c r="G18" s="48">
        <v>0</v>
      </c>
      <c r="H18" s="49">
        <v>0</v>
      </c>
      <c r="I18" s="34">
        <v>119018623.01000001</v>
      </c>
      <c r="J18" s="34">
        <f t="shared" si="2"/>
        <v>84521064748.399994</v>
      </c>
      <c r="K18" s="46"/>
      <c r="M18" s="250"/>
      <c r="N18" s="247"/>
      <c r="O18" s="247"/>
      <c r="P18" s="248">
        <f t="shared" si="1"/>
        <v>-84521064748.399994</v>
      </c>
    </row>
    <row r="19" spans="1:16" ht="15">
      <c r="A19" s="17"/>
      <c r="B19" s="17"/>
      <c r="C19" s="17"/>
      <c r="D19" s="47" t="s">
        <v>43</v>
      </c>
      <c r="E19" s="34">
        <v>1606231698.1099997</v>
      </c>
      <c r="F19" s="48">
        <v>0</v>
      </c>
      <c r="G19" s="48">
        <v>0</v>
      </c>
      <c r="H19" s="49">
        <v>0</v>
      </c>
      <c r="I19" s="34">
        <v>162936749.72999999</v>
      </c>
      <c r="J19" s="34">
        <f t="shared" si="2"/>
        <v>1769168447.8399997</v>
      </c>
      <c r="K19" s="46"/>
      <c r="N19" s="247"/>
      <c r="O19" s="247"/>
      <c r="P19" s="248">
        <f t="shared" si="1"/>
        <v>-1769168447.8399997</v>
      </c>
    </row>
    <row r="20" spans="1:16" ht="15">
      <c r="A20" s="17"/>
      <c r="B20" s="17"/>
      <c r="C20" s="17"/>
      <c r="D20" s="47" t="s">
        <v>44</v>
      </c>
      <c r="E20" s="34">
        <v>0</v>
      </c>
      <c r="F20" s="48">
        <v>0</v>
      </c>
      <c r="G20" s="48">
        <v>0</v>
      </c>
      <c r="H20" s="49">
        <v>0</v>
      </c>
      <c r="I20" s="34">
        <v>633941065.54999995</v>
      </c>
      <c r="J20" s="34">
        <f t="shared" si="2"/>
        <v>633941065.54999995</v>
      </c>
      <c r="K20" s="46"/>
      <c r="L20" s="15">
        <f>7.7-2.5</f>
        <v>5.2</v>
      </c>
      <c r="N20" s="247"/>
      <c r="O20" s="247"/>
      <c r="P20" s="248">
        <f t="shared" si="1"/>
        <v>-633941065.54999995</v>
      </c>
    </row>
    <row r="21" spans="1:16" ht="15">
      <c r="A21" s="17"/>
      <c r="B21" s="17"/>
      <c r="C21" s="17"/>
      <c r="D21" s="32" t="s">
        <v>45</v>
      </c>
      <c r="E21" s="33">
        <v>77741724846.810776</v>
      </c>
      <c r="F21" s="33">
        <v>7414593025.3400059</v>
      </c>
      <c r="G21" s="33">
        <v>88806286.670000002</v>
      </c>
      <c r="H21" s="34">
        <v>5122767574.8599977</v>
      </c>
      <c r="I21" s="34">
        <v>61394953970.250031</v>
      </c>
      <c r="J21" s="34">
        <f t="shared" si="2"/>
        <v>151762845703.93082</v>
      </c>
      <c r="K21" s="35">
        <f>+J21/$U$2</f>
        <v>3.4053065531935947E-2</v>
      </c>
      <c r="M21" s="248">
        <v>171608798368.01001</v>
      </c>
      <c r="N21" s="247">
        <f>J21/M21</f>
        <v>0.88435352468630346</v>
      </c>
      <c r="O21" s="247">
        <f>J21/M21-1</f>
        <v>-0.11564647531369654</v>
      </c>
      <c r="P21" s="248">
        <f t="shared" si="1"/>
        <v>19845952664.079193</v>
      </c>
    </row>
    <row r="22" spans="1:16" ht="15">
      <c r="A22" s="17"/>
      <c r="B22" s="17"/>
      <c r="C22" s="17"/>
      <c r="D22" s="50"/>
      <c r="E22" s="51"/>
      <c r="F22" s="51"/>
      <c r="G22" s="51"/>
      <c r="H22" s="52"/>
      <c r="I22" s="52"/>
      <c r="J22" s="52"/>
      <c r="K22" s="53"/>
      <c r="N22" s="247"/>
      <c r="O22" s="247"/>
      <c r="P22" s="248">
        <f t="shared" si="1"/>
        <v>0</v>
      </c>
    </row>
    <row r="23" spans="1:16" ht="15">
      <c r="A23" s="17"/>
      <c r="B23" s="17"/>
      <c r="C23" s="17"/>
      <c r="D23" s="27" t="s">
        <v>46</v>
      </c>
      <c r="E23" s="54"/>
      <c r="F23" s="54"/>
      <c r="G23" s="54"/>
      <c r="H23" s="29"/>
      <c r="I23" s="29"/>
      <c r="J23" s="29"/>
      <c r="K23" s="42"/>
      <c r="M23" s="246"/>
      <c r="N23" s="247"/>
      <c r="O23" s="247"/>
      <c r="P23" s="248">
        <f t="shared" si="1"/>
        <v>0</v>
      </c>
    </row>
    <row r="24" spans="1:16" ht="30">
      <c r="A24" s="17"/>
      <c r="B24" s="17"/>
      <c r="C24" s="17"/>
      <c r="D24" s="50" t="s">
        <v>47</v>
      </c>
      <c r="E24" s="55">
        <f>E11-E15</f>
        <v>-123384283319.69727</v>
      </c>
      <c r="F24" s="55">
        <f>F11-F15</f>
        <v>-58315847661.340263</v>
      </c>
      <c r="G24" s="55">
        <f>G11-G15</f>
        <v>-11218091203.989998</v>
      </c>
      <c r="H24" s="40">
        <f>H11-H15</f>
        <v>-7401816512.5699949</v>
      </c>
      <c r="I24" s="40">
        <f>I11-I15</f>
        <v>-6374518380.7296448</v>
      </c>
      <c r="J24" s="40">
        <f>SUM(E24:I24)</f>
        <v>-206694557078.32718</v>
      </c>
      <c r="K24" s="41">
        <f>+J24/$U$2</f>
        <v>-4.6378830501202464E-2</v>
      </c>
      <c r="M24" s="248">
        <v>35997184900.549927</v>
      </c>
      <c r="N24" s="247">
        <f>J24/M24</f>
        <v>-5.7419644799826974</v>
      </c>
      <c r="O24" s="247">
        <f>J24/M24-1</f>
        <v>-6.7419644799826974</v>
      </c>
      <c r="P24" s="248">
        <f t="shared" si="1"/>
        <v>242691741978.87711</v>
      </c>
    </row>
    <row r="25" spans="1:16" ht="30">
      <c r="A25" s="17"/>
      <c r="B25" s="17"/>
      <c r="C25" s="17"/>
      <c r="D25" s="50" t="s">
        <v>48</v>
      </c>
      <c r="E25" s="55">
        <f>E12-E21</f>
        <v>-66085230320.740776</v>
      </c>
      <c r="F25" s="55">
        <f>F12-F21</f>
        <v>-6243165331.3400059</v>
      </c>
      <c r="G25" s="55">
        <f>G12-G21</f>
        <v>-88806286.670000002</v>
      </c>
      <c r="H25" s="40">
        <f>H12-H21</f>
        <v>-4567926073.9800472</v>
      </c>
      <c r="I25" s="40">
        <f>I12-I21</f>
        <v>-61179122014.120026</v>
      </c>
      <c r="J25" s="40">
        <f>SUM(E25:I25)</f>
        <v>-138164250026.85083</v>
      </c>
      <c r="K25" s="41">
        <f>+J25/$U$2</f>
        <v>-3.1001766199836564E-2</v>
      </c>
      <c r="M25" s="248">
        <v>-158427503632</v>
      </c>
      <c r="N25" s="247">
        <f>J25/M25</f>
        <v>0.87209762736514962</v>
      </c>
      <c r="O25" s="247">
        <f>J25/M25-1</f>
        <v>-0.12790237263485038</v>
      </c>
      <c r="P25" s="248">
        <f t="shared" si="1"/>
        <v>-20263253605.14917</v>
      </c>
    </row>
    <row r="26" spans="1:16" ht="15">
      <c r="A26" s="17"/>
      <c r="B26" s="17"/>
      <c r="C26" s="17"/>
      <c r="D26" s="50" t="s">
        <v>49</v>
      </c>
      <c r="E26" s="55">
        <f>E10-E14</f>
        <v>-189469513640.43811</v>
      </c>
      <c r="F26" s="55">
        <f>F10-F14</f>
        <v>-64559012992.680275</v>
      </c>
      <c r="G26" s="55">
        <f>G10-G14</f>
        <v>-11306897490.659998</v>
      </c>
      <c r="H26" s="40">
        <f>H10-H14</f>
        <v>-11969742586.550043</v>
      </c>
      <c r="I26" s="40">
        <f>I10-I14</f>
        <v>-67553640394.84967</v>
      </c>
      <c r="J26" s="40">
        <f>SUM(E26:I26)</f>
        <v>-344858807105.1781</v>
      </c>
      <c r="K26" s="41">
        <f>+J26/$U$2</f>
        <v>-7.7380596701039056E-2</v>
      </c>
      <c r="M26" s="251">
        <v>-122430318731.45007</v>
      </c>
      <c r="N26" s="247">
        <f>J26/M26</f>
        <v>2.8167761930083932</v>
      </c>
      <c r="O26" s="247">
        <f>J26/M26-1</f>
        <v>1.8167761930083932</v>
      </c>
      <c r="P26" s="248">
        <f t="shared" si="1"/>
        <v>222428488373.72803</v>
      </c>
    </row>
    <row r="27" spans="1:16" ht="15">
      <c r="A27" s="17"/>
      <c r="B27" s="17"/>
      <c r="C27" s="17"/>
      <c r="D27" s="50" t="s">
        <v>50</v>
      </c>
      <c r="E27" s="55">
        <f>E10-(E14-E16)</f>
        <v>-27655130347.418091</v>
      </c>
      <c r="F27" s="55">
        <f>F10-(F14-F16)</f>
        <v>-64558655741.06028</v>
      </c>
      <c r="G27" s="55">
        <f>G10-(G14-G16)</f>
        <v>-11306897490.659998</v>
      </c>
      <c r="H27" s="40">
        <f>H10-(H14-H16)</f>
        <v>-11881519333.190042</v>
      </c>
      <c r="I27" s="40">
        <f>I10-(I14-I16)</f>
        <v>-62257604763.749664</v>
      </c>
      <c r="J27" s="40">
        <f>SUM(E27:I27)</f>
        <v>-177659807676.07806</v>
      </c>
      <c r="K27" s="41">
        <f>+J27/$U$2</f>
        <v>-3.9863914287605676E-2</v>
      </c>
      <c r="M27" s="251">
        <v>38766178745.629883</v>
      </c>
      <c r="N27" s="247">
        <f>J27/M27</f>
        <v>-4.5828558146475986</v>
      </c>
      <c r="O27" s="247">
        <f>J27/M27-1</f>
        <v>-5.5828558146475986</v>
      </c>
      <c r="P27" s="248">
        <f t="shared" si="1"/>
        <v>216425986421.70795</v>
      </c>
    </row>
    <row r="28" spans="1:16" ht="15">
      <c r="A28" s="17"/>
      <c r="B28" s="17"/>
      <c r="C28" s="17"/>
      <c r="D28" s="50"/>
      <c r="E28" s="58"/>
      <c r="F28" s="58"/>
      <c r="G28" s="58"/>
      <c r="H28" s="52"/>
      <c r="I28" s="52"/>
      <c r="J28" s="52"/>
      <c r="K28" s="59"/>
      <c r="M28" s="251"/>
      <c r="N28" s="247"/>
      <c r="O28" s="247"/>
      <c r="P28" s="248"/>
    </row>
    <row r="29" spans="1:16" ht="15">
      <c r="A29" s="17"/>
      <c r="B29" s="17"/>
      <c r="C29" s="17"/>
      <c r="D29" s="27" t="s">
        <v>51</v>
      </c>
      <c r="E29" s="28">
        <f t="shared" ref="E29:J29" si="3">E30-E31</f>
        <v>438726818897.05017</v>
      </c>
      <c r="F29" s="28">
        <f t="shared" si="3"/>
        <v>1062868936.7000008</v>
      </c>
      <c r="G29" s="28">
        <f t="shared" si="3"/>
        <v>0</v>
      </c>
      <c r="H29" s="29">
        <f t="shared" si="3"/>
        <v>-1750300974.5700004</v>
      </c>
      <c r="I29" s="29">
        <f t="shared" si="3"/>
        <v>11655272499.710003</v>
      </c>
      <c r="J29" s="29">
        <f t="shared" si="3"/>
        <v>449694659358.89014</v>
      </c>
      <c r="K29" s="42">
        <f>+J29/$U$2</f>
        <v>0.10090402320462856</v>
      </c>
      <c r="M29" s="252">
        <v>122428078731.88</v>
      </c>
      <c r="N29" s="247">
        <f>J29/M29</f>
        <v>3.6731333532051145</v>
      </c>
      <c r="O29" s="247">
        <f>J29/M29-1</f>
        <v>2.6731333532051145</v>
      </c>
      <c r="P29" s="248">
        <f>M29-J29</f>
        <v>-327266580627.01013</v>
      </c>
    </row>
    <row r="30" spans="1:16" ht="15">
      <c r="A30" s="17"/>
      <c r="B30" s="17"/>
      <c r="C30" s="17"/>
      <c r="D30" s="32" t="s">
        <v>52</v>
      </c>
      <c r="E30" s="33">
        <v>599467288501.16016</v>
      </c>
      <c r="F30" s="33">
        <v>-8443999996</v>
      </c>
      <c r="G30" s="33">
        <v>0</v>
      </c>
      <c r="H30" s="34">
        <v>509238694.0800001</v>
      </c>
      <c r="I30" s="34">
        <v>40686035563.350006</v>
      </c>
      <c r="J30" s="34">
        <f>SUM(E30:I30)</f>
        <v>632218562762.59009</v>
      </c>
      <c r="K30" s="35">
        <f>+J30/$U$2</f>
        <v>0.14185935990065068</v>
      </c>
      <c r="M30" s="251">
        <v>271632425994.23999</v>
      </c>
      <c r="N30" s="247">
        <f>J30/M30</f>
        <v>2.3274782472987829</v>
      </c>
      <c r="O30" s="247">
        <f>J30/M30-1</f>
        <v>1.3274782472987829</v>
      </c>
      <c r="P30" s="248">
        <f>M30-J30</f>
        <v>-360586136768.3501</v>
      </c>
    </row>
    <row r="31" spans="1:16" ht="15">
      <c r="A31" s="17"/>
      <c r="B31" s="17"/>
      <c r="C31" s="17"/>
      <c r="D31" s="32" t="s">
        <v>53</v>
      </c>
      <c r="E31" s="33">
        <v>160740469604.10999</v>
      </c>
      <c r="F31" s="33">
        <v>-9506868932.7000008</v>
      </c>
      <c r="G31" s="33">
        <v>0</v>
      </c>
      <c r="H31" s="34">
        <v>2259539668.6500006</v>
      </c>
      <c r="I31" s="34">
        <v>29030763063.640003</v>
      </c>
      <c r="J31" s="34">
        <f>SUM(E31:I31)</f>
        <v>182523903403.69998</v>
      </c>
      <c r="K31" s="35">
        <f>+J31/$U$2</f>
        <v>4.0955336696022131E-2</v>
      </c>
      <c r="M31" s="251">
        <v>149204347262.35999</v>
      </c>
      <c r="N31" s="247">
        <f>J31/M31</f>
        <v>1.2233149150992972</v>
      </c>
      <c r="O31" s="247">
        <f>J31/M31-1</f>
        <v>0.22331491509929724</v>
      </c>
      <c r="P31" s="248">
        <f>M31-J31</f>
        <v>-33319556141.339996</v>
      </c>
    </row>
    <row r="32" spans="1:16" ht="15">
      <c r="A32" s="17"/>
      <c r="B32" s="17"/>
      <c r="C32" s="17"/>
      <c r="D32" s="37"/>
      <c r="E32" s="60"/>
      <c r="F32" s="60"/>
      <c r="G32" s="60"/>
      <c r="H32" s="61"/>
      <c r="I32" s="61"/>
      <c r="J32" s="61"/>
      <c r="K32" s="41"/>
      <c r="N32" s="247"/>
      <c r="O32" s="247"/>
      <c r="P32" s="253"/>
    </row>
    <row r="33" spans="1:16" ht="15">
      <c r="A33" s="17"/>
      <c r="B33" s="17"/>
      <c r="C33" s="17"/>
      <c r="D33" s="27" t="s">
        <v>54</v>
      </c>
      <c r="E33" s="62">
        <f t="shared" ref="E33:J33" si="4">+E26/$U$2</f>
        <v>-4.2513816437581183E-2</v>
      </c>
      <c r="F33" s="62">
        <f t="shared" si="4"/>
        <v>-1.4485971779981613E-2</v>
      </c>
      <c r="G33" s="62">
        <f t="shared" si="4"/>
        <v>-2.5370802677453629E-3</v>
      </c>
      <c r="H33" s="62">
        <f t="shared" si="4"/>
        <v>-2.6858117137272134E-3</v>
      </c>
      <c r="I33" s="62">
        <f t="shared" si="4"/>
        <v>-1.5157916502003679E-2</v>
      </c>
      <c r="J33" s="62">
        <f t="shared" si="4"/>
        <v>-7.7380596701039056E-2</v>
      </c>
      <c r="K33" s="63"/>
      <c r="M33" s="63">
        <v>-2.4892266678066627E-2</v>
      </c>
      <c r="N33" s="247">
        <f>J33/M33</f>
        <v>3.1086199461787696</v>
      </c>
      <c r="O33" s="247">
        <f>J33/M33-1</f>
        <v>2.1086199461787696</v>
      </c>
      <c r="P33" s="253">
        <f>M33-J33</f>
        <v>5.2488330022972429E-2</v>
      </c>
    </row>
    <row r="34" spans="1:16" ht="22.5" customHeight="1">
      <c r="A34" s="17"/>
      <c r="B34" s="17"/>
      <c r="C34" s="17"/>
      <c r="D34" s="632" t="s">
        <v>55</v>
      </c>
      <c r="E34" s="632"/>
      <c r="F34" s="632"/>
      <c r="G34" s="632"/>
      <c r="H34" s="632"/>
      <c r="I34" s="632"/>
      <c r="J34" s="632"/>
      <c r="K34" s="632"/>
      <c r="L34" s="17"/>
      <c r="M34" s="17"/>
      <c r="N34" s="17"/>
    </row>
    <row r="35" spans="1:16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</row>
    <row r="37" spans="1:16">
      <c r="E37" s="15" t="s">
        <v>183</v>
      </c>
      <c r="F37" s="15" t="s">
        <v>184</v>
      </c>
    </row>
    <row r="38" spans="1:16" ht="15">
      <c r="D38" s="254" t="s">
        <v>52</v>
      </c>
      <c r="E38" s="255">
        <v>271632425994.23999</v>
      </c>
      <c r="F38" s="255">
        <v>632218562762.59021</v>
      </c>
      <c r="G38" s="36">
        <f t="shared" ref="G38:G46" si="5">F38/E38-1</f>
        <v>1.3274782472987834</v>
      </c>
    </row>
    <row r="39" spans="1:16" ht="15">
      <c r="D39" s="256" t="s">
        <v>185</v>
      </c>
      <c r="E39" s="255">
        <v>21877785024.240002</v>
      </c>
      <c r="F39" s="255">
        <v>12744234688.989998</v>
      </c>
      <c r="G39" s="36">
        <f t="shared" si="5"/>
        <v>-0.41748057790723669</v>
      </c>
    </row>
    <row r="40" spans="1:16" ht="15">
      <c r="D40" s="256" t="s">
        <v>186</v>
      </c>
      <c r="E40" s="255">
        <v>249754466990</v>
      </c>
      <c r="F40" s="255">
        <v>619472229930.60022</v>
      </c>
      <c r="G40" s="36">
        <f t="shared" si="5"/>
        <v>1.4803249263021327</v>
      </c>
    </row>
    <row r="41" spans="1:16" ht="15">
      <c r="D41" s="256" t="s">
        <v>187</v>
      </c>
      <c r="E41" s="255">
        <v>173980</v>
      </c>
      <c r="F41" s="255">
        <v>9300</v>
      </c>
      <c r="G41" s="36">
        <f t="shared" si="5"/>
        <v>-0.94654557995171862</v>
      </c>
    </row>
    <row r="42" spans="1:16" ht="15">
      <c r="D42" s="257" t="s">
        <v>188</v>
      </c>
      <c r="E42" s="255">
        <v>2088843</v>
      </c>
      <c r="F42" s="255"/>
      <c r="G42" s="36">
        <f t="shared" si="5"/>
        <v>-1</v>
      </c>
    </row>
    <row r="43" spans="1:16" ht="15">
      <c r="D43" s="254" t="s">
        <v>53</v>
      </c>
      <c r="E43" s="255">
        <v>149202107262.35999</v>
      </c>
      <c r="F43" s="255">
        <v>182523903403.69995</v>
      </c>
      <c r="G43" s="36">
        <f t="shared" si="5"/>
        <v>0.22333328096195215</v>
      </c>
    </row>
    <row r="44" spans="1:16" ht="15">
      <c r="D44" s="256" t="s">
        <v>189</v>
      </c>
      <c r="E44" s="255">
        <v>3506120000</v>
      </c>
      <c r="F44" s="255">
        <v>14356047197.300003</v>
      </c>
      <c r="G44" s="36">
        <f t="shared" si="5"/>
        <v>3.094568125819996</v>
      </c>
    </row>
    <row r="45" spans="1:16" ht="15">
      <c r="D45" s="256" t="s">
        <v>190</v>
      </c>
      <c r="E45" s="255">
        <v>145690355078.35999</v>
      </c>
      <c r="F45" s="255">
        <v>168167856206.39996</v>
      </c>
      <c r="G45" s="36">
        <f t="shared" si="5"/>
        <v>0.15428269850773857</v>
      </c>
    </row>
    <row r="46" spans="1:16" ht="15">
      <c r="D46" s="256" t="s">
        <v>191</v>
      </c>
      <c r="E46" s="255">
        <v>5632184</v>
      </c>
      <c r="F46" s="255">
        <v>0</v>
      </c>
      <c r="G46" s="36">
        <f t="shared" si="5"/>
        <v>-1</v>
      </c>
    </row>
  </sheetData>
  <mergeCells count="8">
    <mergeCell ref="A8:N8"/>
    <mergeCell ref="D34:K34"/>
    <mergeCell ref="A1:N1"/>
    <mergeCell ref="A2:N2"/>
    <mergeCell ref="A3:N3"/>
    <mergeCell ref="A5:N5"/>
    <mergeCell ref="A6:N6"/>
    <mergeCell ref="A7:N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53233-5B84-44F1-A0EC-ACBF1B6A4766}">
  <dimension ref="A1"/>
  <sheetViews>
    <sheetView workbookViewId="0">
      <selection activeCell="J30" sqref="J30"/>
    </sheetView>
  </sheetViews>
  <sheetFormatPr baseColWidth="10"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F205C-FD83-4C67-9409-D639601C684A}">
  <dimension ref="A1:WWC36"/>
  <sheetViews>
    <sheetView showGridLines="0" topLeftCell="A5" workbookViewId="0">
      <selection activeCell="L24" sqref="L24"/>
    </sheetView>
  </sheetViews>
  <sheetFormatPr baseColWidth="10" defaultColWidth="0" defaultRowHeight="12.75" customHeight="1" zeroHeight="1"/>
  <cols>
    <col min="1" max="1" width="11.42578125" style="15" customWidth="1"/>
    <col min="2" max="3" width="11.42578125" style="15" hidden="1"/>
    <col min="4" max="4" width="44.85546875" style="15" bestFit="1" customWidth="1"/>
    <col min="5" max="5" width="13.140625" style="15" bestFit="1" customWidth="1"/>
    <col min="6" max="6" width="20.140625" style="15" customWidth="1"/>
    <col min="7" max="7" width="12" style="15" bestFit="1" customWidth="1"/>
    <col min="8" max="8" width="11.7109375" style="15" bestFit="1" customWidth="1"/>
    <col min="9" max="9" width="13.42578125" style="15" bestFit="1" customWidth="1"/>
    <col min="10" max="10" width="15.140625" style="15" bestFit="1" customWidth="1"/>
    <col min="11" max="11" width="8.140625" style="15" bestFit="1" customWidth="1"/>
    <col min="12" max="12" width="11.7109375" style="31" customWidth="1"/>
    <col min="13" max="13" width="11.42578125" style="15" hidden="1"/>
    <col min="14" max="14" width="17.5703125" style="15" hidden="1"/>
    <col min="15" max="15" width="18.5703125" style="15" hidden="1"/>
    <col min="16" max="16" width="19.140625" style="15" hidden="1"/>
    <col min="17" max="18" width="11.42578125" style="15" hidden="1"/>
    <col min="19" max="19" width="13.5703125" style="15" hidden="1"/>
    <col min="20" max="20" width="11.42578125" style="15" hidden="1"/>
    <col min="21" max="21" width="20.140625" style="15" hidden="1"/>
    <col min="22" max="258" width="11.42578125" style="15" hidden="1"/>
    <col min="259" max="259" width="28.28515625" style="15" hidden="1"/>
    <col min="260" max="260" width="18.5703125" style="15" hidden="1"/>
    <col min="261" max="261" width="17.28515625" style="15" hidden="1"/>
    <col min="262" max="263" width="17.5703125" style="15" hidden="1"/>
    <col min="264" max="264" width="18.5703125" style="15" hidden="1"/>
    <col min="265" max="265" width="16.5703125" style="15" hidden="1"/>
    <col min="266" max="266" width="18.5703125" style="15" hidden="1"/>
    <col min="267" max="267" width="13.28515625" style="15" hidden="1"/>
    <col min="268" max="276" width="11.42578125" style="15" hidden="1"/>
    <col min="277" max="277" width="12.85546875" style="15" hidden="1"/>
    <col min="278" max="514" width="11.42578125" style="15" hidden="1"/>
    <col min="515" max="515" width="28.28515625" style="15" hidden="1"/>
    <col min="516" max="516" width="18.5703125" style="15" hidden="1"/>
    <col min="517" max="517" width="17.28515625" style="15" hidden="1"/>
    <col min="518" max="519" width="17.5703125" style="15" hidden="1"/>
    <col min="520" max="520" width="18.5703125" style="15" hidden="1"/>
    <col min="521" max="521" width="16.5703125" style="15" hidden="1"/>
    <col min="522" max="522" width="18.5703125" style="15" hidden="1"/>
    <col min="523" max="523" width="13.28515625" style="15" hidden="1"/>
    <col min="524" max="532" width="11.42578125" style="15" hidden="1"/>
    <col min="533" max="533" width="12.85546875" style="15" hidden="1"/>
    <col min="534" max="770" width="11.42578125" style="15" hidden="1"/>
    <col min="771" max="771" width="28.28515625" style="15" hidden="1"/>
    <col min="772" max="772" width="18.5703125" style="15" hidden="1"/>
    <col min="773" max="773" width="17.28515625" style="15" hidden="1"/>
    <col min="774" max="775" width="17.5703125" style="15" hidden="1"/>
    <col min="776" max="776" width="18.5703125" style="15" hidden="1"/>
    <col min="777" max="777" width="16.5703125" style="15" hidden="1"/>
    <col min="778" max="778" width="18.5703125" style="15" hidden="1"/>
    <col min="779" max="779" width="13.28515625" style="15" hidden="1"/>
    <col min="780" max="788" width="11.42578125" style="15" hidden="1"/>
    <col min="789" max="789" width="12.85546875" style="15" hidden="1"/>
    <col min="790" max="1026" width="11.42578125" style="15" hidden="1"/>
    <col min="1027" max="1027" width="28.28515625" style="15" hidden="1"/>
    <col min="1028" max="1028" width="18.5703125" style="15" hidden="1"/>
    <col min="1029" max="1029" width="17.28515625" style="15" hidden="1"/>
    <col min="1030" max="1031" width="17.5703125" style="15" hidden="1"/>
    <col min="1032" max="1032" width="18.5703125" style="15" hidden="1"/>
    <col min="1033" max="1033" width="16.5703125" style="15" hidden="1"/>
    <col min="1034" max="1034" width="18.5703125" style="15" hidden="1"/>
    <col min="1035" max="1035" width="13.28515625" style="15" hidden="1"/>
    <col min="1036" max="1044" width="11.42578125" style="15" hidden="1"/>
    <col min="1045" max="1045" width="12.85546875" style="15" hidden="1"/>
    <col min="1046" max="1282" width="11.42578125" style="15" hidden="1"/>
    <col min="1283" max="1283" width="28.28515625" style="15" hidden="1"/>
    <col min="1284" max="1284" width="18.5703125" style="15" hidden="1"/>
    <col min="1285" max="1285" width="17.28515625" style="15" hidden="1"/>
    <col min="1286" max="1287" width="17.5703125" style="15" hidden="1"/>
    <col min="1288" max="1288" width="18.5703125" style="15" hidden="1"/>
    <col min="1289" max="1289" width="16.5703125" style="15" hidden="1"/>
    <col min="1290" max="1290" width="18.5703125" style="15" hidden="1"/>
    <col min="1291" max="1291" width="13.28515625" style="15" hidden="1"/>
    <col min="1292" max="1300" width="11.42578125" style="15" hidden="1"/>
    <col min="1301" max="1301" width="12.85546875" style="15" hidden="1"/>
    <col min="1302" max="1538" width="11.42578125" style="15" hidden="1"/>
    <col min="1539" max="1539" width="28.28515625" style="15" hidden="1"/>
    <col min="1540" max="1540" width="18.5703125" style="15" hidden="1"/>
    <col min="1541" max="1541" width="17.28515625" style="15" hidden="1"/>
    <col min="1542" max="1543" width="17.5703125" style="15" hidden="1"/>
    <col min="1544" max="1544" width="18.5703125" style="15" hidden="1"/>
    <col min="1545" max="1545" width="16.5703125" style="15" hidden="1"/>
    <col min="1546" max="1546" width="18.5703125" style="15" hidden="1"/>
    <col min="1547" max="1547" width="13.28515625" style="15" hidden="1"/>
    <col min="1548" max="1556" width="11.42578125" style="15" hidden="1"/>
    <col min="1557" max="1557" width="12.85546875" style="15" hidden="1"/>
    <col min="1558" max="1794" width="11.42578125" style="15" hidden="1"/>
    <col min="1795" max="1795" width="28.28515625" style="15" hidden="1"/>
    <col min="1796" max="1796" width="18.5703125" style="15" hidden="1"/>
    <col min="1797" max="1797" width="17.28515625" style="15" hidden="1"/>
    <col min="1798" max="1799" width="17.5703125" style="15" hidden="1"/>
    <col min="1800" max="1800" width="18.5703125" style="15" hidden="1"/>
    <col min="1801" max="1801" width="16.5703125" style="15" hidden="1"/>
    <col min="1802" max="1802" width="18.5703125" style="15" hidden="1"/>
    <col min="1803" max="1803" width="13.28515625" style="15" hidden="1"/>
    <col min="1804" max="1812" width="11.42578125" style="15" hidden="1"/>
    <col min="1813" max="1813" width="12.85546875" style="15" hidden="1"/>
    <col min="1814" max="2050" width="11.42578125" style="15" hidden="1"/>
    <col min="2051" max="2051" width="28.28515625" style="15" hidden="1"/>
    <col min="2052" max="2052" width="18.5703125" style="15" hidden="1"/>
    <col min="2053" max="2053" width="17.28515625" style="15" hidden="1"/>
    <col min="2054" max="2055" width="17.5703125" style="15" hidden="1"/>
    <col min="2056" max="2056" width="18.5703125" style="15" hidden="1"/>
    <col min="2057" max="2057" width="16.5703125" style="15" hidden="1"/>
    <col min="2058" max="2058" width="18.5703125" style="15" hidden="1"/>
    <col min="2059" max="2059" width="13.28515625" style="15" hidden="1"/>
    <col min="2060" max="2068" width="11.42578125" style="15" hidden="1"/>
    <col min="2069" max="2069" width="12.85546875" style="15" hidden="1"/>
    <col min="2070" max="2306" width="11.42578125" style="15" hidden="1"/>
    <col min="2307" max="2307" width="28.28515625" style="15" hidden="1"/>
    <col min="2308" max="2308" width="18.5703125" style="15" hidden="1"/>
    <col min="2309" max="2309" width="17.28515625" style="15" hidden="1"/>
    <col min="2310" max="2311" width="17.5703125" style="15" hidden="1"/>
    <col min="2312" max="2312" width="18.5703125" style="15" hidden="1"/>
    <col min="2313" max="2313" width="16.5703125" style="15" hidden="1"/>
    <col min="2314" max="2314" width="18.5703125" style="15" hidden="1"/>
    <col min="2315" max="2315" width="13.28515625" style="15" hidden="1"/>
    <col min="2316" max="2324" width="11.42578125" style="15" hidden="1"/>
    <col min="2325" max="2325" width="12.85546875" style="15" hidden="1"/>
    <col min="2326" max="2562" width="11.42578125" style="15" hidden="1"/>
    <col min="2563" max="2563" width="28.28515625" style="15" hidden="1"/>
    <col min="2564" max="2564" width="18.5703125" style="15" hidden="1"/>
    <col min="2565" max="2565" width="17.28515625" style="15" hidden="1"/>
    <col min="2566" max="2567" width="17.5703125" style="15" hidden="1"/>
    <col min="2568" max="2568" width="18.5703125" style="15" hidden="1"/>
    <col min="2569" max="2569" width="16.5703125" style="15" hidden="1"/>
    <col min="2570" max="2570" width="18.5703125" style="15" hidden="1"/>
    <col min="2571" max="2571" width="13.28515625" style="15" hidden="1"/>
    <col min="2572" max="2580" width="11.42578125" style="15" hidden="1"/>
    <col min="2581" max="2581" width="12.85546875" style="15" hidden="1"/>
    <col min="2582" max="2818" width="11.42578125" style="15" hidden="1"/>
    <col min="2819" max="2819" width="28.28515625" style="15" hidden="1"/>
    <col min="2820" max="2820" width="18.5703125" style="15" hidden="1"/>
    <col min="2821" max="2821" width="17.28515625" style="15" hidden="1"/>
    <col min="2822" max="2823" width="17.5703125" style="15" hidden="1"/>
    <col min="2824" max="2824" width="18.5703125" style="15" hidden="1"/>
    <col min="2825" max="2825" width="16.5703125" style="15" hidden="1"/>
    <col min="2826" max="2826" width="18.5703125" style="15" hidden="1"/>
    <col min="2827" max="2827" width="13.28515625" style="15" hidden="1"/>
    <col min="2828" max="2836" width="11.42578125" style="15" hidden="1"/>
    <col min="2837" max="2837" width="12.85546875" style="15" hidden="1"/>
    <col min="2838" max="3074" width="11.42578125" style="15" hidden="1"/>
    <col min="3075" max="3075" width="28.28515625" style="15" hidden="1"/>
    <col min="3076" max="3076" width="18.5703125" style="15" hidden="1"/>
    <col min="3077" max="3077" width="17.28515625" style="15" hidden="1"/>
    <col min="3078" max="3079" width="17.5703125" style="15" hidden="1"/>
    <col min="3080" max="3080" width="18.5703125" style="15" hidden="1"/>
    <col min="3081" max="3081" width="16.5703125" style="15" hidden="1"/>
    <col min="3082" max="3082" width="18.5703125" style="15" hidden="1"/>
    <col min="3083" max="3083" width="13.28515625" style="15" hidden="1"/>
    <col min="3084" max="3092" width="11.42578125" style="15" hidden="1"/>
    <col min="3093" max="3093" width="12.85546875" style="15" hidden="1"/>
    <col min="3094" max="3330" width="11.42578125" style="15" hidden="1"/>
    <col min="3331" max="3331" width="28.28515625" style="15" hidden="1"/>
    <col min="3332" max="3332" width="18.5703125" style="15" hidden="1"/>
    <col min="3333" max="3333" width="17.28515625" style="15" hidden="1"/>
    <col min="3334" max="3335" width="17.5703125" style="15" hidden="1"/>
    <col min="3336" max="3336" width="18.5703125" style="15" hidden="1"/>
    <col min="3337" max="3337" width="16.5703125" style="15" hidden="1"/>
    <col min="3338" max="3338" width="18.5703125" style="15" hidden="1"/>
    <col min="3339" max="3339" width="13.28515625" style="15" hidden="1"/>
    <col min="3340" max="3348" width="11.42578125" style="15" hidden="1"/>
    <col min="3349" max="3349" width="12.85546875" style="15" hidden="1"/>
    <col min="3350" max="3586" width="11.42578125" style="15" hidden="1"/>
    <col min="3587" max="3587" width="28.28515625" style="15" hidden="1"/>
    <col min="3588" max="3588" width="18.5703125" style="15" hidden="1"/>
    <col min="3589" max="3589" width="17.28515625" style="15" hidden="1"/>
    <col min="3590" max="3591" width="17.5703125" style="15" hidden="1"/>
    <col min="3592" max="3592" width="18.5703125" style="15" hidden="1"/>
    <col min="3593" max="3593" width="16.5703125" style="15" hidden="1"/>
    <col min="3594" max="3594" width="18.5703125" style="15" hidden="1"/>
    <col min="3595" max="3595" width="13.28515625" style="15" hidden="1"/>
    <col min="3596" max="3604" width="11.42578125" style="15" hidden="1"/>
    <col min="3605" max="3605" width="12.85546875" style="15" hidden="1"/>
    <col min="3606" max="3842" width="11.42578125" style="15" hidden="1"/>
    <col min="3843" max="3843" width="28.28515625" style="15" hidden="1"/>
    <col min="3844" max="3844" width="18.5703125" style="15" hidden="1"/>
    <col min="3845" max="3845" width="17.28515625" style="15" hidden="1"/>
    <col min="3846" max="3847" width="17.5703125" style="15" hidden="1"/>
    <col min="3848" max="3848" width="18.5703125" style="15" hidden="1"/>
    <col min="3849" max="3849" width="16.5703125" style="15" hidden="1"/>
    <col min="3850" max="3850" width="18.5703125" style="15" hidden="1"/>
    <col min="3851" max="3851" width="13.28515625" style="15" hidden="1"/>
    <col min="3852" max="3860" width="11.42578125" style="15" hidden="1"/>
    <col min="3861" max="3861" width="12.85546875" style="15" hidden="1"/>
    <col min="3862" max="4098" width="11.42578125" style="15" hidden="1"/>
    <col min="4099" max="4099" width="28.28515625" style="15" hidden="1"/>
    <col min="4100" max="4100" width="18.5703125" style="15" hidden="1"/>
    <col min="4101" max="4101" width="17.28515625" style="15" hidden="1"/>
    <col min="4102" max="4103" width="17.5703125" style="15" hidden="1"/>
    <col min="4104" max="4104" width="18.5703125" style="15" hidden="1"/>
    <col min="4105" max="4105" width="16.5703125" style="15" hidden="1"/>
    <col min="4106" max="4106" width="18.5703125" style="15" hidden="1"/>
    <col min="4107" max="4107" width="13.28515625" style="15" hidden="1"/>
    <col min="4108" max="4116" width="11.42578125" style="15" hidden="1"/>
    <col min="4117" max="4117" width="12.85546875" style="15" hidden="1"/>
    <col min="4118" max="4354" width="11.42578125" style="15" hidden="1"/>
    <col min="4355" max="4355" width="28.28515625" style="15" hidden="1"/>
    <col min="4356" max="4356" width="18.5703125" style="15" hidden="1"/>
    <col min="4357" max="4357" width="17.28515625" style="15" hidden="1"/>
    <col min="4358" max="4359" width="17.5703125" style="15" hidden="1"/>
    <col min="4360" max="4360" width="18.5703125" style="15" hidden="1"/>
    <col min="4361" max="4361" width="16.5703125" style="15" hidden="1"/>
    <col min="4362" max="4362" width="18.5703125" style="15" hidden="1"/>
    <col min="4363" max="4363" width="13.28515625" style="15" hidden="1"/>
    <col min="4364" max="4372" width="11.42578125" style="15" hidden="1"/>
    <col min="4373" max="4373" width="12.85546875" style="15" hidden="1"/>
    <col min="4374" max="4610" width="11.42578125" style="15" hidden="1"/>
    <col min="4611" max="4611" width="28.28515625" style="15" hidden="1"/>
    <col min="4612" max="4612" width="18.5703125" style="15" hidden="1"/>
    <col min="4613" max="4613" width="17.28515625" style="15" hidden="1"/>
    <col min="4614" max="4615" width="17.5703125" style="15" hidden="1"/>
    <col min="4616" max="4616" width="18.5703125" style="15" hidden="1"/>
    <col min="4617" max="4617" width="16.5703125" style="15" hidden="1"/>
    <col min="4618" max="4618" width="18.5703125" style="15" hidden="1"/>
    <col min="4619" max="4619" width="13.28515625" style="15" hidden="1"/>
    <col min="4620" max="4628" width="11.42578125" style="15" hidden="1"/>
    <col min="4629" max="4629" width="12.85546875" style="15" hidden="1"/>
    <col min="4630" max="4866" width="11.42578125" style="15" hidden="1"/>
    <col min="4867" max="4867" width="28.28515625" style="15" hidden="1"/>
    <col min="4868" max="4868" width="18.5703125" style="15" hidden="1"/>
    <col min="4869" max="4869" width="17.28515625" style="15" hidden="1"/>
    <col min="4870" max="4871" width="17.5703125" style="15" hidden="1"/>
    <col min="4872" max="4872" width="18.5703125" style="15" hidden="1"/>
    <col min="4873" max="4873" width="16.5703125" style="15" hidden="1"/>
    <col min="4874" max="4874" width="18.5703125" style="15" hidden="1"/>
    <col min="4875" max="4875" width="13.28515625" style="15" hidden="1"/>
    <col min="4876" max="4884" width="11.42578125" style="15" hidden="1"/>
    <col min="4885" max="4885" width="12.85546875" style="15" hidden="1"/>
    <col min="4886" max="5122" width="11.42578125" style="15" hidden="1"/>
    <col min="5123" max="5123" width="28.28515625" style="15" hidden="1"/>
    <col min="5124" max="5124" width="18.5703125" style="15" hidden="1"/>
    <col min="5125" max="5125" width="17.28515625" style="15" hidden="1"/>
    <col min="5126" max="5127" width="17.5703125" style="15" hidden="1"/>
    <col min="5128" max="5128" width="18.5703125" style="15" hidden="1"/>
    <col min="5129" max="5129" width="16.5703125" style="15" hidden="1"/>
    <col min="5130" max="5130" width="18.5703125" style="15" hidden="1"/>
    <col min="5131" max="5131" width="13.28515625" style="15" hidden="1"/>
    <col min="5132" max="5140" width="11.42578125" style="15" hidden="1"/>
    <col min="5141" max="5141" width="12.85546875" style="15" hidden="1"/>
    <col min="5142" max="5378" width="11.42578125" style="15" hidden="1"/>
    <col min="5379" max="5379" width="28.28515625" style="15" hidden="1"/>
    <col min="5380" max="5380" width="18.5703125" style="15" hidden="1"/>
    <col min="5381" max="5381" width="17.28515625" style="15" hidden="1"/>
    <col min="5382" max="5383" width="17.5703125" style="15" hidden="1"/>
    <col min="5384" max="5384" width="18.5703125" style="15" hidden="1"/>
    <col min="5385" max="5385" width="16.5703125" style="15" hidden="1"/>
    <col min="5386" max="5386" width="18.5703125" style="15" hidden="1"/>
    <col min="5387" max="5387" width="13.28515625" style="15" hidden="1"/>
    <col min="5388" max="5396" width="11.42578125" style="15" hidden="1"/>
    <col min="5397" max="5397" width="12.85546875" style="15" hidden="1"/>
    <col min="5398" max="5634" width="11.42578125" style="15" hidden="1"/>
    <col min="5635" max="5635" width="28.28515625" style="15" hidden="1"/>
    <col min="5636" max="5636" width="18.5703125" style="15" hidden="1"/>
    <col min="5637" max="5637" width="17.28515625" style="15" hidden="1"/>
    <col min="5638" max="5639" width="17.5703125" style="15" hidden="1"/>
    <col min="5640" max="5640" width="18.5703125" style="15" hidden="1"/>
    <col min="5641" max="5641" width="16.5703125" style="15" hidden="1"/>
    <col min="5642" max="5642" width="18.5703125" style="15" hidden="1"/>
    <col min="5643" max="5643" width="13.28515625" style="15" hidden="1"/>
    <col min="5644" max="5652" width="11.42578125" style="15" hidden="1"/>
    <col min="5653" max="5653" width="12.85546875" style="15" hidden="1"/>
    <col min="5654" max="5890" width="11.42578125" style="15" hidden="1"/>
    <col min="5891" max="5891" width="28.28515625" style="15" hidden="1"/>
    <col min="5892" max="5892" width="18.5703125" style="15" hidden="1"/>
    <col min="5893" max="5893" width="17.28515625" style="15" hidden="1"/>
    <col min="5894" max="5895" width="17.5703125" style="15" hidden="1"/>
    <col min="5896" max="5896" width="18.5703125" style="15" hidden="1"/>
    <col min="5897" max="5897" width="16.5703125" style="15" hidden="1"/>
    <col min="5898" max="5898" width="18.5703125" style="15" hidden="1"/>
    <col min="5899" max="5899" width="13.28515625" style="15" hidden="1"/>
    <col min="5900" max="5908" width="11.42578125" style="15" hidden="1"/>
    <col min="5909" max="5909" width="12.85546875" style="15" hidden="1"/>
    <col min="5910" max="6146" width="11.42578125" style="15" hidden="1"/>
    <col min="6147" max="6147" width="28.28515625" style="15" hidden="1"/>
    <col min="6148" max="6148" width="18.5703125" style="15" hidden="1"/>
    <col min="6149" max="6149" width="17.28515625" style="15" hidden="1"/>
    <col min="6150" max="6151" width="17.5703125" style="15" hidden="1"/>
    <col min="6152" max="6152" width="18.5703125" style="15" hidden="1"/>
    <col min="6153" max="6153" width="16.5703125" style="15" hidden="1"/>
    <col min="6154" max="6154" width="18.5703125" style="15" hidden="1"/>
    <col min="6155" max="6155" width="13.28515625" style="15" hidden="1"/>
    <col min="6156" max="6164" width="11.42578125" style="15" hidden="1"/>
    <col min="6165" max="6165" width="12.85546875" style="15" hidden="1"/>
    <col min="6166" max="6402" width="11.42578125" style="15" hidden="1"/>
    <col min="6403" max="6403" width="28.28515625" style="15" hidden="1"/>
    <col min="6404" max="6404" width="18.5703125" style="15" hidden="1"/>
    <col min="6405" max="6405" width="17.28515625" style="15" hidden="1"/>
    <col min="6406" max="6407" width="17.5703125" style="15" hidden="1"/>
    <col min="6408" max="6408" width="18.5703125" style="15" hidden="1"/>
    <col min="6409" max="6409" width="16.5703125" style="15" hidden="1"/>
    <col min="6410" max="6410" width="18.5703125" style="15" hidden="1"/>
    <col min="6411" max="6411" width="13.28515625" style="15" hidden="1"/>
    <col min="6412" max="6420" width="11.42578125" style="15" hidden="1"/>
    <col min="6421" max="6421" width="12.85546875" style="15" hidden="1"/>
    <col min="6422" max="6658" width="11.42578125" style="15" hidden="1"/>
    <col min="6659" max="6659" width="28.28515625" style="15" hidden="1"/>
    <col min="6660" max="6660" width="18.5703125" style="15" hidden="1"/>
    <col min="6661" max="6661" width="17.28515625" style="15" hidden="1"/>
    <col min="6662" max="6663" width="17.5703125" style="15" hidden="1"/>
    <col min="6664" max="6664" width="18.5703125" style="15" hidden="1"/>
    <col min="6665" max="6665" width="16.5703125" style="15" hidden="1"/>
    <col min="6666" max="6666" width="18.5703125" style="15" hidden="1"/>
    <col min="6667" max="6667" width="13.28515625" style="15" hidden="1"/>
    <col min="6668" max="6676" width="11.42578125" style="15" hidden="1"/>
    <col min="6677" max="6677" width="12.85546875" style="15" hidden="1"/>
    <col min="6678" max="6914" width="11.42578125" style="15" hidden="1"/>
    <col min="6915" max="6915" width="28.28515625" style="15" hidden="1"/>
    <col min="6916" max="6916" width="18.5703125" style="15" hidden="1"/>
    <col min="6917" max="6917" width="17.28515625" style="15" hidden="1"/>
    <col min="6918" max="6919" width="17.5703125" style="15" hidden="1"/>
    <col min="6920" max="6920" width="18.5703125" style="15" hidden="1"/>
    <col min="6921" max="6921" width="16.5703125" style="15" hidden="1"/>
    <col min="6922" max="6922" width="18.5703125" style="15" hidden="1"/>
    <col min="6923" max="6923" width="13.28515625" style="15" hidden="1"/>
    <col min="6924" max="6932" width="11.42578125" style="15" hidden="1"/>
    <col min="6933" max="6933" width="12.85546875" style="15" hidden="1"/>
    <col min="6934" max="7170" width="11.42578125" style="15" hidden="1"/>
    <col min="7171" max="7171" width="28.28515625" style="15" hidden="1"/>
    <col min="7172" max="7172" width="18.5703125" style="15" hidden="1"/>
    <col min="7173" max="7173" width="17.28515625" style="15" hidden="1"/>
    <col min="7174" max="7175" width="17.5703125" style="15" hidden="1"/>
    <col min="7176" max="7176" width="18.5703125" style="15" hidden="1"/>
    <col min="7177" max="7177" width="16.5703125" style="15" hidden="1"/>
    <col min="7178" max="7178" width="18.5703125" style="15" hidden="1"/>
    <col min="7179" max="7179" width="13.28515625" style="15" hidden="1"/>
    <col min="7180" max="7188" width="11.42578125" style="15" hidden="1"/>
    <col min="7189" max="7189" width="12.85546875" style="15" hidden="1"/>
    <col min="7190" max="7426" width="11.42578125" style="15" hidden="1"/>
    <col min="7427" max="7427" width="28.28515625" style="15" hidden="1"/>
    <col min="7428" max="7428" width="18.5703125" style="15" hidden="1"/>
    <col min="7429" max="7429" width="17.28515625" style="15" hidden="1"/>
    <col min="7430" max="7431" width="17.5703125" style="15" hidden="1"/>
    <col min="7432" max="7432" width="18.5703125" style="15" hidden="1"/>
    <col min="7433" max="7433" width="16.5703125" style="15" hidden="1"/>
    <col min="7434" max="7434" width="18.5703125" style="15" hidden="1"/>
    <col min="7435" max="7435" width="13.28515625" style="15" hidden="1"/>
    <col min="7436" max="7444" width="11.42578125" style="15" hidden="1"/>
    <col min="7445" max="7445" width="12.85546875" style="15" hidden="1"/>
    <col min="7446" max="7682" width="11.42578125" style="15" hidden="1"/>
    <col min="7683" max="7683" width="28.28515625" style="15" hidden="1"/>
    <col min="7684" max="7684" width="18.5703125" style="15" hidden="1"/>
    <col min="7685" max="7685" width="17.28515625" style="15" hidden="1"/>
    <col min="7686" max="7687" width="17.5703125" style="15" hidden="1"/>
    <col min="7688" max="7688" width="18.5703125" style="15" hidden="1"/>
    <col min="7689" max="7689" width="16.5703125" style="15" hidden="1"/>
    <col min="7690" max="7690" width="18.5703125" style="15" hidden="1"/>
    <col min="7691" max="7691" width="13.28515625" style="15" hidden="1"/>
    <col min="7692" max="7700" width="11.42578125" style="15" hidden="1"/>
    <col min="7701" max="7701" width="12.85546875" style="15" hidden="1"/>
    <col min="7702" max="7938" width="11.42578125" style="15" hidden="1"/>
    <col min="7939" max="7939" width="28.28515625" style="15" hidden="1"/>
    <col min="7940" max="7940" width="18.5703125" style="15" hidden="1"/>
    <col min="7941" max="7941" width="17.28515625" style="15" hidden="1"/>
    <col min="7942" max="7943" width="17.5703125" style="15" hidden="1"/>
    <col min="7944" max="7944" width="18.5703125" style="15" hidden="1"/>
    <col min="7945" max="7945" width="16.5703125" style="15" hidden="1"/>
    <col min="7946" max="7946" width="18.5703125" style="15" hidden="1"/>
    <col min="7947" max="7947" width="13.28515625" style="15" hidden="1"/>
    <col min="7948" max="7956" width="11.42578125" style="15" hidden="1"/>
    <col min="7957" max="7957" width="12.85546875" style="15" hidden="1"/>
    <col min="7958" max="8194" width="11.42578125" style="15" hidden="1"/>
    <col min="8195" max="8195" width="28.28515625" style="15" hidden="1"/>
    <col min="8196" max="8196" width="18.5703125" style="15" hidden="1"/>
    <col min="8197" max="8197" width="17.28515625" style="15" hidden="1"/>
    <col min="8198" max="8199" width="17.5703125" style="15" hidden="1"/>
    <col min="8200" max="8200" width="18.5703125" style="15" hidden="1"/>
    <col min="8201" max="8201" width="16.5703125" style="15" hidden="1"/>
    <col min="8202" max="8202" width="18.5703125" style="15" hidden="1"/>
    <col min="8203" max="8203" width="13.28515625" style="15" hidden="1"/>
    <col min="8204" max="8212" width="11.42578125" style="15" hidden="1"/>
    <col min="8213" max="8213" width="12.85546875" style="15" hidden="1"/>
    <col min="8214" max="8450" width="11.42578125" style="15" hidden="1"/>
    <col min="8451" max="8451" width="28.28515625" style="15" hidden="1"/>
    <col min="8452" max="8452" width="18.5703125" style="15" hidden="1"/>
    <col min="8453" max="8453" width="17.28515625" style="15" hidden="1"/>
    <col min="8454" max="8455" width="17.5703125" style="15" hidden="1"/>
    <col min="8456" max="8456" width="18.5703125" style="15" hidden="1"/>
    <col min="8457" max="8457" width="16.5703125" style="15" hidden="1"/>
    <col min="8458" max="8458" width="18.5703125" style="15" hidden="1"/>
    <col min="8459" max="8459" width="13.28515625" style="15" hidden="1"/>
    <col min="8460" max="8468" width="11.42578125" style="15" hidden="1"/>
    <col min="8469" max="8469" width="12.85546875" style="15" hidden="1"/>
    <col min="8470" max="8706" width="11.42578125" style="15" hidden="1"/>
    <col min="8707" max="8707" width="28.28515625" style="15" hidden="1"/>
    <col min="8708" max="8708" width="18.5703125" style="15" hidden="1"/>
    <col min="8709" max="8709" width="17.28515625" style="15" hidden="1"/>
    <col min="8710" max="8711" width="17.5703125" style="15" hidden="1"/>
    <col min="8712" max="8712" width="18.5703125" style="15" hidden="1"/>
    <col min="8713" max="8713" width="16.5703125" style="15" hidden="1"/>
    <col min="8714" max="8714" width="18.5703125" style="15" hidden="1"/>
    <col min="8715" max="8715" width="13.28515625" style="15" hidden="1"/>
    <col min="8716" max="8724" width="11.42578125" style="15" hidden="1"/>
    <col min="8725" max="8725" width="12.85546875" style="15" hidden="1"/>
    <col min="8726" max="8962" width="11.42578125" style="15" hidden="1"/>
    <col min="8963" max="8963" width="28.28515625" style="15" hidden="1"/>
    <col min="8964" max="8964" width="18.5703125" style="15" hidden="1"/>
    <col min="8965" max="8965" width="17.28515625" style="15" hidden="1"/>
    <col min="8966" max="8967" width="17.5703125" style="15" hidden="1"/>
    <col min="8968" max="8968" width="18.5703125" style="15" hidden="1"/>
    <col min="8969" max="8969" width="16.5703125" style="15" hidden="1"/>
    <col min="8970" max="8970" width="18.5703125" style="15" hidden="1"/>
    <col min="8971" max="8971" width="13.28515625" style="15" hidden="1"/>
    <col min="8972" max="8980" width="11.42578125" style="15" hidden="1"/>
    <col min="8981" max="8981" width="12.85546875" style="15" hidden="1"/>
    <col min="8982" max="9218" width="11.42578125" style="15" hidden="1"/>
    <col min="9219" max="9219" width="28.28515625" style="15" hidden="1"/>
    <col min="9220" max="9220" width="18.5703125" style="15" hidden="1"/>
    <col min="9221" max="9221" width="17.28515625" style="15" hidden="1"/>
    <col min="9222" max="9223" width="17.5703125" style="15" hidden="1"/>
    <col min="9224" max="9224" width="18.5703125" style="15" hidden="1"/>
    <col min="9225" max="9225" width="16.5703125" style="15" hidden="1"/>
    <col min="9226" max="9226" width="18.5703125" style="15" hidden="1"/>
    <col min="9227" max="9227" width="13.28515625" style="15" hidden="1"/>
    <col min="9228" max="9236" width="11.42578125" style="15" hidden="1"/>
    <col min="9237" max="9237" width="12.85546875" style="15" hidden="1"/>
    <col min="9238" max="9474" width="11.42578125" style="15" hidden="1"/>
    <col min="9475" max="9475" width="28.28515625" style="15" hidden="1"/>
    <col min="9476" max="9476" width="18.5703125" style="15" hidden="1"/>
    <col min="9477" max="9477" width="17.28515625" style="15" hidden="1"/>
    <col min="9478" max="9479" width="17.5703125" style="15" hidden="1"/>
    <col min="9480" max="9480" width="18.5703125" style="15" hidden="1"/>
    <col min="9481" max="9481" width="16.5703125" style="15" hidden="1"/>
    <col min="9482" max="9482" width="18.5703125" style="15" hidden="1"/>
    <col min="9483" max="9483" width="13.28515625" style="15" hidden="1"/>
    <col min="9484" max="9492" width="11.42578125" style="15" hidden="1"/>
    <col min="9493" max="9493" width="12.85546875" style="15" hidden="1"/>
    <col min="9494" max="9730" width="11.42578125" style="15" hidden="1"/>
    <col min="9731" max="9731" width="28.28515625" style="15" hidden="1"/>
    <col min="9732" max="9732" width="18.5703125" style="15" hidden="1"/>
    <col min="9733" max="9733" width="17.28515625" style="15" hidden="1"/>
    <col min="9734" max="9735" width="17.5703125" style="15" hidden="1"/>
    <col min="9736" max="9736" width="18.5703125" style="15" hidden="1"/>
    <col min="9737" max="9737" width="16.5703125" style="15" hidden="1"/>
    <col min="9738" max="9738" width="18.5703125" style="15" hidden="1"/>
    <col min="9739" max="9739" width="13.28515625" style="15" hidden="1"/>
    <col min="9740" max="9748" width="11.42578125" style="15" hidden="1"/>
    <col min="9749" max="9749" width="12.85546875" style="15" hidden="1"/>
    <col min="9750" max="9986" width="11.42578125" style="15" hidden="1"/>
    <col min="9987" max="9987" width="28.28515625" style="15" hidden="1"/>
    <col min="9988" max="9988" width="18.5703125" style="15" hidden="1"/>
    <col min="9989" max="9989" width="17.28515625" style="15" hidden="1"/>
    <col min="9990" max="9991" width="17.5703125" style="15" hidden="1"/>
    <col min="9992" max="9992" width="18.5703125" style="15" hidden="1"/>
    <col min="9993" max="9993" width="16.5703125" style="15" hidden="1"/>
    <col min="9994" max="9994" width="18.5703125" style="15" hidden="1"/>
    <col min="9995" max="9995" width="13.28515625" style="15" hidden="1"/>
    <col min="9996" max="10004" width="11.42578125" style="15" hidden="1"/>
    <col min="10005" max="10005" width="12.85546875" style="15" hidden="1"/>
    <col min="10006" max="10242" width="11.42578125" style="15" hidden="1"/>
    <col min="10243" max="10243" width="28.28515625" style="15" hidden="1"/>
    <col min="10244" max="10244" width="18.5703125" style="15" hidden="1"/>
    <col min="10245" max="10245" width="17.28515625" style="15" hidden="1"/>
    <col min="10246" max="10247" width="17.5703125" style="15" hidden="1"/>
    <col min="10248" max="10248" width="18.5703125" style="15" hidden="1"/>
    <col min="10249" max="10249" width="16.5703125" style="15" hidden="1"/>
    <col min="10250" max="10250" width="18.5703125" style="15" hidden="1"/>
    <col min="10251" max="10251" width="13.28515625" style="15" hidden="1"/>
    <col min="10252" max="10260" width="11.42578125" style="15" hidden="1"/>
    <col min="10261" max="10261" width="12.85546875" style="15" hidden="1"/>
    <col min="10262" max="10498" width="11.42578125" style="15" hidden="1"/>
    <col min="10499" max="10499" width="28.28515625" style="15" hidden="1"/>
    <col min="10500" max="10500" width="18.5703125" style="15" hidden="1"/>
    <col min="10501" max="10501" width="17.28515625" style="15" hidden="1"/>
    <col min="10502" max="10503" width="17.5703125" style="15" hidden="1"/>
    <col min="10504" max="10504" width="18.5703125" style="15" hidden="1"/>
    <col min="10505" max="10505" width="16.5703125" style="15" hidden="1"/>
    <col min="10506" max="10506" width="18.5703125" style="15" hidden="1"/>
    <col min="10507" max="10507" width="13.28515625" style="15" hidden="1"/>
    <col min="10508" max="10516" width="11.42578125" style="15" hidden="1"/>
    <col min="10517" max="10517" width="12.85546875" style="15" hidden="1"/>
    <col min="10518" max="10754" width="11.42578125" style="15" hidden="1"/>
    <col min="10755" max="10755" width="28.28515625" style="15" hidden="1"/>
    <col min="10756" max="10756" width="18.5703125" style="15" hidden="1"/>
    <col min="10757" max="10757" width="17.28515625" style="15" hidden="1"/>
    <col min="10758" max="10759" width="17.5703125" style="15" hidden="1"/>
    <col min="10760" max="10760" width="18.5703125" style="15" hidden="1"/>
    <col min="10761" max="10761" width="16.5703125" style="15" hidden="1"/>
    <col min="10762" max="10762" width="18.5703125" style="15" hidden="1"/>
    <col min="10763" max="10763" width="13.28515625" style="15" hidden="1"/>
    <col min="10764" max="10772" width="11.42578125" style="15" hidden="1"/>
    <col min="10773" max="10773" width="12.85546875" style="15" hidden="1"/>
    <col min="10774" max="11010" width="11.42578125" style="15" hidden="1"/>
    <col min="11011" max="11011" width="28.28515625" style="15" hidden="1"/>
    <col min="11012" max="11012" width="18.5703125" style="15" hidden="1"/>
    <col min="11013" max="11013" width="17.28515625" style="15" hidden="1"/>
    <col min="11014" max="11015" width="17.5703125" style="15" hidden="1"/>
    <col min="11016" max="11016" width="18.5703125" style="15" hidden="1"/>
    <col min="11017" max="11017" width="16.5703125" style="15" hidden="1"/>
    <col min="11018" max="11018" width="18.5703125" style="15" hidden="1"/>
    <col min="11019" max="11019" width="13.28515625" style="15" hidden="1"/>
    <col min="11020" max="11028" width="11.42578125" style="15" hidden="1"/>
    <col min="11029" max="11029" width="12.85546875" style="15" hidden="1"/>
    <col min="11030" max="11266" width="11.42578125" style="15" hidden="1"/>
    <col min="11267" max="11267" width="28.28515625" style="15" hidden="1"/>
    <col min="11268" max="11268" width="18.5703125" style="15" hidden="1"/>
    <col min="11269" max="11269" width="17.28515625" style="15" hidden="1"/>
    <col min="11270" max="11271" width="17.5703125" style="15" hidden="1"/>
    <col min="11272" max="11272" width="18.5703125" style="15" hidden="1"/>
    <col min="11273" max="11273" width="16.5703125" style="15" hidden="1"/>
    <col min="11274" max="11274" width="18.5703125" style="15" hidden="1"/>
    <col min="11275" max="11275" width="13.28515625" style="15" hidden="1"/>
    <col min="11276" max="11284" width="11.42578125" style="15" hidden="1"/>
    <col min="11285" max="11285" width="12.85546875" style="15" hidden="1"/>
    <col min="11286" max="11522" width="11.42578125" style="15" hidden="1"/>
    <col min="11523" max="11523" width="28.28515625" style="15" hidden="1"/>
    <col min="11524" max="11524" width="18.5703125" style="15" hidden="1"/>
    <col min="11525" max="11525" width="17.28515625" style="15" hidden="1"/>
    <col min="11526" max="11527" width="17.5703125" style="15" hidden="1"/>
    <col min="11528" max="11528" width="18.5703125" style="15" hidden="1"/>
    <col min="11529" max="11529" width="16.5703125" style="15" hidden="1"/>
    <col min="11530" max="11530" width="18.5703125" style="15" hidden="1"/>
    <col min="11531" max="11531" width="13.28515625" style="15" hidden="1"/>
    <col min="11532" max="11540" width="11.42578125" style="15" hidden="1"/>
    <col min="11541" max="11541" width="12.85546875" style="15" hidden="1"/>
    <col min="11542" max="11778" width="11.42578125" style="15" hidden="1"/>
    <col min="11779" max="11779" width="28.28515625" style="15" hidden="1"/>
    <col min="11780" max="11780" width="18.5703125" style="15" hidden="1"/>
    <col min="11781" max="11781" width="17.28515625" style="15" hidden="1"/>
    <col min="11782" max="11783" width="17.5703125" style="15" hidden="1"/>
    <col min="11784" max="11784" width="18.5703125" style="15" hidden="1"/>
    <col min="11785" max="11785" width="16.5703125" style="15" hidden="1"/>
    <col min="11786" max="11786" width="18.5703125" style="15" hidden="1"/>
    <col min="11787" max="11787" width="13.28515625" style="15" hidden="1"/>
    <col min="11788" max="11796" width="11.42578125" style="15" hidden="1"/>
    <col min="11797" max="11797" width="12.85546875" style="15" hidden="1"/>
    <col min="11798" max="12034" width="11.42578125" style="15" hidden="1"/>
    <col min="12035" max="12035" width="28.28515625" style="15" hidden="1"/>
    <col min="12036" max="12036" width="18.5703125" style="15" hidden="1"/>
    <col min="12037" max="12037" width="17.28515625" style="15" hidden="1"/>
    <col min="12038" max="12039" width="17.5703125" style="15" hidden="1"/>
    <col min="12040" max="12040" width="18.5703125" style="15" hidden="1"/>
    <col min="12041" max="12041" width="16.5703125" style="15" hidden="1"/>
    <col min="12042" max="12042" width="18.5703125" style="15" hidden="1"/>
    <col min="12043" max="12043" width="13.28515625" style="15" hidden="1"/>
    <col min="12044" max="12052" width="11.42578125" style="15" hidden="1"/>
    <col min="12053" max="12053" width="12.85546875" style="15" hidden="1"/>
    <col min="12054" max="12290" width="11.42578125" style="15" hidden="1"/>
    <col min="12291" max="12291" width="28.28515625" style="15" hidden="1"/>
    <col min="12292" max="12292" width="18.5703125" style="15" hidden="1"/>
    <col min="12293" max="12293" width="17.28515625" style="15" hidden="1"/>
    <col min="12294" max="12295" width="17.5703125" style="15" hidden="1"/>
    <col min="12296" max="12296" width="18.5703125" style="15" hidden="1"/>
    <col min="12297" max="12297" width="16.5703125" style="15" hidden="1"/>
    <col min="12298" max="12298" width="18.5703125" style="15" hidden="1"/>
    <col min="12299" max="12299" width="13.28515625" style="15" hidden="1"/>
    <col min="12300" max="12308" width="11.42578125" style="15" hidden="1"/>
    <col min="12309" max="12309" width="12.85546875" style="15" hidden="1"/>
    <col min="12310" max="12546" width="11.42578125" style="15" hidden="1"/>
    <col min="12547" max="12547" width="28.28515625" style="15" hidden="1"/>
    <col min="12548" max="12548" width="18.5703125" style="15" hidden="1"/>
    <col min="12549" max="12549" width="17.28515625" style="15" hidden="1"/>
    <col min="12550" max="12551" width="17.5703125" style="15" hidden="1"/>
    <col min="12552" max="12552" width="18.5703125" style="15" hidden="1"/>
    <col min="12553" max="12553" width="16.5703125" style="15" hidden="1"/>
    <col min="12554" max="12554" width="18.5703125" style="15" hidden="1"/>
    <col min="12555" max="12555" width="13.28515625" style="15" hidden="1"/>
    <col min="12556" max="12564" width="11.42578125" style="15" hidden="1"/>
    <col min="12565" max="12565" width="12.85546875" style="15" hidden="1"/>
    <col min="12566" max="12802" width="11.42578125" style="15" hidden="1"/>
    <col min="12803" max="12803" width="28.28515625" style="15" hidden="1"/>
    <col min="12804" max="12804" width="18.5703125" style="15" hidden="1"/>
    <col min="12805" max="12805" width="17.28515625" style="15" hidden="1"/>
    <col min="12806" max="12807" width="17.5703125" style="15" hidden="1"/>
    <col min="12808" max="12808" width="18.5703125" style="15" hidden="1"/>
    <col min="12809" max="12809" width="16.5703125" style="15" hidden="1"/>
    <col min="12810" max="12810" width="18.5703125" style="15" hidden="1"/>
    <col min="12811" max="12811" width="13.28515625" style="15" hidden="1"/>
    <col min="12812" max="12820" width="11.42578125" style="15" hidden="1"/>
    <col min="12821" max="12821" width="12.85546875" style="15" hidden="1"/>
    <col min="12822" max="13058" width="11.42578125" style="15" hidden="1"/>
    <col min="13059" max="13059" width="28.28515625" style="15" hidden="1"/>
    <col min="13060" max="13060" width="18.5703125" style="15" hidden="1"/>
    <col min="13061" max="13061" width="17.28515625" style="15" hidden="1"/>
    <col min="13062" max="13063" width="17.5703125" style="15" hidden="1"/>
    <col min="13064" max="13064" width="18.5703125" style="15" hidden="1"/>
    <col min="13065" max="13065" width="16.5703125" style="15" hidden="1"/>
    <col min="13066" max="13066" width="18.5703125" style="15" hidden="1"/>
    <col min="13067" max="13067" width="13.28515625" style="15" hidden="1"/>
    <col min="13068" max="13076" width="11.42578125" style="15" hidden="1"/>
    <col min="13077" max="13077" width="12.85546875" style="15" hidden="1"/>
    <col min="13078" max="13314" width="11.42578125" style="15" hidden="1"/>
    <col min="13315" max="13315" width="28.28515625" style="15" hidden="1"/>
    <col min="13316" max="13316" width="18.5703125" style="15" hidden="1"/>
    <col min="13317" max="13317" width="17.28515625" style="15" hidden="1"/>
    <col min="13318" max="13319" width="17.5703125" style="15" hidden="1"/>
    <col min="13320" max="13320" width="18.5703125" style="15" hidden="1"/>
    <col min="13321" max="13321" width="16.5703125" style="15" hidden="1"/>
    <col min="13322" max="13322" width="18.5703125" style="15" hidden="1"/>
    <col min="13323" max="13323" width="13.28515625" style="15" hidden="1"/>
    <col min="13324" max="13332" width="11.42578125" style="15" hidden="1"/>
    <col min="13333" max="13333" width="12.85546875" style="15" hidden="1"/>
    <col min="13334" max="13570" width="11.42578125" style="15" hidden="1"/>
    <col min="13571" max="13571" width="28.28515625" style="15" hidden="1"/>
    <col min="13572" max="13572" width="18.5703125" style="15" hidden="1"/>
    <col min="13573" max="13573" width="17.28515625" style="15" hidden="1"/>
    <col min="13574" max="13575" width="17.5703125" style="15" hidden="1"/>
    <col min="13576" max="13576" width="18.5703125" style="15" hidden="1"/>
    <col min="13577" max="13577" width="16.5703125" style="15" hidden="1"/>
    <col min="13578" max="13578" width="18.5703125" style="15" hidden="1"/>
    <col min="13579" max="13579" width="13.28515625" style="15" hidden="1"/>
    <col min="13580" max="13588" width="11.42578125" style="15" hidden="1"/>
    <col min="13589" max="13589" width="12.85546875" style="15" hidden="1"/>
    <col min="13590" max="13826" width="11.42578125" style="15" hidden="1"/>
    <col min="13827" max="13827" width="28.28515625" style="15" hidden="1"/>
    <col min="13828" max="13828" width="18.5703125" style="15" hidden="1"/>
    <col min="13829" max="13829" width="17.28515625" style="15" hidden="1"/>
    <col min="13830" max="13831" width="17.5703125" style="15" hidden="1"/>
    <col min="13832" max="13832" width="18.5703125" style="15" hidden="1"/>
    <col min="13833" max="13833" width="16.5703125" style="15" hidden="1"/>
    <col min="13834" max="13834" width="18.5703125" style="15" hidden="1"/>
    <col min="13835" max="13835" width="13.28515625" style="15" hidden="1"/>
    <col min="13836" max="13844" width="11.42578125" style="15" hidden="1"/>
    <col min="13845" max="13845" width="12.85546875" style="15" hidden="1"/>
    <col min="13846" max="14082" width="11.42578125" style="15" hidden="1"/>
    <col min="14083" max="14083" width="28.28515625" style="15" hidden="1"/>
    <col min="14084" max="14084" width="18.5703125" style="15" hidden="1"/>
    <col min="14085" max="14085" width="17.28515625" style="15" hidden="1"/>
    <col min="14086" max="14087" width="17.5703125" style="15" hidden="1"/>
    <col min="14088" max="14088" width="18.5703125" style="15" hidden="1"/>
    <col min="14089" max="14089" width="16.5703125" style="15" hidden="1"/>
    <col min="14090" max="14090" width="18.5703125" style="15" hidden="1"/>
    <col min="14091" max="14091" width="13.28515625" style="15" hidden="1"/>
    <col min="14092" max="14100" width="11.42578125" style="15" hidden="1"/>
    <col min="14101" max="14101" width="12.85546875" style="15" hidden="1"/>
    <col min="14102" max="14338" width="11.42578125" style="15" hidden="1"/>
    <col min="14339" max="14339" width="28.28515625" style="15" hidden="1"/>
    <col min="14340" max="14340" width="18.5703125" style="15" hidden="1"/>
    <col min="14341" max="14341" width="17.28515625" style="15" hidden="1"/>
    <col min="14342" max="14343" width="17.5703125" style="15" hidden="1"/>
    <col min="14344" max="14344" width="18.5703125" style="15" hidden="1"/>
    <col min="14345" max="14345" width="16.5703125" style="15" hidden="1"/>
    <col min="14346" max="14346" width="18.5703125" style="15" hidden="1"/>
    <col min="14347" max="14347" width="13.28515625" style="15" hidden="1"/>
    <col min="14348" max="14356" width="11.42578125" style="15" hidden="1"/>
    <col min="14357" max="14357" width="12.85546875" style="15" hidden="1"/>
    <col min="14358" max="14594" width="11.42578125" style="15" hidden="1"/>
    <col min="14595" max="14595" width="28.28515625" style="15" hidden="1"/>
    <col min="14596" max="14596" width="18.5703125" style="15" hidden="1"/>
    <col min="14597" max="14597" width="17.28515625" style="15" hidden="1"/>
    <col min="14598" max="14599" width="17.5703125" style="15" hidden="1"/>
    <col min="14600" max="14600" width="18.5703125" style="15" hidden="1"/>
    <col min="14601" max="14601" width="16.5703125" style="15" hidden="1"/>
    <col min="14602" max="14602" width="18.5703125" style="15" hidden="1"/>
    <col min="14603" max="14603" width="13.28515625" style="15" hidden="1"/>
    <col min="14604" max="14612" width="11.42578125" style="15" hidden="1"/>
    <col min="14613" max="14613" width="12.85546875" style="15" hidden="1"/>
    <col min="14614" max="14850" width="11.42578125" style="15" hidden="1"/>
    <col min="14851" max="14851" width="28.28515625" style="15" hidden="1"/>
    <col min="14852" max="14852" width="18.5703125" style="15" hidden="1"/>
    <col min="14853" max="14853" width="17.28515625" style="15" hidden="1"/>
    <col min="14854" max="14855" width="17.5703125" style="15" hidden="1"/>
    <col min="14856" max="14856" width="18.5703125" style="15" hidden="1"/>
    <col min="14857" max="14857" width="16.5703125" style="15" hidden="1"/>
    <col min="14858" max="14858" width="18.5703125" style="15" hidden="1"/>
    <col min="14859" max="14859" width="13.28515625" style="15" hidden="1"/>
    <col min="14860" max="14868" width="11.42578125" style="15" hidden="1"/>
    <col min="14869" max="14869" width="12.85546875" style="15" hidden="1"/>
    <col min="14870" max="15106" width="11.42578125" style="15" hidden="1"/>
    <col min="15107" max="15107" width="28.28515625" style="15" hidden="1"/>
    <col min="15108" max="15108" width="18.5703125" style="15" hidden="1"/>
    <col min="15109" max="15109" width="17.28515625" style="15" hidden="1"/>
    <col min="15110" max="15111" width="17.5703125" style="15" hidden="1"/>
    <col min="15112" max="15112" width="18.5703125" style="15" hidden="1"/>
    <col min="15113" max="15113" width="16.5703125" style="15" hidden="1"/>
    <col min="15114" max="15114" width="18.5703125" style="15" hidden="1"/>
    <col min="15115" max="15115" width="13.28515625" style="15" hidden="1"/>
    <col min="15116" max="15124" width="11.42578125" style="15" hidden="1"/>
    <col min="15125" max="15125" width="12.85546875" style="15" hidden="1"/>
    <col min="15126" max="15362" width="11.42578125" style="15" hidden="1"/>
    <col min="15363" max="15363" width="28.28515625" style="15" hidden="1"/>
    <col min="15364" max="15364" width="18.5703125" style="15" hidden="1"/>
    <col min="15365" max="15365" width="17.28515625" style="15" hidden="1"/>
    <col min="15366" max="15367" width="17.5703125" style="15" hidden="1"/>
    <col min="15368" max="15368" width="18.5703125" style="15" hidden="1"/>
    <col min="15369" max="15369" width="16.5703125" style="15" hidden="1"/>
    <col min="15370" max="15370" width="18.5703125" style="15" hidden="1"/>
    <col min="15371" max="15371" width="13.28515625" style="15" hidden="1"/>
    <col min="15372" max="15380" width="11.42578125" style="15" hidden="1"/>
    <col min="15381" max="15381" width="12.85546875" style="15" hidden="1"/>
    <col min="15382" max="15618" width="11.42578125" style="15" hidden="1"/>
    <col min="15619" max="15619" width="28.28515625" style="15" hidden="1"/>
    <col min="15620" max="15620" width="18.5703125" style="15" hidden="1"/>
    <col min="15621" max="15621" width="17.28515625" style="15" hidden="1"/>
    <col min="15622" max="15623" width="17.5703125" style="15" hidden="1"/>
    <col min="15624" max="15624" width="18.5703125" style="15" hidden="1"/>
    <col min="15625" max="15625" width="16.5703125" style="15" hidden="1"/>
    <col min="15626" max="15626" width="18.5703125" style="15" hidden="1"/>
    <col min="15627" max="15627" width="13.28515625" style="15" hidden="1"/>
    <col min="15628" max="15636" width="11.42578125" style="15" hidden="1"/>
    <col min="15637" max="15637" width="12.85546875" style="15" hidden="1"/>
    <col min="15638" max="15874" width="11.42578125" style="15" hidden="1"/>
    <col min="15875" max="15875" width="28.28515625" style="15" hidden="1"/>
    <col min="15876" max="15876" width="18.5703125" style="15" hidden="1"/>
    <col min="15877" max="15877" width="17.28515625" style="15" hidden="1"/>
    <col min="15878" max="15879" width="17.5703125" style="15" hidden="1"/>
    <col min="15880" max="15880" width="18.5703125" style="15" hidden="1"/>
    <col min="15881" max="15881" width="16.5703125" style="15" hidden="1"/>
    <col min="15882" max="15882" width="18.5703125" style="15" hidden="1"/>
    <col min="15883" max="15883" width="13.28515625" style="15" hidden="1"/>
    <col min="15884" max="15892" width="11.42578125" style="15" hidden="1"/>
    <col min="15893" max="15893" width="12.85546875" style="15" hidden="1"/>
    <col min="15894" max="16130" width="11.42578125" style="15" hidden="1"/>
    <col min="16131" max="16131" width="28.28515625" style="15" hidden="1"/>
    <col min="16132" max="16132" width="18.5703125" style="15" hidden="1"/>
    <col min="16133" max="16133" width="17.28515625" style="15" hidden="1"/>
    <col min="16134" max="16135" width="17.5703125" style="15" hidden="1"/>
    <col min="16136" max="16136" width="18.5703125" style="15" hidden="1"/>
    <col min="16137" max="16137" width="16.5703125" style="15" hidden="1"/>
    <col min="16138" max="16138" width="18.5703125" style="15" hidden="1"/>
    <col min="16139" max="16139" width="13.28515625" style="15" hidden="1"/>
    <col min="16140" max="16148" width="11.42578125" style="15" hidden="1"/>
    <col min="16149" max="16149" width="12.85546875" style="15" hidden="1"/>
    <col min="16150" max="16384" width="11.42578125" style="15" hidden="1"/>
  </cols>
  <sheetData>
    <row r="1" spans="1:21" ht="18.75">
      <c r="A1" s="629" t="s">
        <v>0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</row>
    <row r="2" spans="1:21" ht="18.75">
      <c r="A2" s="601" t="s">
        <v>1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T2" s="15" t="s">
        <v>23</v>
      </c>
      <c r="U2" s="16">
        <f>4456657.37675227*1000000</f>
        <v>4456657376752.2705</v>
      </c>
    </row>
    <row r="3" spans="1:21" ht="15.75">
      <c r="A3" s="603" t="s">
        <v>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</row>
    <row r="4" spans="1:21" ht="18.7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3"/>
      <c r="M4" s="82"/>
      <c r="N4" s="82"/>
      <c r="U4" s="16">
        <f>4456657.37675227*1000000</f>
        <v>4456657376752.2705</v>
      </c>
    </row>
    <row r="5" spans="1:21" ht="18.75">
      <c r="A5" s="615" t="s">
        <v>24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19"/>
      <c r="N5" s="19"/>
      <c r="U5" s="16">
        <v>-329523796177.54083</v>
      </c>
    </row>
    <row r="6" spans="1:21" ht="18.75">
      <c r="A6" s="615" t="s">
        <v>25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U6" s="20">
        <f>U5/U4</f>
        <v>-7.3939674585816351E-2</v>
      </c>
    </row>
    <row r="7" spans="1:21" ht="18.75">
      <c r="A7" s="615" t="s">
        <v>26</v>
      </c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  <c r="M7" s="615"/>
      <c r="N7" s="615"/>
    </row>
    <row r="8" spans="1:21" ht="19.5" thickBot="1">
      <c r="A8" s="633" t="s">
        <v>27</v>
      </c>
      <c r="B8" s="634"/>
      <c r="C8" s="634"/>
      <c r="D8" s="634"/>
      <c r="E8" s="634"/>
      <c r="F8" s="634"/>
      <c r="G8" s="634"/>
      <c r="H8" s="634"/>
      <c r="I8" s="634"/>
      <c r="J8" s="634"/>
      <c r="K8" s="634"/>
      <c r="L8" s="633"/>
      <c r="M8" s="634"/>
      <c r="N8" s="634"/>
    </row>
    <row r="9" spans="1:21" ht="60.75" thickBot="1">
      <c r="A9" s="357"/>
      <c r="B9" s="21"/>
      <c r="C9" s="21"/>
      <c r="D9" s="356"/>
      <c r="E9" s="330" t="s">
        <v>28</v>
      </c>
      <c r="F9" s="330" t="s">
        <v>285</v>
      </c>
      <c r="G9" s="330" t="s">
        <v>30</v>
      </c>
      <c r="H9" s="330" t="s">
        <v>31</v>
      </c>
      <c r="I9" s="330" t="s">
        <v>32</v>
      </c>
      <c r="J9" s="330" t="s">
        <v>33</v>
      </c>
      <c r="K9" s="332" t="s">
        <v>34</v>
      </c>
      <c r="L9" s="358"/>
      <c r="S9" s="26">
        <v>4456657.4000000004</v>
      </c>
    </row>
    <row r="10" spans="1:21" ht="15">
      <c r="D10" s="333" t="s">
        <v>35</v>
      </c>
      <c r="E10" s="334">
        <f t="shared" ref="E10:J10" si="0">SUM(E11:E12)</f>
        <v>750823351176</v>
      </c>
      <c r="F10" s="334">
        <f t="shared" si="0"/>
        <v>119358559177</v>
      </c>
      <c r="G10" s="334">
        <f t="shared" si="0"/>
        <v>52309916206</v>
      </c>
      <c r="H10" s="334">
        <f t="shared" si="0"/>
        <v>19871901576.960007</v>
      </c>
      <c r="I10" s="334">
        <f t="shared" si="0"/>
        <v>225476847844</v>
      </c>
      <c r="J10" s="334">
        <f t="shared" si="0"/>
        <v>1167840575979.96</v>
      </c>
      <c r="K10" s="30">
        <f>J10/L$10</f>
        <v>0.23744281119226149</v>
      </c>
      <c r="L10" s="373">
        <v>4918407805719.3301</v>
      </c>
      <c r="S10" s="26">
        <f>-329523796177.541/1000000</f>
        <v>-329523.79617754102</v>
      </c>
    </row>
    <row r="11" spans="1:21" ht="15">
      <c r="D11" s="337" t="s">
        <v>36</v>
      </c>
      <c r="E11" s="338">
        <v>738501386179</v>
      </c>
      <c r="F11" s="338">
        <v>106334969614</v>
      </c>
      <c r="G11" s="338">
        <v>52255836281</v>
      </c>
      <c r="H11" s="339">
        <v>14082992272.690006</v>
      </c>
      <c r="I11" s="339">
        <v>205023654133</v>
      </c>
      <c r="J11" s="339">
        <v>1116198838479.6899</v>
      </c>
      <c r="K11" s="35">
        <f>J11/L$10</f>
        <v>0.2269431252084724</v>
      </c>
      <c r="S11" s="36">
        <f>S10/S9</f>
        <v>-7.3939674200117114E-2</v>
      </c>
    </row>
    <row r="12" spans="1:21" ht="15">
      <c r="D12" s="337" t="s">
        <v>37</v>
      </c>
      <c r="E12" s="338">
        <v>12321964997</v>
      </c>
      <c r="F12" s="338">
        <v>13023589563</v>
      </c>
      <c r="G12" s="338">
        <v>54079925</v>
      </c>
      <c r="H12" s="339">
        <v>5788909304.2700014</v>
      </c>
      <c r="I12" s="339">
        <v>20453193711</v>
      </c>
      <c r="J12" s="339">
        <v>51641737500.270004</v>
      </c>
      <c r="K12" s="35">
        <f>J12/L$10</f>
        <v>1.0499685983789069E-2</v>
      </c>
    </row>
    <row r="13" spans="1:21" ht="15">
      <c r="D13" s="340"/>
      <c r="E13" s="341"/>
      <c r="F13" s="341"/>
      <c r="G13" s="341"/>
      <c r="H13" s="342"/>
      <c r="I13" s="342"/>
      <c r="J13" s="342"/>
      <c r="K13" s="41"/>
    </row>
    <row r="14" spans="1:21" ht="15">
      <c r="D14" s="333" t="s">
        <v>38</v>
      </c>
      <c r="E14" s="335">
        <f t="shared" ref="E14:J14" si="1">E15+E21</f>
        <v>861074372943</v>
      </c>
      <c r="F14" s="335">
        <f t="shared" si="1"/>
        <v>117433563421</v>
      </c>
      <c r="G14" s="335">
        <f t="shared" si="1"/>
        <v>51701834099</v>
      </c>
      <c r="H14" s="335">
        <f t="shared" si="1"/>
        <v>17976878849.829994</v>
      </c>
      <c r="I14" s="335">
        <f t="shared" si="1"/>
        <v>242082005399</v>
      </c>
      <c r="J14" s="335">
        <f t="shared" si="1"/>
        <v>1290268654711.8298</v>
      </c>
      <c r="K14" s="42">
        <f t="shared" ref="K14:K21" si="2">J14/L$10</f>
        <v>0.26233462243847522</v>
      </c>
    </row>
    <row r="15" spans="1:21" ht="15">
      <c r="D15" s="343" t="s">
        <v>39</v>
      </c>
      <c r="E15" s="338">
        <v>723274350010</v>
      </c>
      <c r="F15" s="344">
        <v>98014445302</v>
      </c>
      <c r="G15" s="345">
        <v>46860178668</v>
      </c>
      <c r="H15" s="339">
        <v>10972489376.559992</v>
      </c>
      <c r="I15" s="339">
        <v>200819005284</v>
      </c>
      <c r="J15" s="339">
        <f>SUM(E15:I15)</f>
        <v>1079940468640.5599</v>
      </c>
      <c r="K15" s="35">
        <f t="shared" si="2"/>
        <v>0.21957115214902678</v>
      </c>
    </row>
    <row r="16" spans="1:21" ht="15">
      <c r="D16" s="346" t="s">
        <v>40</v>
      </c>
      <c r="E16" s="339">
        <f t="shared" ref="E16:J16" si="3">SUM(E17:E20)</f>
        <v>149993489759</v>
      </c>
      <c r="F16" s="339">
        <f t="shared" si="3"/>
        <v>31658576</v>
      </c>
      <c r="G16" s="339">
        <f t="shared" si="3"/>
        <v>0</v>
      </c>
      <c r="H16" s="339">
        <f t="shared" si="3"/>
        <v>0</v>
      </c>
      <c r="I16" s="339">
        <f t="shared" si="3"/>
        <v>11072629837</v>
      </c>
      <c r="J16" s="339">
        <f t="shared" si="3"/>
        <v>161097778172</v>
      </c>
      <c r="K16" s="347">
        <f t="shared" si="2"/>
        <v>3.2754050606513103E-2</v>
      </c>
    </row>
    <row r="17" spans="4:12" ht="15">
      <c r="D17" s="348" t="s">
        <v>41</v>
      </c>
      <c r="E17" s="339">
        <v>72927341619</v>
      </c>
      <c r="F17" s="338">
        <v>17158576</v>
      </c>
      <c r="G17" s="48">
        <v>0</v>
      </c>
      <c r="H17" s="49">
        <v>0</v>
      </c>
      <c r="I17" s="339">
        <v>10191847105</v>
      </c>
      <c r="J17" s="339">
        <f>SUM(E17:I17)</f>
        <v>83136347300</v>
      </c>
      <c r="K17" s="347">
        <f t="shared" si="2"/>
        <v>1.6903101691430625E-2</v>
      </c>
    </row>
    <row r="18" spans="4:12" ht="15">
      <c r="D18" s="348" t="s">
        <v>42</v>
      </c>
      <c r="E18" s="339">
        <v>76248699413</v>
      </c>
      <c r="F18" s="338">
        <v>13000000</v>
      </c>
      <c r="G18" s="48">
        <v>0</v>
      </c>
      <c r="H18" s="49">
        <v>0</v>
      </c>
      <c r="I18" s="339">
        <v>164765627</v>
      </c>
      <c r="J18" s="339">
        <f>SUM(E18:I18)</f>
        <v>76426465040</v>
      </c>
      <c r="K18" s="347">
        <f t="shared" si="2"/>
        <v>1.5538862993655816E-2</v>
      </c>
    </row>
    <row r="19" spans="4:12" ht="15">
      <c r="D19" s="348" t="s">
        <v>43</v>
      </c>
      <c r="E19" s="339">
        <v>817448727</v>
      </c>
      <c r="F19" s="338">
        <v>1500000</v>
      </c>
      <c r="G19" s="48">
        <v>0</v>
      </c>
      <c r="H19" s="49">
        <v>0</v>
      </c>
      <c r="I19" s="339">
        <v>520600000</v>
      </c>
      <c r="J19" s="339">
        <f>SUM(E19:I19)</f>
        <v>1339548727</v>
      </c>
      <c r="K19" s="347">
        <f t="shared" si="2"/>
        <v>2.7235413977716872E-4</v>
      </c>
    </row>
    <row r="20" spans="4:12" ht="15">
      <c r="D20" s="348" t="s">
        <v>44</v>
      </c>
      <c r="E20" s="339">
        <v>0</v>
      </c>
      <c r="F20" s="48">
        <v>0</v>
      </c>
      <c r="G20" s="48">
        <v>0</v>
      </c>
      <c r="H20" s="49">
        <v>0</v>
      </c>
      <c r="I20" s="339">
        <v>195417105</v>
      </c>
      <c r="J20" s="339">
        <f>SUM(E20:I20)</f>
        <v>195417105</v>
      </c>
      <c r="K20" s="347">
        <f t="shared" si="2"/>
        <v>3.973178164949251E-5</v>
      </c>
    </row>
    <row r="21" spans="4:12" ht="15">
      <c r="D21" s="343" t="s">
        <v>45</v>
      </c>
      <c r="E21" s="338">
        <v>137800022933</v>
      </c>
      <c r="F21" s="338">
        <v>19419118119</v>
      </c>
      <c r="G21" s="338">
        <v>4841655431</v>
      </c>
      <c r="H21" s="339">
        <v>7004389473.2700005</v>
      </c>
      <c r="I21" s="339">
        <v>41263000115</v>
      </c>
      <c r="J21" s="339">
        <v>210328186071.26999</v>
      </c>
      <c r="K21" s="35">
        <f t="shared" si="2"/>
        <v>4.2763470289448463E-2</v>
      </c>
    </row>
    <row r="22" spans="4:12" ht="15">
      <c r="D22" s="337"/>
      <c r="E22" s="349"/>
      <c r="F22" s="349"/>
      <c r="G22" s="349"/>
      <c r="H22" s="350"/>
      <c r="I22" s="350"/>
      <c r="J22" s="350"/>
      <c r="K22" s="53"/>
    </row>
    <row r="23" spans="4:12" ht="15">
      <c r="D23" s="333" t="s">
        <v>46</v>
      </c>
      <c r="E23" s="351"/>
      <c r="F23" s="351"/>
      <c r="G23" s="351"/>
      <c r="H23" s="336"/>
      <c r="I23" s="336"/>
      <c r="J23" s="336"/>
      <c r="K23" s="42"/>
    </row>
    <row r="24" spans="4:12" ht="30">
      <c r="D24" s="337" t="s">
        <v>47</v>
      </c>
      <c r="E24" s="352">
        <f t="shared" ref="E24:J24" si="4">E11-E15</f>
        <v>15227036169</v>
      </c>
      <c r="F24" s="352">
        <f t="shared" si="4"/>
        <v>8320524312</v>
      </c>
      <c r="G24" s="352">
        <f t="shared" si="4"/>
        <v>5395657613</v>
      </c>
      <c r="H24" s="352">
        <f t="shared" si="4"/>
        <v>3110502896.1300144</v>
      </c>
      <c r="I24" s="352">
        <f t="shared" si="4"/>
        <v>4204648849</v>
      </c>
      <c r="J24" s="352">
        <f t="shared" si="4"/>
        <v>36258369839.130005</v>
      </c>
      <c r="K24" s="41">
        <f>J24/L$10</f>
        <v>7.3719730594456311E-3</v>
      </c>
    </row>
    <row r="25" spans="4:12" ht="30">
      <c r="D25" s="337" t="s">
        <v>48</v>
      </c>
      <c r="E25" s="352">
        <f t="shared" ref="E25:J25" si="5">E12-E21</f>
        <v>-125478057936</v>
      </c>
      <c r="F25" s="352">
        <f t="shared" si="5"/>
        <v>-6395528556</v>
      </c>
      <c r="G25" s="352">
        <f t="shared" si="5"/>
        <v>-4787575506</v>
      </c>
      <c r="H25" s="352">
        <f t="shared" si="5"/>
        <v>-1215480168.999999</v>
      </c>
      <c r="I25" s="352">
        <f t="shared" si="5"/>
        <v>-20809806404</v>
      </c>
      <c r="J25" s="352">
        <f t="shared" si="5"/>
        <v>-158686448571</v>
      </c>
      <c r="K25" s="41">
        <f>J25/L$10</f>
        <v>-3.2263784305659397E-2</v>
      </c>
    </row>
    <row r="26" spans="4:12" ht="15">
      <c r="D26" s="337" t="s">
        <v>49</v>
      </c>
      <c r="E26" s="352">
        <f t="shared" ref="E26:J26" si="6">E10-E14</f>
        <v>-110251021767</v>
      </c>
      <c r="F26" s="352">
        <f t="shared" si="6"/>
        <v>1924995756</v>
      </c>
      <c r="G26" s="352">
        <f t="shared" si="6"/>
        <v>608082107</v>
      </c>
      <c r="H26" s="352">
        <f t="shared" si="6"/>
        <v>1895022727.1300125</v>
      </c>
      <c r="I26" s="352">
        <f t="shared" si="6"/>
        <v>-16605157555</v>
      </c>
      <c r="J26" s="352">
        <f t="shared" si="6"/>
        <v>-122428078731.86987</v>
      </c>
      <c r="K26" s="41">
        <f>J26/L$10</f>
        <v>-2.489181124621374E-2</v>
      </c>
      <c r="L26" s="56">
        <f>I26</f>
        <v>-16605157555</v>
      </c>
    </row>
    <row r="27" spans="4:12" ht="15">
      <c r="D27" s="337" t="s">
        <v>50</v>
      </c>
      <c r="E27" s="352">
        <f t="shared" ref="E27:J27" si="7">E10-(E14-E16)</f>
        <v>39742467992</v>
      </c>
      <c r="F27" s="352">
        <f t="shared" si="7"/>
        <v>1956654332</v>
      </c>
      <c r="G27" s="352">
        <f t="shared" si="7"/>
        <v>608082107</v>
      </c>
      <c r="H27" s="352">
        <f t="shared" si="7"/>
        <v>1895022727.1300125</v>
      </c>
      <c r="I27" s="352">
        <f t="shared" si="7"/>
        <v>-5532527718</v>
      </c>
      <c r="J27" s="352">
        <f t="shared" si="7"/>
        <v>38669699440.130127</v>
      </c>
      <c r="K27" s="41">
        <f>J27/L$10</f>
        <v>7.8622393602993598E-3</v>
      </c>
      <c r="L27" s="57">
        <v>-16605157555</v>
      </c>
    </row>
    <row r="28" spans="4:12" ht="15">
      <c r="D28" s="337"/>
      <c r="E28" s="353"/>
      <c r="F28" s="353"/>
      <c r="G28" s="353"/>
      <c r="H28" s="350"/>
      <c r="I28" s="350"/>
      <c r="J28" s="350"/>
      <c r="K28" s="59"/>
      <c r="L28" s="57">
        <f>L26-L27</f>
        <v>0</v>
      </c>
    </row>
    <row r="29" spans="4:12" ht="15">
      <c r="D29" s="333" t="s">
        <v>51</v>
      </c>
      <c r="E29" s="335">
        <f t="shared" ref="E29:J29" si="8">E30-E31</f>
        <v>110251021767</v>
      </c>
      <c r="F29" s="335">
        <f t="shared" si="8"/>
        <v>-1924995756</v>
      </c>
      <c r="G29" s="335">
        <f t="shared" si="8"/>
        <v>-608082107</v>
      </c>
      <c r="H29" s="335">
        <f t="shared" si="8"/>
        <v>-1895022727.1200006</v>
      </c>
      <c r="I29" s="335">
        <f t="shared" si="8"/>
        <v>16605157555</v>
      </c>
      <c r="J29" s="335">
        <f t="shared" si="8"/>
        <v>122428078731.88</v>
      </c>
      <c r="K29" s="42">
        <f>J29/L$10</f>
        <v>2.4891811246215801E-2</v>
      </c>
    </row>
    <row r="30" spans="4:12" ht="15">
      <c r="D30" s="343" t="s">
        <v>52</v>
      </c>
      <c r="E30" s="338">
        <v>246295821767</v>
      </c>
      <c r="F30" s="338">
        <v>1000000000</v>
      </c>
      <c r="G30" s="338"/>
      <c r="H30" s="339">
        <v>296558691.24000001</v>
      </c>
      <c r="I30" s="339">
        <v>36554245536</v>
      </c>
      <c r="J30" s="339">
        <v>284146625994.23999</v>
      </c>
      <c r="K30" s="35">
        <f>J30/L$10</f>
        <v>5.7772075276845164E-2</v>
      </c>
    </row>
    <row r="31" spans="4:12" ht="15">
      <c r="D31" s="343" t="s">
        <v>53</v>
      </c>
      <c r="E31" s="338">
        <v>136044800000</v>
      </c>
      <c r="F31" s="338">
        <v>2924995756</v>
      </c>
      <c r="G31" s="338">
        <v>608082107</v>
      </c>
      <c r="H31" s="339">
        <v>2191581418.3600006</v>
      </c>
      <c r="I31" s="339">
        <v>19949087981</v>
      </c>
      <c r="J31" s="339">
        <v>161718547262.35999</v>
      </c>
      <c r="K31" s="35">
        <f>J31/L$10</f>
        <v>3.2880264030629366E-2</v>
      </c>
    </row>
    <row r="32" spans="4:12" ht="15">
      <c r="D32" s="340"/>
      <c r="E32" s="354"/>
      <c r="F32" s="354"/>
      <c r="G32" s="354"/>
      <c r="H32" s="355"/>
      <c r="I32" s="355"/>
      <c r="J32" s="355"/>
      <c r="K32" s="41"/>
    </row>
    <row r="33" spans="4:11" s="31" customFormat="1" ht="15">
      <c r="D33" s="333" t="s">
        <v>54</v>
      </c>
      <c r="E33" s="62">
        <f>E26/L$10</f>
        <v>-2.2415998453563672E-2</v>
      </c>
      <c r="F33" s="62">
        <f>F26/L$10</f>
        <v>3.9138595904177255E-4</v>
      </c>
      <c r="G33" s="62">
        <f>G26/L$10</f>
        <v>1.2363393419571609E-4</v>
      </c>
      <c r="H33" s="62">
        <f>H26/L$10</f>
        <v>3.8529190786628162E-4</v>
      </c>
      <c r="I33" s="62">
        <f>I26/L$10</f>
        <v>-3.3761245937538628E-3</v>
      </c>
      <c r="J33" s="62">
        <f>J26/L$10</f>
        <v>-2.489181124621374E-2</v>
      </c>
      <c r="K33" s="63"/>
    </row>
    <row r="34" spans="4:11" s="31" customFormat="1" ht="25.5" customHeight="1">
      <c r="D34" s="610" t="s">
        <v>55</v>
      </c>
      <c r="E34" s="610"/>
      <c r="F34" s="610"/>
      <c r="G34" s="610"/>
      <c r="H34" s="610"/>
      <c r="I34" s="610"/>
      <c r="J34" s="610"/>
      <c r="K34" s="610"/>
    </row>
    <row r="35" spans="4:11"/>
    <row r="36" spans="4:11"/>
  </sheetData>
  <mergeCells count="8">
    <mergeCell ref="A8:N8"/>
    <mergeCell ref="D34:K34"/>
    <mergeCell ref="A1:N1"/>
    <mergeCell ref="A2:N2"/>
    <mergeCell ref="A3:N3"/>
    <mergeCell ref="A5:L5"/>
    <mergeCell ref="A6:N6"/>
    <mergeCell ref="A7:N7"/>
  </mergeCells>
  <pageMargins left="0.7" right="0.7" top="0.75" bottom="0.75" header="0.3" footer="0.3"/>
  <ignoredErrors>
    <ignoredError sqref="E16:I16" formulaRange="1"/>
    <ignoredError sqref="J16" formula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AC77C-273F-406B-AE1F-14B4C3A1467D}">
  <dimension ref="A1:XFD81"/>
  <sheetViews>
    <sheetView showGridLines="0" workbookViewId="0">
      <selection sqref="A1:N1"/>
    </sheetView>
  </sheetViews>
  <sheetFormatPr baseColWidth="10" defaultColWidth="0" defaultRowHeight="12.75" customHeight="1" zeroHeight="1"/>
  <cols>
    <col min="1" max="1" width="11.42578125" style="15" customWidth="1"/>
    <col min="2" max="2" width="7.42578125" style="15" customWidth="1"/>
    <col min="3" max="3" width="52.140625" style="15" hidden="1" customWidth="1"/>
    <col min="4" max="4" width="84.85546875" style="15" bestFit="1" customWidth="1"/>
    <col min="5" max="5" width="12.42578125" style="15" bestFit="1" customWidth="1"/>
    <col min="6" max="6" width="11.5703125" style="15" bestFit="1" customWidth="1"/>
    <col min="7" max="7" width="12" style="15" customWidth="1"/>
    <col min="8" max="8" width="11.7109375" style="15" hidden="1" customWidth="1"/>
    <col min="9" max="9" width="13.42578125" style="15" hidden="1" customWidth="1"/>
    <col min="10" max="10" width="15.140625" style="15" hidden="1" customWidth="1"/>
    <col min="11" max="11" width="8.140625" style="15" hidden="1" customWidth="1"/>
    <col min="12" max="12" width="11.7109375" style="31" hidden="1" customWidth="1"/>
    <col min="13" max="13" width="11.42578125" style="15" hidden="1"/>
    <col min="14" max="14" width="17.5703125" style="15" hidden="1"/>
    <col min="15" max="15" width="18.5703125" style="15" hidden="1"/>
    <col min="16" max="16" width="19.140625" style="15" hidden="1"/>
    <col min="17" max="18" width="11.42578125" style="15" hidden="1"/>
    <col min="19" max="19" width="13.5703125" style="15" hidden="1"/>
    <col min="20" max="20" width="11.42578125" style="15" hidden="1"/>
    <col min="21" max="21" width="20.140625" style="15" hidden="1"/>
    <col min="22" max="258" width="11.42578125" style="15" hidden="1"/>
    <col min="259" max="259" width="28.28515625" style="15" hidden="1"/>
    <col min="260" max="260" width="18.5703125" style="15" hidden="1"/>
    <col min="261" max="261" width="17.28515625" style="15" hidden="1"/>
    <col min="262" max="263" width="17.5703125" style="15" hidden="1"/>
    <col min="264" max="264" width="18.5703125" style="15" hidden="1"/>
    <col min="265" max="265" width="16.5703125" style="15" hidden="1"/>
    <col min="266" max="266" width="18.5703125" style="15" hidden="1"/>
    <col min="267" max="267" width="13.28515625" style="15" hidden="1"/>
    <col min="268" max="276" width="11.42578125" style="15" hidden="1"/>
    <col min="277" max="277" width="12.85546875" style="15" hidden="1"/>
    <col min="278" max="514" width="11.42578125" style="15" hidden="1"/>
    <col min="515" max="515" width="28.28515625" style="15" hidden="1"/>
    <col min="516" max="516" width="18.5703125" style="15" hidden="1"/>
    <col min="517" max="517" width="17.28515625" style="15" hidden="1"/>
    <col min="518" max="519" width="17.5703125" style="15" hidden="1"/>
    <col min="520" max="520" width="18.5703125" style="15" hidden="1"/>
    <col min="521" max="521" width="16.5703125" style="15" hidden="1"/>
    <col min="522" max="522" width="18.5703125" style="15" hidden="1"/>
    <col min="523" max="523" width="13.28515625" style="15" hidden="1"/>
    <col min="524" max="532" width="11.42578125" style="15" hidden="1"/>
    <col min="533" max="533" width="12.85546875" style="15" hidden="1"/>
    <col min="534" max="770" width="11.42578125" style="15" hidden="1"/>
    <col min="771" max="771" width="28.28515625" style="15" hidden="1"/>
    <col min="772" max="772" width="18.5703125" style="15" hidden="1"/>
    <col min="773" max="773" width="17.28515625" style="15" hidden="1"/>
    <col min="774" max="775" width="17.5703125" style="15" hidden="1"/>
    <col min="776" max="776" width="18.5703125" style="15" hidden="1"/>
    <col min="777" max="777" width="16.5703125" style="15" hidden="1"/>
    <col min="778" max="778" width="18.5703125" style="15" hidden="1"/>
    <col min="779" max="779" width="13.28515625" style="15" hidden="1"/>
    <col min="780" max="788" width="11.42578125" style="15" hidden="1"/>
    <col min="789" max="789" width="12.85546875" style="15" hidden="1"/>
    <col min="790" max="1026" width="11.42578125" style="15" hidden="1"/>
    <col min="1027" max="1027" width="28.28515625" style="15" hidden="1"/>
    <col min="1028" max="1028" width="18.5703125" style="15" hidden="1"/>
    <col min="1029" max="1029" width="17.28515625" style="15" hidden="1"/>
    <col min="1030" max="1031" width="17.5703125" style="15" hidden="1"/>
    <col min="1032" max="1032" width="18.5703125" style="15" hidden="1"/>
    <col min="1033" max="1033" width="16.5703125" style="15" hidden="1"/>
    <col min="1034" max="1034" width="18.5703125" style="15" hidden="1"/>
    <col min="1035" max="1035" width="13.28515625" style="15" hidden="1"/>
    <col min="1036" max="1044" width="11.42578125" style="15" hidden="1"/>
    <col min="1045" max="1045" width="12.85546875" style="15" hidden="1"/>
    <col min="1046" max="1282" width="11.42578125" style="15" hidden="1"/>
    <col min="1283" max="1283" width="28.28515625" style="15" hidden="1"/>
    <col min="1284" max="1284" width="18.5703125" style="15" hidden="1"/>
    <col min="1285" max="1285" width="17.28515625" style="15" hidden="1"/>
    <col min="1286" max="1287" width="17.5703125" style="15" hidden="1"/>
    <col min="1288" max="1288" width="18.5703125" style="15" hidden="1"/>
    <col min="1289" max="1289" width="16.5703125" style="15" hidden="1"/>
    <col min="1290" max="1290" width="18.5703125" style="15" hidden="1"/>
    <col min="1291" max="1291" width="13.28515625" style="15" hidden="1"/>
    <col min="1292" max="1300" width="11.42578125" style="15" hidden="1"/>
    <col min="1301" max="1301" width="12.85546875" style="15" hidden="1"/>
    <col min="1302" max="1538" width="11.42578125" style="15" hidden="1"/>
    <col min="1539" max="1539" width="28.28515625" style="15" hidden="1"/>
    <col min="1540" max="1540" width="18.5703125" style="15" hidden="1"/>
    <col min="1541" max="1541" width="17.28515625" style="15" hidden="1"/>
    <col min="1542" max="1543" width="17.5703125" style="15" hidden="1"/>
    <col min="1544" max="1544" width="18.5703125" style="15" hidden="1"/>
    <col min="1545" max="1545" width="16.5703125" style="15" hidden="1"/>
    <col min="1546" max="1546" width="18.5703125" style="15" hidden="1"/>
    <col min="1547" max="1547" width="13.28515625" style="15" hidden="1"/>
    <col min="1548" max="1556" width="11.42578125" style="15" hidden="1"/>
    <col min="1557" max="1557" width="12.85546875" style="15" hidden="1"/>
    <col min="1558" max="1794" width="11.42578125" style="15" hidden="1"/>
    <col min="1795" max="1795" width="28.28515625" style="15" hidden="1"/>
    <col min="1796" max="1796" width="18.5703125" style="15" hidden="1"/>
    <col min="1797" max="1797" width="17.28515625" style="15" hidden="1"/>
    <col min="1798" max="1799" width="17.5703125" style="15" hidden="1"/>
    <col min="1800" max="1800" width="18.5703125" style="15" hidden="1"/>
    <col min="1801" max="1801" width="16.5703125" style="15" hidden="1"/>
    <col min="1802" max="1802" width="18.5703125" style="15" hidden="1"/>
    <col min="1803" max="1803" width="13.28515625" style="15" hidden="1"/>
    <col min="1804" max="1812" width="11.42578125" style="15" hidden="1"/>
    <col min="1813" max="1813" width="12.85546875" style="15" hidden="1"/>
    <col min="1814" max="2050" width="11.42578125" style="15" hidden="1"/>
    <col min="2051" max="2051" width="28.28515625" style="15" hidden="1"/>
    <col min="2052" max="2052" width="18.5703125" style="15" hidden="1"/>
    <col min="2053" max="2053" width="17.28515625" style="15" hidden="1"/>
    <col min="2054" max="2055" width="17.5703125" style="15" hidden="1"/>
    <col min="2056" max="2056" width="18.5703125" style="15" hidden="1"/>
    <col min="2057" max="2057" width="16.5703125" style="15" hidden="1"/>
    <col min="2058" max="2058" width="18.5703125" style="15" hidden="1"/>
    <col min="2059" max="2059" width="13.28515625" style="15" hidden="1"/>
    <col min="2060" max="2068" width="11.42578125" style="15" hidden="1"/>
    <col min="2069" max="2069" width="12.85546875" style="15" hidden="1"/>
    <col min="2070" max="2306" width="11.42578125" style="15" hidden="1"/>
    <col min="2307" max="2307" width="28.28515625" style="15" hidden="1"/>
    <col min="2308" max="2308" width="18.5703125" style="15" hidden="1"/>
    <col min="2309" max="2309" width="17.28515625" style="15" hidden="1"/>
    <col min="2310" max="2311" width="17.5703125" style="15" hidden="1"/>
    <col min="2312" max="2312" width="18.5703125" style="15" hidden="1"/>
    <col min="2313" max="2313" width="16.5703125" style="15" hidden="1"/>
    <col min="2314" max="2314" width="18.5703125" style="15" hidden="1"/>
    <col min="2315" max="2315" width="13.28515625" style="15" hidden="1"/>
    <col min="2316" max="2324" width="11.42578125" style="15" hidden="1"/>
    <col min="2325" max="2325" width="12.85546875" style="15" hidden="1"/>
    <col min="2326" max="2562" width="11.42578125" style="15" hidden="1"/>
    <col min="2563" max="2563" width="28.28515625" style="15" hidden="1"/>
    <col min="2564" max="2564" width="18.5703125" style="15" hidden="1"/>
    <col min="2565" max="2565" width="17.28515625" style="15" hidden="1"/>
    <col min="2566" max="2567" width="17.5703125" style="15" hidden="1"/>
    <col min="2568" max="2568" width="18.5703125" style="15" hidden="1"/>
    <col min="2569" max="2569" width="16.5703125" style="15" hidden="1"/>
    <col min="2570" max="2570" width="18.5703125" style="15" hidden="1"/>
    <col min="2571" max="2571" width="13.28515625" style="15" hidden="1"/>
    <col min="2572" max="2580" width="11.42578125" style="15" hidden="1"/>
    <col min="2581" max="2581" width="12.85546875" style="15" hidden="1"/>
    <col min="2582" max="2818" width="11.42578125" style="15" hidden="1"/>
    <col min="2819" max="2819" width="28.28515625" style="15" hidden="1"/>
    <col min="2820" max="2820" width="18.5703125" style="15" hidden="1"/>
    <col min="2821" max="2821" width="17.28515625" style="15" hidden="1"/>
    <col min="2822" max="2823" width="17.5703125" style="15" hidden="1"/>
    <col min="2824" max="2824" width="18.5703125" style="15" hidden="1"/>
    <col min="2825" max="2825" width="16.5703125" style="15" hidden="1"/>
    <col min="2826" max="2826" width="18.5703125" style="15" hidden="1"/>
    <col min="2827" max="2827" width="13.28515625" style="15" hidden="1"/>
    <col min="2828" max="2836" width="11.42578125" style="15" hidden="1"/>
    <col min="2837" max="2837" width="12.85546875" style="15" hidden="1"/>
    <col min="2838" max="3074" width="11.42578125" style="15" hidden="1"/>
    <col min="3075" max="3075" width="28.28515625" style="15" hidden="1"/>
    <col min="3076" max="3076" width="18.5703125" style="15" hidden="1"/>
    <col min="3077" max="3077" width="17.28515625" style="15" hidden="1"/>
    <col min="3078" max="3079" width="17.5703125" style="15" hidden="1"/>
    <col min="3080" max="3080" width="18.5703125" style="15" hidden="1"/>
    <col min="3081" max="3081" width="16.5703125" style="15" hidden="1"/>
    <col min="3082" max="3082" width="18.5703125" style="15" hidden="1"/>
    <col min="3083" max="3083" width="13.28515625" style="15" hidden="1"/>
    <col min="3084" max="3092" width="11.42578125" style="15" hidden="1"/>
    <col min="3093" max="3093" width="12.85546875" style="15" hidden="1"/>
    <col min="3094" max="3330" width="11.42578125" style="15" hidden="1"/>
    <col min="3331" max="3331" width="28.28515625" style="15" hidden="1"/>
    <col min="3332" max="3332" width="18.5703125" style="15" hidden="1"/>
    <col min="3333" max="3333" width="17.28515625" style="15" hidden="1"/>
    <col min="3334" max="3335" width="17.5703125" style="15" hidden="1"/>
    <col min="3336" max="3336" width="18.5703125" style="15" hidden="1"/>
    <col min="3337" max="3337" width="16.5703125" style="15" hidden="1"/>
    <col min="3338" max="3338" width="18.5703125" style="15" hidden="1"/>
    <col min="3339" max="3339" width="13.28515625" style="15" hidden="1"/>
    <col min="3340" max="3348" width="11.42578125" style="15" hidden="1"/>
    <col min="3349" max="3349" width="12.85546875" style="15" hidden="1"/>
    <col min="3350" max="3586" width="11.42578125" style="15" hidden="1"/>
    <col min="3587" max="3587" width="28.28515625" style="15" hidden="1"/>
    <col min="3588" max="3588" width="18.5703125" style="15" hidden="1"/>
    <col min="3589" max="3589" width="17.28515625" style="15" hidden="1"/>
    <col min="3590" max="3591" width="17.5703125" style="15" hidden="1"/>
    <col min="3592" max="3592" width="18.5703125" style="15" hidden="1"/>
    <col min="3593" max="3593" width="16.5703125" style="15" hidden="1"/>
    <col min="3594" max="3594" width="18.5703125" style="15" hidden="1"/>
    <col min="3595" max="3595" width="13.28515625" style="15" hidden="1"/>
    <col min="3596" max="3604" width="11.42578125" style="15" hidden="1"/>
    <col min="3605" max="3605" width="12.85546875" style="15" hidden="1"/>
    <col min="3606" max="3842" width="11.42578125" style="15" hidden="1"/>
    <col min="3843" max="3843" width="28.28515625" style="15" hidden="1"/>
    <col min="3844" max="3844" width="18.5703125" style="15" hidden="1"/>
    <col min="3845" max="3845" width="17.28515625" style="15" hidden="1"/>
    <col min="3846" max="3847" width="17.5703125" style="15" hidden="1"/>
    <col min="3848" max="3848" width="18.5703125" style="15" hidden="1"/>
    <col min="3849" max="3849" width="16.5703125" style="15" hidden="1"/>
    <col min="3850" max="3850" width="18.5703125" style="15" hidden="1"/>
    <col min="3851" max="3851" width="13.28515625" style="15" hidden="1"/>
    <col min="3852" max="3860" width="11.42578125" style="15" hidden="1"/>
    <col min="3861" max="3861" width="12.85546875" style="15" hidden="1"/>
    <col min="3862" max="4098" width="11.42578125" style="15" hidden="1"/>
    <col min="4099" max="4099" width="28.28515625" style="15" hidden="1"/>
    <col min="4100" max="4100" width="18.5703125" style="15" hidden="1"/>
    <col min="4101" max="4101" width="17.28515625" style="15" hidden="1"/>
    <col min="4102" max="4103" width="17.5703125" style="15" hidden="1"/>
    <col min="4104" max="4104" width="18.5703125" style="15" hidden="1"/>
    <col min="4105" max="4105" width="16.5703125" style="15" hidden="1"/>
    <col min="4106" max="4106" width="18.5703125" style="15" hidden="1"/>
    <col min="4107" max="4107" width="13.28515625" style="15" hidden="1"/>
    <col min="4108" max="4116" width="11.42578125" style="15" hidden="1"/>
    <col min="4117" max="4117" width="12.85546875" style="15" hidden="1"/>
    <col min="4118" max="4354" width="11.42578125" style="15" hidden="1"/>
    <col min="4355" max="4355" width="28.28515625" style="15" hidden="1"/>
    <col min="4356" max="4356" width="18.5703125" style="15" hidden="1"/>
    <col min="4357" max="4357" width="17.28515625" style="15" hidden="1"/>
    <col min="4358" max="4359" width="17.5703125" style="15" hidden="1"/>
    <col min="4360" max="4360" width="18.5703125" style="15" hidden="1"/>
    <col min="4361" max="4361" width="16.5703125" style="15" hidden="1"/>
    <col min="4362" max="4362" width="18.5703125" style="15" hidden="1"/>
    <col min="4363" max="4363" width="13.28515625" style="15" hidden="1"/>
    <col min="4364" max="4372" width="11.42578125" style="15" hidden="1"/>
    <col min="4373" max="4373" width="12.85546875" style="15" hidden="1"/>
    <col min="4374" max="4610" width="11.42578125" style="15" hidden="1"/>
    <col min="4611" max="4611" width="28.28515625" style="15" hidden="1"/>
    <col min="4612" max="4612" width="18.5703125" style="15" hidden="1"/>
    <col min="4613" max="4613" width="17.28515625" style="15" hidden="1"/>
    <col min="4614" max="4615" width="17.5703125" style="15" hidden="1"/>
    <col min="4616" max="4616" width="18.5703125" style="15" hidden="1"/>
    <col min="4617" max="4617" width="16.5703125" style="15" hidden="1"/>
    <col min="4618" max="4618" width="18.5703125" style="15" hidden="1"/>
    <col min="4619" max="4619" width="13.28515625" style="15" hidden="1"/>
    <col min="4620" max="4628" width="11.42578125" style="15" hidden="1"/>
    <col min="4629" max="4629" width="12.85546875" style="15" hidden="1"/>
    <col min="4630" max="4866" width="11.42578125" style="15" hidden="1"/>
    <col min="4867" max="4867" width="28.28515625" style="15" hidden="1"/>
    <col min="4868" max="4868" width="18.5703125" style="15" hidden="1"/>
    <col min="4869" max="4869" width="17.28515625" style="15" hidden="1"/>
    <col min="4870" max="4871" width="17.5703125" style="15" hidden="1"/>
    <col min="4872" max="4872" width="18.5703125" style="15" hidden="1"/>
    <col min="4873" max="4873" width="16.5703125" style="15" hidden="1"/>
    <col min="4874" max="4874" width="18.5703125" style="15" hidden="1"/>
    <col min="4875" max="4875" width="13.28515625" style="15" hidden="1"/>
    <col min="4876" max="4884" width="11.42578125" style="15" hidden="1"/>
    <col min="4885" max="4885" width="12.85546875" style="15" hidden="1"/>
    <col min="4886" max="5122" width="11.42578125" style="15" hidden="1"/>
    <col min="5123" max="5123" width="28.28515625" style="15" hidden="1"/>
    <col min="5124" max="5124" width="18.5703125" style="15" hidden="1"/>
    <col min="5125" max="5125" width="17.28515625" style="15" hidden="1"/>
    <col min="5126" max="5127" width="17.5703125" style="15" hidden="1"/>
    <col min="5128" max="5128" width="18.5703125" style="15" hidden="1"/>
    <col min="5129" max="5129" width="16.5703125" style="15" hidden="1"/>
    <col min="5130" max="5130" width="18.5703125" style="15" hidden="1"/>
    <col min="5131" max="5131" width="13.28515625" style="15" hidden="1"/>
    <col min="5132" max="5140" width="11.42578125" style="15" hidden="1"/>
    <col min="5141" max="5141" width="12.85546875" style="15" hidden="1"/>
    <col min="5142" max="5378" width="11.42578125" style="15" hidden="1"/>
    <col min="5379" max="5379" width="28.28515625" style="15" hidden="1"/>
    <col min="5380" max="5380" width="18.5703125" style="15" hidden="1"/>
    <col min="5381" max="5381" width="17.28515625" style="15" hidden="1"/>
    <col min="5382" max="5383" width="17.5703125" style="15" hidden="1"/>
    <col min="5384" max="5384" width="18.5703125" style="15" hidden="1"/>
    <col min="5385" max="5385" width="16.5703125" style="15" hidden="1"/>
    <col min="5386" max="5386" width="18.5703125" style="15" hidden="1"/>
    <col min="5387" max="5387" width="13.28515625" style="15" hidden="1"/>
    <col min="5388" max="5396" width="11.42578125" style="15" hidden="1"/>
    <col min="5397" max="5397" width="12.85546875" style="15" hidden="1"/>
    <col min="5398" max="5634" width="11.42578125" style="15" hidden="1"/>
    <col min="5635" max="5635" width="28.28515625" style="15" hidden="1"/>
    <col min="5636" max="5636" width="18.5703125" style="15" hidden="1"/>
    <col min="5637" max="5637" width="17.28515625" style="15" hidden="1"/>
    <col min="5638" max="5639" width="17.5703125" style="15" hidden="1"/>
    <col min="5640" max="5640" width="18.5703125" style="15" hidden="1"/>
    <col min="5641" max="5641" width="16.5703125" style="15" hidden="1"/>
    <col min="5642" max="5642" width="18.5703125" style="15" hidden="1"/>
    <col min="5643" max="5643" width="13.28515625" style="15" hidden="1"/>
    <col min="5644" max="5652" width="11.42578125" style="15" hidden="1"/>
    <col min="5653" max="5653" width="12.85546875" style="15" hidden="1"/>
    <col min="5654" max="5890" width="11.42578125" style="15" hidden="1"/>
    <col min="5891" max="5891" width="28.28515625" style="15" hidden="1"/>
    <col min="5892" max="5892" width="18.5703125" style="15" hidden="1"/>
    <col min="5893" max="5893" width="17.28515625" style="15" hidden="1"/>
    <col min="5894" max="5895" width="17.5703125" style="15" hidden="1"/>
    <col min="5896" max="5896" width="18.5703125" style="15" hidden="1"/>
    <col min="5897" max="5897" width="16.5703125" style="15" hidden="1"/>
    <col min="5898" max="5898" width="18.5703125" style="15" hidden="1"/>
    <col min="5899" max="5899" width="13.28515625" style="15" hidden="1"/>
    <col min="5900" max="5908" width="11.42578125" style="15" hidden="1"/>
    <col min="5909" max="5909" width="12.85546875" style="15" hidden="1"/>
    <col min="5910" max="6146" width="11.42578125" style="15" hidden="1"/>
    <col min="6147" max="6147" width="28.28515625" style="15" hidden="1"/>
    <col min="6148" max="6148" width="18.5703125" style="15" hidden="1"/>
    <col min="6149" max="6149" width="17.28515625" style="15" hidden="1"/>
    <col min="6150" max="6151" width="17.5703125" style="15" hidden="1"/>
    <col min="6152" max="6152" width="18.5703125" style="15" hidden="1"/>
    <col min="6153" max="6153" width="16.5703125" style="15" hidden="1"/>
    <col min="6154" max="6154" width="18.5703125" style="15" hidden="1"/>
    <col min="6155" max="6155" width="13.28515625" style="15" hidden="1"/>
    <col min="6156" max="6164" width="11.42578125" style="15" hidden="1"/>
    <col min="6165" max="6165" width="12.85546875" style="15" hidden="1"/>
    <col min="6166" max="6402" width="11.42578125" style="15" hidden="1"/>
    <col min="6403" max="6403" width="28.28515625" style="15" hidden="1"/>
    <col min="6404" max="6404" width="18.5703125" style="15" hidden="1"/>
    <col min="6405" max="6405" width="17.28515625" style="15" hidden="1"/>
    <col min="6406" max="6407" width="17.5703125" style="15" hidden="1"/>
    <col min="6408" max="6408" width="18.5703125" style="15" hidden="1"/>
    <col min="6409" max="6409" width="16.5703125" style="15" hidden="1"/>
    <col min="6410" max="6410" width="18.5703125" style="15" hidden="1"/>
    <col min="6411" max="6411" width="13.28515625" style="15" hidden="1"/>
    <col min="6412" max="6420" width="11.42578125" style="15" hidden="1"/>
    <col min="6421" max="6421" width="12.85546875" style="15" hidden="1"/>
    <col min="6422" max="6658" width="11.42578125" style="15" hidden="1"/>
    <col min="6659" max="6659" width="28.28515625" style="15" hidden="1"/>
    <col min="6660" max="6660" width="18.5703125" style="15" hidden="1"/>
    <col min="6661" max="6661" width="17.28515625" style="15" hidden="1"/>
    <col min="6662" max="6663" width="17.5703125" style="15" hidden="1"/>
    <col min="6664" max="6664" width="18.5703125" style="15" hidden="1"/>
    <col min="6665" max="6665" width="16.5703125" style="15" hidden="1"/>
    <col min="6666" max="6666" width="18.5703125" style="15" hidden="1"/>
    <col min="6667" max="6667" width="13.28515625" style="15" hidden="1"/>
    <col min="6668" max="6676" width="11.42578125" style="15" hidden="1"/>
    <col min="6677" max="6677" width="12.85546875" style="15" hidden="1"/>
    <col min="6678" max="6914" width="11.42578125" style="15" hidden="1"/>
    <col min="6915" max="6915" width="28.28515625" style="15" hidden="1"/>
    <col min="6916" max="6916" width="18.5703125" style="15" hidden="1"/>
    <col min="6917" max="6917" width="17.28515625" style="15" hidden="1"/>
    <col min="6918" max="6919" width="17.5703125" style="15" hidden="1"/>
    <col min="6920" max="6920" width="18.5703125" style="15" hidden="1"/>
    <col min="6921" max="6921" width="16.5703125" style="15" hidden="1"/>
    <col min="6922" max="6922" width="18.5703125" style="15" hidden="1"/>
    <col min="6923" max="6923" width="13.28515625" style="15" hidden="1"/>
    <col min="6924" max="6932" width="11.42578125" style="15" hidden="1"/>
    <col min="6933" max="6933" width="12.85546875" style="15" hidden="1"/>
    <col min="6934" max="7170" width="11.42578125" style="15" hidden="1"/>
    <col min="7171" max="7171" width="28.28515625" style="15" hidden="1"/>
    <col min="7172" max="7172" width="18.5703125" style="15" hidden="1"/>
    <col min="7173" max="7173" width="17.28515625" style="15" hidden="1"/>
    <col min="7174" max="7175" width="17.5703125" style="15" hidden="1"/>
    <col min="7176" max="7176" width="18.5703125" style="15" hidden="1"/>
    <col min="7177" max="7177" width="16.5703125" style="15" hidden="1"/>
    <col min="7178" max="7178" width="18.5703125" style="15" hidden="1"/>
    <col min="7179" max="7179" width="13.28515625" style="15" hidden="1"/>
    <col min="7180" max="7188" width="11.42578125" style="15" hidden="1"/>
    <col min="7189" max="7189" width="12.85546875" style="15" hidden="1"/>
    <col min="7190" max="7426" width="11.42578125" style="15" hidden="1"/>
    <col min="7427" max="7427" width="28.28515625" style="15" hidden="1"/>
    <col min="7428" max="7428" width="18.5703125" style="15" hidden="1"/>
    <col min="7429" max="7429" width="17.28515625" style="15" hidden="1"/>
    <col min="7430" max="7431" width="17.5703125" style="15" hidden="1"/>
    <col min="7432" max="7432" width="18.5703125" style="15" hidden="1"/>
    <col min="7433" max="7433" width="16.5703125" style="15" hidden="1"/>
    <col min="7434" max="7434" width="18.5703125" style="15" hidden="1"/>
    <col min="7435" max="7435" width="13.28515625" style="15" hidden="1"/>
    <col min="7436" max="7444" width="11.42578125" style="15" hidden="1"/>
    <col min="7445" max="7445" width="12.85546875" style="15" hidden="1"/>
    <col min="7446" max="7682" width="11.42578125" style="15" hidden="1"/>
    <col min="7683" max="7683" width="28.28515625" style="15" hidden="1"/>
    <col min="7684" max="7684" width="18.5703125" style="15" hidden="1"/>
    <col min="7685" max="7685" width="17.28515625" style="15" hidden="1"/>
    <col min="7686" max="7687" width="17.5703125" style="15" hidden="1"/>
    <col min="7688" max="7688" width="18.5703125" style="15" hidden="1"/>
    <col min="7689" max="7689" width="16.5703125" style="15" hidden="1"/>
    <col min="7690" max="7690" width="18.5703125" style="15" hidden="1"/>
    <col min="7691" max="7691" width="13.28515625" style="15" hidden="1"/>
    <col min="7692" max="7700" width="11.42578125" style="15" hidden="1"/>
    <col min="7701" max="7701" width="12.85546875" style="15" hidden="1"/>
    <col min="7702" max="7938" width="11.42578125" style="15" hidden="1"/>
    <col min="7939" max="7939" width="28.28515625" style="15" hidden="1"/>
    <col min="7940" max="7940" width="18.5703125" style="15" hidden="1"/>
    <col min="7941" max="7941" width="17.28515625" style="15" hidden="1"/>
    <col min="7942" max="7943" width="17.5703125" style="15" hidden="1"/>
    <col min="7944" max="7944" width="18.5703125" style="15" hidden="1"/>
    <col min="7945" max="7945" width="16.5703125" style="15" hidden="1"/>
    <col min="7946" max="7946" width="18.5703125" style="15" hidden="1"/>
    <col min="7947" max="7947" width="13.28515625" style="15" hidden="1"/>
    <col min="7948" max="7956" width="11.42578125" style="15" hidden="1"/>
    <col min="7957" max="7957" width="12.85546875" style="15" hidden="1"/>
    <col min="7958" max="8194" width="11.42578125" style="15" hidden="1"/>
    <col min="8195" max="8195" width="28.28515625" style="15" hidden="1"/>
    <col min="8196" max="8196" width="18.5703125" style="15" hidden="1"/>
    <col min="8197" max="8197" width="17.28515625" style="15" hidden="1"/>
    <col min="8198" max="8199" width="17.5703125" style="15" hidden="1"/>
    <col min="8200" max="8200" width="18.5703125" style="15" hidden="1"/>
    <col min="8201" max="8201" width="16.5703125" style="15" hidden="1"/>
    <col min="8202" max="8202" width="18.5703125" style="15" hidden="1"/>
    <col min="8203" max="8203" width="13.28515625" style="15" hidden="1"/>
    <col min="8204" max="8212" width="11.42578125" style="15" hidden="1"/>
    <col min="8213" max="8213" width="12.85546875" style="15" hidden="1"/>
    <col min="8214" max="8450" width="11.42578125" style="15" hidden="1"/>
    <col min="8451" max="8451" width="28.28515625" style="15" hidden="1"/>
    <col min="8452" max="8452" width="18.5703125" style="15" hidden="1"/>
    <col min="8453" max="8453" width="17.28515625" style="15" hidden="1"/>
    <col min="8454" max="8455" width="17.5703125" style="15" hidden="1"/>
    <col min="8456" max="8456" width="18.5703125" style="15" hidden="1"/>
    <col min="8457" max="8457" width="16.5703125" style="15" hidden="1"/>
    <col min="8458" max="8458" width="18.5703125" style="15" hidden="1"/>
    <col min="8459" max="8459" width="13.28515625" style="15" hidden="1"/>
    <col min="8460" max="8468" width="11.42578125" style="15" hidden="1"/>
    <col min="8469" max="8469" width="12.85546875" style="15" hidden="1"/>
    <col min="8470" max="8706" width="11.42578125" style="15" hidden="1"/>
    <col min="8707" max="8707" width="28.28515625" style="15" hidden="1"/>
    <col min="8708" max="8708" width="18.5703125" style="15" hidden="1"/>
    <col min="8709" max="8709" width="17.28515625" style="15" hidden="1"/>
    <col min="8710" max="8711" width="17.5703125" style="15" hidden="1"/>
    <col min="8712" max="8712" width="18.5703125" style="15" hidden="1"/>
    <col min="8713" max="8713" width="16.5703125" style="15" hidden="1"/>
    <col min="8714" max="8714" width="18.5703125" style="15" hidden="1"/>
    <col min="8715" max="8715" width="13.28515625" style="15" hidden="1"/>
    <col min="8716" max="8724" width="11.42578125" style="15" hidden="1"/>
    <col min="8725" max="8725" width="12.85546875" style="15" hidden="1"/>
    <col min="8726" max="8962" width="11.42578125" style="15" hidden="1"/>
    <col min="8963" max="8963" width="28.28515625" style="15" hidden="1"/>
    <col min="8964" max="8964" width="18.5703125" style="15" hidden="1"/>
    <col min="8965" max="8965" width="17.28515625" style="15" hidden="1"/>
    <col min="8966" max="8967" width="17.5703125" style="15" hidden="1"/>
    <col min="8968" max="8968" width="18.5703125" style="15" hidden="1"/>
    <col min="8969" max="8969" width="16.5703125" style="15" hidden="1"/>
    <col min="8970" max="8970" width="18.5703125" style="15" hidden="1"/>
    <col min="8971" max="8971" width="13.28515625" style="15" hidden="1"/>
    <col min="8972" max="8980" width="11.42578125" style="15" hidden="1"/>
    <col min="8981" max="8981" width="12.85546875" style="15" hidden="1"/>
    <col min="8982" max="9218" width="11.42578125" style="15" hidden="1"/>
    <col min="9219" max="9219" width="28.28515625" style="15" hidden="1"/>
    <col min="9220" max="9220" width="18.5703125" style="15" hidden="1"/>
    <col min="9221" max="9221" width="17.28515625" style="15" hidden="1"/>
    <col min="9222" max="9223" width="17.5703125" style="15" hidden="1"/>
    <col min="9224" max="9224" width="18.5703125" style="15" hidden="1"/>
    <col min="9225" max="9225" width="16.5703125" style="15" hidden="1"/>
    <col min="9226" max="9226" width="18.5703125" style="15" hidden="1"/>
    <col min="9227" max="9227" width="13.28515625" style="15" hidden="1"/>
    <col min="9228" max="9236" width="11.42578125" style="15" hidden="1"/>
    <col min="9237" max="9237" width="12.85546875" style="15" hidden="1"/>
    <col min="9238" max="9474" width="11.42578125" style="15" hidden="1"/>
    <col min="9475" max="9475" width="28.28515625" style="15" hidden="1"/>
    <col min="9476" max="9476" width="18.5703125" style="15" hidden="1"/>
    <col min="9477" max="9477" width="17.28515625" style="15" hidden="1"/>
    <col min="9478" max="9479" width="17.5703125" style="15" hidden="1"/>
    <col min="9480" max="9480" width="18.5703125" style="15" hidden="1"/>
    <col min="9481" max="9481" width="16.5703125" style="15" hidden="1"/>
    <col min="9482" max="9482" width="18.5703125" style="15" hidden="1"/>
    <col min="9483" max="9483" width="13.28515625" style="15" hidden="1"/>
    <col min="9484" max="9492" width="11.42578125" style="15" hidden="1"/>
    <col min="9493" max="9493" width="12.85546875" style="15" hidden="1"/>
    <col min="9494" max="9730" width="11.42578125" style="15" hidden="1"/>
    <col min="9731" max="9731" width="28.28515625" style="15" hidden="1"/>
    <col min="9732" max="9732" width="18.5703125" style="15" hidden="1"/>
    <col min="9733" max="9733" width="17.28515625" style="15" hidden="1"/>
    <col min="9734" max="9735" width="17.5703125" style="15" hidden="1"/>
    <col min="9736" max="9736" width="18.5703125" style="15" hidden="1"/>
    <col min="9737" max="9737" width="16.5703125" style="15" hidden="1"/>
    <col min="9738" max="9738" width="18.5703125" style="15" hidden="1"/>
    <col min="9739" max="9739" width="13.28515625" style="15" hidden="1"/>
    <col min="9740" max="9748" width="11.42578125" style="15" hidden="1"/>
    <col min="9749" max="9749" width="12.85546875" style="15" hidden="1"/>
    <col min="9750" max="9986" width="11.42578125" style="15" hidden="1"/>
    <col min="9987" max="9987" width="28.28515625" style="15" hidden="1"/>
    <col min="9988" max="9988" width="18.5703125" style="15" hidden="1"/>
    <col min="9989" max="9989" width="17.28515625" style="15" hidden="1"/>
    <col min="9990" max="9991" width="17.5703125" style="15" hidden="1"/>
    <col min="9992" max="9992" width="18.5703125" style="15" hidden="1"/>
    <col min="9993" max="9993" width="16.5703125" style="15" hidden="1"/>
    <col min="9994" max="9994" width="18.5703125" style="15" hidden="1"/>
    <col min="9995" max="9995" width="13.28515625" style="15" hidden="1"/>
    <col min="9996" max="10004" width="11.42578125" style="15" hidden="1"/>
    <col min="10005" max="10005" width="12.85546875" style="15" hidden="1"/>
    <col min="10006" max="10242" width="11.42578125" style="15" hidden="1"/>
    <col min="10243" max="10243" width="28.28515625" style="15" hidden="1"/>
    <col min="10244" max="10244" width="18.5703125" style="15" hidden="1"/>
    <col min="10245" max="10245" width="17.28515625" style="15" hidden="1"/>
    <col min="10246" max="10247" width="17.5703125" style="15" hidden="1"/>
    <col min="10248" max="10248" width="18.5703125" style="15" hidden="1"/>
    <col min="10249" max="10249" width="16.5703125" style="15" hidden="1"/>
    <col min="10250" max="10250" width="18.5703125" style="15" hidden="1"/>
    <col min="10251" max="10251" width="13.28515625" style="15" hidden="1"/>
    <col min="10252" max="10260" width="11.42578125" style="15" hidden="1"/>
    <col min="10261" max="10261" width="12.85546875" style="15" hidden="1"/>
    <col min="10262" max="10498" width="11.42578125" style="15" hidden="1"/>
    <col min="10499" max="10499" width="28.28515625" style="15" hidden="1"/>
    <col min="10500" max="10500" width="18.5703125" style="15" hidden="1"/>
    <col min="10501" max="10501" width="17.28515625" style="15" hidden="1"/>
    <col min="10502" max="10503" width="17.5703125" style="15" hidden="1"/>
    <col min="10504" max="10504" width="18.5703125" style="15" hidden="1"/>
    <col min="10505" max="10505" width="16.5703125" style="15" hidden="1"/>
    <col min="10506" max="10506" width="18.5703125" style="15" hidden="1"/>
    <col min="10507" max="10507" width="13.28515625" style="15" hidden="1"/>
    <col min="10508" max="10516" width="11.42578125" style="15" hidden="1"/>
    <col min="10517" max="10517" width="12.85546875" style="15" hidden="1"/>
    <col min="10518" max="10754" width="11.42578125" style="15" hidden="1"/>
    <col min="10755" max="10755" width="28.28515625" style="15" hidden="1"/>
    <col min="10756" max="10756" width="18.5703125" style="15" hidden="1"/>
    <col min="10757" max="10757" width="17.28515625" style="15" hidden="1"/>
    <col min="10758" max="10759" width="17.5703125" style="15" hidden="1"/>
    <col min="10760" max="10760" width="18.5703125" style="15" hidden="1"/>
    <col min="10761" max="10761" width="16.5703125" style="15" hidden="1"/>
    <col min="10762" max="10762" width="18.5703125" style="15" hidden="1"/>
    <col min="10763" max="10763" width="13.28515625" style="15" hidden="1"/>
    <col min="10764" max="10772" width="11.42578125" style="15" hidden="1"/>
    <col min="10773" max="10773" width="12.85546875" style="15" hidden="1"/>
    <col min="10774" max="11010" width="11.42578125" style="15" hidden="1"/>
    <col min="11011" max="11011" width="28.28515625" style="15" hidden="1"/>
    <col min="11012" max="11012" width="18.5703125" style="15" hidden="1"/>
    <col min="11013" max="11013" width="17.28515625" style="15" hidden="1"/>
    <col min="11014" max="11015" width="17.5703125" style="15" hidden="1"/>
    <col min="11016" max="11016" width="18.5703125" style="15" hidden="1"/>
    <col min="11017" max="11017" width="16.5703125" style="15" hidden="1"/>
    <col min="11018" max="11018" width="18.5703125" style="15" hidden="1"/>
    <col min="11019" max="11019" width="13.28515625" style="15" hidden="1"/>
    <col min="11020" max="11028" width="11.42578125" style="15" hidden="1"/>
    <col min="11029" max="11029" width="12.85546875" style="15" hidden="1"/>
    <col min="11030" max="11266" width="11.42578125" style="15" hidden="1"/>
    <col min="11267" max="11267" width="28.28515625" style="15" hidden="1"/>
    <col min="11268" max="11268" width="18.5703125" style="15" hidden="1"/>
    <col min="11269" max="11269" width="17.28515625" style="15" hidden="1"/>
    <col min="11270" max="11271" width="17.5703125" style="15" hidden="1"/>
    <col min="11272" max="11272" width="18.5703125" style="15" hidden="1"/>
    <col min="11273" max="11273" width="16.5703125" style="15" hidden="1"/>
    <col min="11274" max="11274" width="18.5703125" style="15" hidden="1"/>
    <col min="11275" max="11275" width="13.28515625" style="15" hidden="1"/>
    <col min="11276" max="11284" width="11.42578125" style="15" hidden="1"/>
    <col min="11285" max="11285" width="12.85546875" style="15" hidden="1"/>
    <col min="11286" max="11522" width="11.42578125" style="15" hidden="1"/>
    <col min="11523" max="11523" width="28.28515625" style="15" hidden="1"/>
    <col min="11524" max="11524" width="18.5703125" style="15" hidden="1"/>
    <col min="11525" max="11525" width="17.28515625" style="15" hidden="1"/>
    <col min="11526" max="11527" width="17.5703125" style="15" hidden="1"/>
    <col min="11528" max="11528" width="18.5703125" style="15" hidden="1"/>
    <col min="11529" max="11529" width="16.5703125" style="15" hidden="1"/>
    <col min="11530" max="11530" width="18.5703125" style="15" hidden="1"/>
    <col min="11531" max="11531" width="13.28515625" style="15" hidden="1"/>
    <col min="11532" max="11540" width="11.42578125" style="15" hidden="1"/>
    <col min="11541" max="11541" width="12.85546875" style="15" hidden="1"/>
    <col min="11542" max="11778" width="11.42578125" style="15" hidden="1"/>
    <col min="11779" max="11779" width="28.28515625" style="15" hidden="1"/>
    <col min="11780" max="11780" width="18.5703125" style="15" hidden="1"/>
    <col min="11781" max="11781" width="17.28515625" style="15" hidden="1"/>
    <col min="11782" max="11783" width="17.5703125" style="15" hidden="1"/>
    <col min="11784" max="11784" width="18.5703125" style="15" hidden="1"/>
    <col min="11785" max="11785" width="16.5703125" style="15" hidden="1"/>
    <col min="11786" max="11786" width="18.5703125" style="15" hidden="1"/>
    <col min="11787" max="11787" width="13.28515625" style="15" hidden="1"/>
    <col min="11788" max="11796" width="11.42578125" style="15" hidden="1"/>
    <col min="11797" max="11797" width="12.85546875" style="15" hidden="1"/>
    <col min="11798" max="12034" width="11.42578125" style="15" hidden="1"/>
    <col min="12035" max="12035" width="28.28515625" style="15" hidden="1"/>
    <col min="12036" max="12036" width="18.5703125" style="15" hidden="1"/>
    <col min="12037" max="12037" width="17.28515625" style="15" hidden="1"/>
    <col min="12038" max="12039" width="17.5703125" style="15" hidden="1"/>
    <col min="12040" max="12040" width="18.5703125" style="15" hidden="1"/>
    <col min="12041" max="12041" width="16.5703125" style="15" hidden="1"/>
    <col min="12042" max="12042" width="18.5703125" style="15" hidden="1"/>
    <col min="12043" max="12043" width="13.28515625" style="15" hidden="1"/>
    <col min="12044" max="12052" width="11.42578125" style="15" hidden="1"/>
    <col min="12053" max="12053" width="12.85546875" style="15" hidden="1"/>
    <col min="12054" max="12290" width="11.42578125" style="15" hidden="1"/>
    <col min="12291" max="12291" width="28.28515625" style="15" hidden="1"/>
    <col min="12292" max="12292" width="18.5703125" style="15" hidden="1"/>
    <col min="12293" max="12293" width="17.28515625" style="15" hidden="1"/>
    <col min="12294" max="12295" width="17.5703125" style="15" hidden="1"/>
    <col min="12296" max="12296" width="18.5703125" style="15" hidden="1"/>
    <col min="12297" max="12297" width="16.5703125" style="15" hidden="1"/>
    <col min="12298" max="12298" width="18.5703125" style="15" hidden="1"/>
    <col min="12299" max="12299" width="13.28515625" style="15" hidden="1"/>
    <col min="12300" max="12308" width="11.42578125" style="15" hidden="1"/>
    <col min="12309" max="12309" width="12.85546875" style="15" hidden="1"/>
    <col min="12310" max="12546" width="11.42578125" style="15" hidden="1"/>
    <col min="12547" max="12547" width="28.28515625" style="15" hidden="1"/>
    <col min="12548" max="12548" width="18.5703125" style="15" hidden="1"/>
    <col min="12549" max="12549" width="17.28515625" style="15" hidden="1"/>
    <col min="12550" max="12551" width="17.5703125" style="15" hidden="1"/>
    <col min="12552" max="12552" width="18.5703125" style="15" hidden="1"/>
    <col min="12553" max="12553" width="16.5703125" style="15" hidden="1"/>
    <col min="12554" max="12554" width="18.5703125" style="15" hidden="1"/>
    <col min="12555" max="12555" width="13.28515625" style="15" hidden="1"/>
    <col min="12556" max="12564" width="11.42578125" style="15" hidden="1"/>
    <col min="12565" max="12565" width="12.85546875" style="15" hidden="1"/>
    <col min="12566" max="12802" width="11.42578125" style="15" hidden="1"/>
    <col min="12803" max="12803" width="28.28515625" style="15" hidden="1"/>
    <col min="12804" max="12804" width="18.5703125" style="15" hidden="1"/>
    <col min="12805" max="12805" width="17.28515625" style="15" hidden="1"/>
    <col min="12806" max="12807" width="17.5703125" style="15" hidden="1"/>
    <col min="12808" max="12808" width="18.5703125" style="15" hidden="1"/>
    <col min="12809" max="12809" width="16.5703125" style="15" hidden="1"/>
    <col min="12810" max="12810" width="18.5703125" style="15" hidden="1"/>
    <col min="12811" max="12811" width="13.28515625" style="15" hidden="1"/>
    <col min="12812" max="12820" width="11.42578125" style="15" hidden="1"/>
    <col min="12821" max="12821" width="12.85546875" style="15" hidden="1"/>
    <col min="12822" max="13058" width="11.42578125" style="15" hidden="1"/>
    <col min="13059" max="13059" width="28.28515625" style="15" hidden="1"/>
    <col min="13060" max="13060" width="18.5703125" style="15" hidden="1"/>
    <col min="13061" max="13061" width="17.28515625" style="15" hidden="1"/>
    <col min="13062" max="13063" width="17.5703125" style="15" hidden="1"/>
    <col min="13064" max="13064" width="18.5703125" style="15" hidden="1"/>
    <col min="13065" max="13065" width="16.5703125" style="15" hidden="1"/>
    <col min="13066" max="13066" width="18.5703125" style="15" hidden="1"/>
    <col min="13067" max="13067" width="13.28515625" style="15" hidden="1"/>
    <col min="13068" max="13076" width="11.42578125" style="15" hidden="1"/>
    <col min="13077" max="13077" width="12.85546875" style="15" hidden="1"/>
    <col min="13078" max="13314" width="11.42578125" style="15" hidden="1"/>
    <col min="13315" max="13315" width="28.28515625" style="15" hidden="1"/>
    <col min="13316" max="13316" width="18.5703125" style="15" hidden="1"/>
    <col min="13317" max="13317" width="17.28515625" style="15" hidden="1"/>
    <col min="13318" max="13319" width="17.5703125" style="15" hidden="1"/>
    <col min="13320" max="13320" width="18.5703125" style="15" hidden="1"/>
    <col min="13321" max="13321" width="16.5703125" style="15" hidden="1"/>
    <col min="13322" max="13322" width="18.5703125" style="15" hidden="1"/>
    <col min="13323" max="13323" width="13.28515625" style="15" hidden="1"/>
    <col min="13324" max="13332" width="11.42578125" style="15" hidden="1"/>
    <col min="13333" max="13333" width="12.85546875" style="15" hidden="1"/>
    <col min="13334" max="13570" width="11.42578125" style="15" hidden="1"/>
    <col min="13571" max="13571" width="28.28515625" style="15" hidden="1"/>
    <col min="13572" max="13572" width="18.5703125" style="15" hidden="1"/>
    <col min="13573" max="13573" width="17.28515625" style="15" hidden="1"/>
    <col min="13574" max="13575" width="17.5703125" style="15" hidden="1"/>
    <col min="13576" max="13576" width="18.5703125" style="15" hidden="1"/>
    <col min="13577" max="13577" width="16.5703125" style="15" hidden="1"/>
    <col min="13578" max="13578" width="18.5703125" style="15" hidden="1"/>
    <col min="13579" max="13579" width="13.28515625" style="15" hidden="1"/>
    <col min="13580" max="13588" width="11.42578125" style="15" hidden="1"/>
    <col min="13589" max="13589" width="12.85546875" style="15" hidden="1"/>
    <col min="13590" max="13826" width="11.42578125" style="15" hidden="1"/>
    <col min="13827" max="13827" width="28.28515625" style="15" hidden="1"/>
    <col min="13828" max="13828" width="18.5703125" style="15" hidden="1"/>
    <col min="13829" max="13829" width="17.28515625" style="15" hidden="1"/>
    <col min="13830" max="13831" width="17.5703125" style="15" hidden="1"/>
    <col min="13832" max="13832" width="18.5703125" style="15" hidden="1"/>
    <col min="13833" max="13833" width="16.5703125" style="15" hidden="1"/>
    <col min="13834" max="13834" width="18.5703125" style="15" hidden="1"/>
    <col min="13835" max="13835" width="13.28515625" style="15" hidden="1"/>
    <col min="13836" max="13844" width="11.42578125" style="15" hidden="1"/>
    <col min="13845" max="13845" width="12.85546875" style="15" hidden="1"/>
    <col min="13846" max="14082" width="11.42578125" style="15" hidden="1"/>
    <col min="14083" max="14083" width="28.28515625" style="15" hidden="1"/>
    <col min="14084" max="14084" width="18.5703125" style="15" hidden="1"/>
    <col min="14085" max="14085" width="17.28515625" style="15" hidden="1"/>
    <col min="14086" max="14087" width="17.5703125" style="15" hidden="1"/>
    <col min="14088" max="14088" width="18.5703125" style="15" hidden="1"/>
    <col min="14089" max="14089" width="16.5703125" style="15" hidden="1"/>
    <col min="14090" max="14090" width="18.5703125" style="15" hidden="1"/>
    <col min="14091" max="14091" width="13.28515625" style="15" hidden="1"/>
    <col min="14092" max="14100" width="11.42578125" style="15" hidden="1"/>
    <col min="14101" max="14101" width="12.85546875" style="15" hidden="1"/>
    <col min="14102" max="14338" width="11.42578125" style="15" hidden="1"/>
    <col min="14339" max="14339" width="28.28515625" style="15" hidden="1"/>
    <col min="14340" max="14340" width="18.5703125" style="15" hidden="1"/>
    <col min="14341" max="14341" width="17.28515625" style="15" hidden="1"/>
    <col min="14342" max="14343" width="17.5703125" style="15" hidden="1"/>
    <col min="14344" max="14344" width="18.5703125" style="15" hidden="1"/>
    <col min="14345" max="14345" width="16.5703125" style="15" hidden="1"/>
    <col min="14346" max="14346" width="18.5703125" style="15" hidden="1"/>
    <col min="14347" max="14347" width="13.28515625" style="15" hidden="1"/>
    <col min="14348" max="14356" width="11.42578125" style="15" hidden="1"/>
    <col min="14357" max="14357" width="12.85546875" style="15" hidden="1"/>
    <col min="14358" max="14594" width="11.42578125" style="15" hidden="1"/>
    <col min="14595" max="14595" width="28.28515625" style="15" hidden="1"/>
    <col min="14596" max="14596" width="18.5703125" style="15" hidden="1"/>
    <col min="14597" max="14597" width="17.28515625" style="15" hidden="1"/>
    <col min="14598" max="14599" width="17.5703125" style="15" hidden="1"/>
    <col min="14600" max="14600" width="18.5703125" style="15" hidden="1"/>
    <col min="14601" max="14601" width="16.5703125" style="15" hidden="1"/>
    <col min="14602" max="14602" width="18.5703125" style="15" hidden="1"/>
    <col min="14603" max="14603" width="13.28515625" style="15" hidden="1"/>
    <col min="14604" max="14612" width="11.42578125" style="15" hidden="1"/>
    <col min="14613" max="14613" width="12.85546875" style="15" hidden="1"/>
    <col min="14614" max="14850" width="11.42578125" style="15" hidden="1"/>
    <col min="14851" max="14851" width="28.28515625" style="15" hidden="1"/>
    <col min="14852" max="14852" width="18.5703125" style="15" hidden="1"/>
    <col min="14853" max="14853" width="17.28515625" style="15" hidden="1"/>
    <col min="14854" max="14855" width="17.5703125" style="15" hidden="1"/>
    <col min="14856" max="14856" width="18.5703125" style="15" hidden="1"/>
    <col min="14857" max="14857" width="16.5703125" style="15" hidden="1"/>
    <col min="14858" max="14858" width="18.5703125" style="15" hidden="1"/>
    <col min="14859" max="14859" width="13.28515625" style="15" hidden="1"/>
    <col min="14860" max="14868" width="11.42578125" style="15" hidden="1"/>
    <col min="14869" max="14869" width="12.85546875" style="15" hidden="1"/>
    <col min="14870" max="15106" width="11.42578125" style="15" hidden="1"/>
    <col min="15107" max="15107" width="28.28515625" style="15" hidden="1"/>
    <col min="15108" max="15108" width="18.5703125" style="15" hidden="1"/>
    <col min="15109" max="15109" width="17.28515625" style="15" hidden="1"/>
    <col min="15110" max="15111" width="17.5703125" style="15" hidden="1"/>
    <col min="15112" max="15112" width="18.5703125" style="15" hidden="1"/>
    <col min="15113" max="15113" width="16.5703125" style="15" hidden="1"/>
    <col min="15114" max="15114" width="18.5703125" style="15" hidden="1"/>
    <col min="15115" max="15115" width="13.28515625" style="15" hidden="1"/>
    <col min="15116" max="15124" width="11.42578125" style="15" hidden="1"/>
    <col min="15125" max="15125" width="12.85546875" style="15" hidden="1"/>
    <col min="15126" max="15362" width="11.42578125" style="15" hidden="1"/>
    <col min="15363" max="15363" width="28.28515625" style="15" hidden="1"/>
    <col min="15364" max="15364" width="18.5703125" style="15" hidden="1"/>
    <col min="15365" max="15365" width="17.28515625" style="15" hidden="1"/>
    <col min="15366" max="15367" width="17.5703125" style="15" hidden="1"/>
    <col min="15368" max="15368" width="18.5703125" style="15" hidden="1"/>
    <col min="15369" max="15369" width="16.5703125" style="15" hidden="1"/>
    <col min="15370" max="15370" width="18.5703125" style="15" hidden="1"/>
    <col min="15371" max="15371" width="13.28515625" style="15" hidden="1"/>
    <col min="15372" max="15380" width="11.42578125" style="15" hidden="1"/>
    <col min="15381" max="15381" width="12.85546875" style="15" hidden="1"/>
    <col min="15382" max="15618" width="11.42578125" style="15" hidden="1"/>
    <col min="15619" max="15619" width="28.28515625" style="15" hidden="1"/>
    <col min="15620" max="15620" width="18.5703125" style="15" hidden="1"/>
    <col min="15621" max="15621" width="17.28515625" style="15" hidden="1"/>
    <col min="15622" max="15623" width="17.5703125" style="15" hidden="1"/>
    <col min="15624" max="15624" width="18.5703125" style="15" hidden="1"/>
    <col min="15625" max="15625" width="16.5703125" style="15" hidden="1"/>
    <col min="15626" max="15626" width="18.5703125" style="15" hidden="1"/>
    <col min="15627" max="15627" width="13.28515625" style="15" hidden="1"/>
    <col min="15628" max="15636" width="11.42578125" style="15" hidden="1"/>
    <col min="15637" max="15637" width="12.85546875" style="15" hidden="1"/>
    <col min="15638" max="15874" width="11.42578125" style="15" hidden="1"/>
    <col min="15875" max="15875" width="28.28515625" style="15" hidden="1"/>
    <col min="15876" max="15876" width="18.5703125" style="15" hidden="1"/>
    <col min="15877" max="15877" width="17.28515625" style="15" hidden="1"/>
    <col min="15878" max="15879" width="17.5703125" style="15" hidden="1"/>
    <col min="15880" max="15880" width="18.5703125" style="15" hidden="1"/>
    <col min="15881" max="15881" width="16.5703125" style="15" hidden="1"/>
    <col min="15882" max="15882" width="18.5703125" style="15" hidden="1"/>
    <col min="15883" max="15883" width="13.28515625" style="15" hidden="1"/>
    <col min="15884" max="15892" width="11.42578125" style="15" hidden="1"/>
    <col min="15893" max="15893" width="12.85546875" style="15" hidden="1"/>
    <col min="15894" max="16130" width="11.42578125" style="15" hidden="1"/>
    <col min="16131" max="16131" width="28.28515625" style="15" hidden="1"/>
    <col min="16132" max="16132" width="18.5703125" style="15" hidden="1"/>
    <col min="16133" max="16133" width="17.28515625" style="15" hidden="1"/>
    <col min="16134" max="16135" width="17.5703125" style="15" hidden="1"/>
    <col min="16136" max="16136" width="18.5703125" style="15" hidden="1"/>
    <col min="16137" max="16137" width="16.5703125" style="15" hidden="1"/>
    <col min="16138" max="16138" width="18.5703125" style="15" hidden="1"/>
    <col min="16139" max="16139" width="13.28515625" style="15" hidden="1"/>
    <col min="16140" max="16148" width="11.42578125" style="15" hidden="1"/>
    <col min="16149" max="16149" width="12.85546875" style="15" hidden="1"/>
    <col min="16150" max="16384" width="11.42578125" style="15" hidden="1"/>
  </cols>
  <sheetData>
    <row r="1" spans="1:16384" ht="18.75">
      <c r="A1" s="629" t="s">
        <v>0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</row>
    <row r="2" spans="1:16384" ht="18.75">
      <c r="A2" s="601" t="s">
        <v>1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T2" s="15" t="s">
        <v>23</v>
      </c>
      <c r="U2" s="16">
        <f>4456657.37675227*1000000</f>
        <v>4456657376752.2705</v>
      </c>
    </row>
    <row r="3" spans="1:16384" ht="15.75">
      <c r="A3" s="603" t="s">
        <v>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</row>
    <row r="4" spans="1:16384" ht="18.7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3"/>
      <c r="M4" s="82"/>
      <c r="N4" s="82"/>
      <c r="U4" s="16">
        <f>4456657.37675227*1000000</f>
        <v>4456657376752.2705</v>
      </c>
    </row>
    <row r="5" spans="1:16384" ht="18.75">
      <c r="A5" s="615" t="s">
        <v>286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19"/>
      <c r="N5" s="19"/>
      <c r="U5" s="16">
        <v>-329523796177.54083</v>
      </c>
    </row>
    <row r="6" spans="1:16384" ht="18.75">
      <c r="A6" s="615" t="s">
        <v>32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U6" s="20">
        <f>U5/U4</f>
        <v>-7.3939674585816351E-2</v>
      </c>
    </row>
    <row r="7" spans="1:16384" ht="18.75">
      <c r="A7" s="615" t="s">
        <v>26</v>
      </c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  <c r="M7" s="615"/>
      <c r="N7" s="615"/>
    </row>
    <row r="8" spans="1:16384" ht="18.75">
      <c r="A8" s="628"/>
      <c r="B8" s="628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28"/>
      <c r="O8" s="615"/>
      <c r="P8" s="615"/>
      <c r="Q8" s="615"/>
      <c r="R8" s="615"/>
      <c r="S8" s="615"/>
      <c r="T8" s="615"/>
      <c r="U8" s="615"/>
      <c r="V8" s="615"/>
      <c r="W8" s="615"/>
      <c r="X8" s="615"/>
      <c r="Y8" s="615"/>
      <c r="Z8" s="615"/>
      <c r="AA8" s="615"/>
      <c r="AB8" s="615"/>
      <c r="AC8" s="615"/>
      <c r="AD8" s="615"/>
      <c r="AE8" s="615"/>
      <c r="AF8" s="615"/>
      <c r="AG8" s="615"/>
      <c r="AH8" s="615"/>
      <c r="AI8" s="615"/>
      <c r="AJ8" s="615"/>
      <c r="AK8" s="615"/>
      <c r="AL8" s="615"/>
      <c r="AM8" s="615"/>
      <c r="AN8" s="615"/>
      <c r="AO8" s="615"/>
      <c r="AP8" s="615"/>
      <c r="AQ8" s="615"/>
      <c r="AR8" s="615"/>
      <c r="AS8" s="615"/>
      <c r="AT8" s="615"/>
      <c r="AU8" s="615"/>
      <c r="AV8" s="615"/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  <c r="CR8" s="615"/>
      <c r="CS8" s="615"/>
      <c r="CT8" s="615"/>
      <c r="CU8" s="615"/>
      <c r="CV8" s="615"/>
      <c r="CW8" s="615"/>
      <c r="CX8" s="615"/>
      <c r="CY8" s="615"/>
      <c r="CZ8" s="615"/>
      <c r="DA8" s="615"/>
      <c r="DB8" s="615"/>
      <c r="DC8" s="615"/>
      <c r="DD8" s="615"/>
      <c r="DE8" s="615"/>
      <c r="DF8" s="615"/>
      <c r="DG8" s="615"/>
      <c r="DH8" s="615"/>
      <c r="DI8" s="615"/>
      <c r="DJ8" s="615"/>
      <c r="DK8" s="615"/>
      <c r="DL8" s="615"/>
      <c r="DM8" s="615"/>
      <c r="DN8" s="615"/>
      <c r="DO8" s="615"/>
      <c r="DP8" s="615"/>
      <c r="DQ8" s="615"/>
      <c r="DR8" s="615"/>
      <c r="DS8" s="615"/>
      <c r="DT8" s="615"/>
      <c r="DU8" s="615"/>
      <c r="DV8" s="615"/>
      <c r="DW8" s="615"/>
      <c r="DX8" s="615"/>
      <c r="DY8" s="615"/>
      <c r="DZ8" s="615"/>
      <c r="EA8" s="615"/>
      <c r="EB8" s="615"/>
      <c r="EC8" s="615"/>
      <c r="ED8" s="615"/>
      <c r="EE8" s="615"/>
      <c r="EF8" s="615"/>
      <c r="EG8" s="615"/>
      <c r="EH8" s="615"/>
      <c r="EI8" s="615"/>
      <c r="EJ8" s="615"/>
      <c r="EK8" s="615"/>
      <c r="EL8" s="615"/>
      <c r="EM8" s="615"/>
      <c r="EN8" s="615"/>
      <c r="EO8" s="615"/>
      <c r="EP8" s="615"/>
      <c r="EQ8" s="615"/>
      <c r="ER8" s="615"/>
      <c r="ES8" s="615"/>
      <c r="ET8" s="615"/>
      <c r="EU8" s="615"/>
      <c r="EV8" s="615"/>
      <c r="EW8" s="615"/>
      <c r="EX8" s="615"/>
      <c r="EY8" s="615"/>
      <c r="EZ8" s="615"/>
      <c r="FA8" s="615"/>
      <c r="FB8" s="615"/>
      <c r="FC8" s="615"/>
      <c r="FD8" s="615"/>
      <c r="FE8" s="615"/>
      <c r="FF8" s="615"/>
      <c r="FG8" s="615"/>
      <c r="FH8" s="615"/>
      <c r="FI8" s="615"/>
      <c r="FJ8" s="615"/>
      <c r="FK8" s="615"/>
      <c r="FL8" s="615"/>
      <c r="FM8" s="615"/>
      <c r="FN8" s="615"/>
      <c r="FO8" s="615"/>
      <c r="FP8" s="615"/>
      <c r="FQ8" s="615"/>
      <c r="FR8" s="615"/>
      <c r="FS8" s="615"/>
      <c r="FT8" s="615"/>
      <c r="FU8" s="615"/>
      <c r="FV8" s="615"/>
      <c r="FW8" s="615"/>
      <c r="FX8" s="615"/>
      <c r="FY8" s="615"/>
      <c r="FZ8" s="615"/>
      <c r="GA8" s="615"/>
      <c r="GB8" s="615"/>
      <c r="GC8" s="615"/>
      <c r="GD8" s="615"/>
      <c r="GE8" s="615"/>
      <c r="GF8" s="615"/>
      <c r="GG8" s="615"/>
      <c r="GH8" s="615"/>
      <c r="GI8" s="615"/>
      <c r="GJ8" s="615"/>
      <c r="GK8" s="615"/>
      <c r="GL8" s="615"/>
      <c r="GM8" s="615"/>
      <c r="GN8" s="615"/>
      <c r="GO8" s="615"/>
      <c r="GP8" s="615"/>
      <c r="GQ8" s="615"/>
      <c r="GR8" s="615"/>
      <c r="GS8" s="615"/>
      <c r="GT8" s="615"/>
      <c r="GU8" s="615"/>
      <c r="GV8" s="615"/>
      <c r="GW8" s="615"/>
      <c r="GX8" s="615"/>
      <c r="GY8" s="615"/>
      <c r="GZ8" s="615"/>
      <c r="HA8" s="615"/>
      <c r="HB8" s="615"/>
      <c r="HC8" s="615"/>
      <c r="HD8" s="615"/>
      <c r="HE8" s="615"/>
      <c r="HF8" s="615"/>
      <c r="HG8" s="615"/>
      <c r="HH8" s="615"/>
      <c r="HI8" s="615"/>
      <c r="HJ8" s="615"/>
      <c r="HK8" s="615"/>
      <c r="HL8" s="615"/>
      <c r="HM8" s="615"/>
      <c r="HN8" s="615"/>
      <c r="HO8" s="615"/>
      <c r="HP8" s="615"/>
      <c r="HQ8" s="615"/>
      <c r="HR8" s="615"/>
      <c r="HS8" s="615"/>
      <c r="HT8" s="615"/>
      <c r="HU8" s="615"/>
      <c r="HV8" s="615"/>
      <c r="HW8" s="615"/>
      <c r="HX8" s="615"/>
      <c r="HY8" s="615"/>
      <c r="HZ8" s="615"/>
      <c r="IA8" s="615"/>
      <c r="IB8" s="615"/>
      <c r="IC8" s="615"/>
      <c r="ID8" s="615"/>
      <c r="IE8" s="615"/>
      <c r="IF8" s="615"/>
      <c r="IG8" s="615"/>
      <c r="IH8" s="615"/>
      <c r="II8" s="615"/>
      <c r="IJ8" s="615"/>
      <c r="IK8" s="615"/>
      <c r="IL8" s="615"/>
      <c r="IM8" s="615"/>
      <c r="IN8" s="615"/>
      <c r="IO8" s="615"/>
      <c r="IP8" s="615"/>
      <c r="IQ8" s="615"/>
      <c r="IR8" s="615"/>
      <c r="IS8" s="615"/>
      <c r="IT8" s="615"/>
      <c r="IU8" s="615"/>
      <c r="IV8" s="615"/>
      <c r="IW8" s="615"/>
      <c r="IX8" s="615"/>
      <c r="IY8" s="615"/>
      <c r="IZ8" s="615"/>
      <c r="JA8" s="615"/>
      <c r="JB8" s="615"/>
      <c r="JC8" s="615"/>
      <c r="JD8" s="615"/>
      <c r="JE8" s="615"/>
      <c r="JF8" s="615"/>
      <c r="JG8" s="615"/>
      <c r="JH8" s="615"/>
      <c r="JI8" s="615"/>
      <c r="JJ8" s="615"/>
      <c r="JK8" s="615"/>
      <c r="JL8" s="615"/>
      <c r="JM8" s="615"/>
      <c r="JN8" s="615"/>
      <c r="JO8" s="615"/>
      <c r="JP8" s="615"/>
      <c r="JQ8" s="615"/>
      <c r="JR8" s="615"/>
      <c r="JS8" s="615"/>
      <c r="JT8" s="615"/>
      <c r="JU8" s="615"/>
      <c r="JV8" s="615"/>
      <c r="JW8" s="615"/>
      <c r="JX8" s="615"/>
      <c r="JY8" s="615"/>
      <c r="JZ8" s="615"/>
      <c r="KA8" s="615"/>
      <c r="KB8" s="615"/>
      <c r="KC8" s="615"/>
      <c r="KD8" s="615"/>
      <c r="KE8" s="615"/>
      <c r="KF8" s="615"/>
      <c r="KG8" s="615"/>
      <c r="KH8" s="615"/>
      <c r="KI8" s="615"/>
      <c r="KJ8" s="615"/>
      <c r="KK8" s="615"/>
      <c r="KL8" s="615"/>
      <c r="KM8" s="615"/>
      <c r="KN8" s="615"/>
      <c r="KO8" s="615"/>
      <c r="KP8" s="615"/>
      <c r="KQ8" s="615"/>
      <c r="KR8" s="615"/>
      <c r="KS8" s="615"/>
      <c r="KT8" s="615"/>
      <c r="KU8" s="615"/>
      <c r="KV8" s="615"/>
      <c r="KW8" s="615"/>
      <c r="KX8" s="615"/>
      <c r="KY8" s="615"/>
      <c r="KZ8" s="615"/>
      <c r="LA8" s="615"/>
      <c r="LB8" s="615"/>
      <c r="LC8" s="615"/>
      <c r="LD8" s="615"/>
      <c r="LE8" s="615"/>
      <c r="LF8" s="615"/>
      <c r="LG8" s="615"/>
      <c r="LH8" s="615"/>
      <c r="LI8" s="615"/>
      <c r="LJ8" s="615"/>
      <c r="LK8" s="615"/>
      <c r="LL8" s="615"/>
      <c r="LM8" s="615"/>
      <c r="LN8" s="615"/>
      <c r="LO8" s="615"/>
      <c r="LP8" s="615"/>
      <c r="LQ8" s="615"/>
      <c r="LR8" s="615"/>
      <c r="LS8" s="615"/>
      <c r="LT8" s="615"/>
      <c r="LU8" s="615"/>
      <c r="LV8" s="615"/>
      <c r="LW8" s="615"/>
      <c r="LX8" s="615"/>
      <c r="LY8" s="615"/>
      <c r="LZ8" s="615"/>
      <c r="MA8" s="615"/>
      <c r="MB8" s="615"/>
      <c r="MC8" s="615"/>
      <c r="MD8" s="615"/>
      <c r="ME8" s="615"/>
      <c r="MF8" s="615"/>
      <c r="MG8" s="615"/>
      <c r="MH8" s="615"/>
      <c r="MI8" s="615"/>
      <c r="MJ8" s="615"/>
      <c r="MK8" s="615"/>
      <c r="ML8" s="615"/>
      <c r="MM8" s="615"/>
      <c r="MN8" s="615"/>
      <c r="MO8" s="615"/>
      <c r="MP8" s="615"/>
      <c r="MQ8" s="615"/>
      <c r="MR8" s="615"/>
      <c r="MS8" s="615"/>
      <c r="MT8" s="615"/>
      <c r="MU8" s="615"/>
      <c r="MV8" s="615"/>
      <c r="MW8" s="615"/>
      <c r="MX8" s="615"/>
      <c r="MY8" s="615"/>
      <c r="MZ8" s="615"/>
      <c r="NA8" s="615"/>
      <c r="NB8" s="615"/>
      <c r="NC8" s="615"/>
      <c r="ND8" s="615"/>
      <c r="NE8" s="615"/>
      <c r="NF8" s="615"/>
      <c r="NG8" s="615"/>
      <c r="NH8" s="615"/>
      <c r="NI8" s="615"/>
      <c r="NJ8" s="615"/>
      <c r="NK8" s="615"/>
      <c r="NL8" s="615"/>
      <c r="NM8" s="615"/>
      <c r="NN8" s="615"/>
      <c r="NO8" s="615"/>
      <c r="NP8" s="615"/>
      <c r="NQ8" s="615"/>
      <c r="NR8" s="615"/>
      <c r="NS8" s="615"/>
      <c r="NT8" s="615"/>
      <c r="NU8" s="615"/>
      <c r="NV8" s="615"/>
      <c r="NW8" s="615"/>
      <c r="NX8" s="615"/>
      <c r="NY8" s="615"/>
      <c r="NZ8" s="615"/>
      <c r="OA8" s="615"/>
      <c r="OB8" s="615"/>
      <c r="OC8" s="615"/>
      <c r="OD8" s="615"/>
      <c r="OE8" s="615"/>
      <c r="OF8" s="615"/>
      <c r="OG8" s="615"/>
      <c r="OH8" s="615"/>
      <c r="OI8" s="615"/>
      <c r="OJ8" s="615"/>
      <c r="OK8" s="615"/>
      <c r="OL8" s="615"/>
      <c r="OM8" s="615"/>
      <c r="ON8" s="615"/>
      <c r="OO8" s="615"/>
      <c r="OP8" s="615"/>
      <c r="OQ8" s="615"/>
      <c r="OR8" s="615"/>
      <c r="OS8" s="615"/>
      <c r="OT8" s="615"/>
      <c r="OU8" s="615"/>
      <c r="OV8" s="615"/>
      <c r="OW8" s="615"/>
      <c r="OX8" s="615"/>
      <c r="OY8" s="615"/>
      <c r="OZ8" s="615"/>
      <c r="PA8" s="615"/>
      <c r="PB8" s="615"/>
      <c r="PC8" s="615"/>
      <c r="PD8" s="615"/>
      <c r="PE8" s="615"/>
      <c r="PF8" s="615"/>
      <c r="PG8" s="615"/>
      <c r="PH8" s="615"/>
      <c r="PI8" s="615"/>
      <c r="PJ8" s="615"/>
      <c r="PK8" s="615"/>
      <c r="PL8" s="615"/>
      <c r="PM8" s="615"/>
      <c r="PN8" s="615"/>
      <c r="PO8" s="615"/>
      <c r="PP8" s="615"/>
      <c r="PQ8" s="615"/>
      <c r="PR8" s="615"/>
      <c r="PS8" s="615"/>
      <c r="PT8" s="615"/>
      <c r="PU8" s="615"/>
      <c r="PV8" s="615"/>
      <c r="PW8" s="615"/>
      <c r="PX8" s="615"/>
      <c r="PY8" s="615"/>
      <c r="PZ8" s="615"/>
      <c r="QA8" s="615"/>
      <c r="QB8" s="615"/>
      <c r="QC8" s="615"/>
      <c r="QD8" s="615"/>
      <c r="QE8" s="615"/>
      <c r="QF8" s="615"/>
      <c r="QG8" s="615"/>
      <c r="QH8" s="615"/>
      <c r="QI8" s="615"/>
      <c r="QJ8" s="615"/>
      <c r="QK8" s="615"/>
      <c r="QL8" s="615"/>
      <c r="QM8" s="615"/>
      <c r="QN8" s="615"/>
      <c r="QO8" s="615"/>
      <c r="QP8" s="615"/>
      <c r="QQ8" s="615"/>
      <c r="QR8" s="615"/>
      <c r="QS8" s="615"/>
      <c r="QT8" s="615"/>
      <c r="QU8" s="615"/>
      <c r="QV8" s="615"/>
      <c r="QW8" s="615"/>
      <c r="QX8" s="615"/>
      <c r="QY8" s="615"/>
      <c r="QZ8" s="615"/>
      <c r="RA8" s="615"/>
      <c r="RB8" s="615"/>
      <c r="RC8" s="615"/>
      <c r="RD8" s="615"/>
      <c r="RE8" s="615"/>
      <c r="RF8" s="615"/>
      <c r="RG8" s="615"/>
      <c r="RH8" s="615"/>
      <c r="RI8" s="615"/>
      <c r="RJ8" s="615"/>
      <c r="RK8" s="615"/>
      <c r="RL8" s="615"/>
      <c r="RM8" s="615"/>
      <c r="RN8" s="615"/>
      <c r="RO8" s="615"/>
      <c r="RP8" s="615"/>
      <c r="RQ8" s="615"/>
      <c r="RR8" s="615"/>
      <c r="RS8" s="615"/>
      <c r="RT8" s="615"/>
      <c r="RU8" s="615"/>
      <c r="RV8" s="615"/>
      <c r="RW8" s="615"/>
      <c r="RX8" s="615"/>
      <c r="RY8" s="615"/>
      <c r="RZ8" s="615"/>
      <c r="SA8" s="615"/>
      <c r="SB8" s="615"/>
      <c r="SC8" s="615"/>
      <c r="SD8" s="615"/>
      <c r="SE8" s="615"/>
      <c r="SF8" s="615"/>
      <c r="SG8" s="615"/>
      <c r="SH8" s="615"/>
      <c r="SI8" s="615"/>
      <c r="SJ8" s="615"/>
      <c r="SK8" s="615"/>
      <c r="SL8" s="615"/>
      <c r="SM8" s="615"/>
      <c r="SN8" s="615"/>
      <c r="SO8" s="615"/>
      <c r="SP8" s="615"/>
      <c r="SQ8" s="615"/>
      <c r="SR8" s="615"/>
      <c r="SS8" s="615"/>
      <c r="ST8" s="615"/>
      <c r="SU8" s="615"/>
      <c r="SV8" s="615"/>
      <c r="SW8" s="615"/>
      <c r="SX8" s="615"/>
      <c r="SY8" s="615"/>
      <c r="SZ8" s="615"/>
      <c r="TA8" s="615"/>
      <c r="TB8" s="615"/>
      <c r="TC8" s="615"/>
      <c r="TD8" s="615"/>
      <c r="TE8" s="615"/>
      <c r="TF8" s="615"/>
      <c r="TG8" s="615"/>
      <c r="TH8" s="615"/>
      <c r="TI8" s="615"/>
      <c r="TJ8" s="615"/>
      <c r="TK8" s="615"/>
      <c r="TL8" s="615"/>
      <c r="TM8" s="615"/>
      <c r="TN8" s="615"/>
      <c r="TO8" s="615"/>
      <c r="TP8" s="615"/>
      <c r="TQ8" s="615"/>
      <c r="TR8" s="615"/>
      <c r="TS8" s="615"/>
      <c r="TT8" s="615"/>
      <c r="TU8" s="615"/>
      <c r="TV8" s="615"/>
      <c r="TW8" s="615"/>
      <c r="TX8" s="615"/>
      <c r="TY8" s="615"/>
      <c r="TZ8" s="615"/>
      <c r="UA8" s="615"/>
      <c r="UB8" s="615"/>
      <c r="UC8" s="615"/>
      <c r="UD8" s="615"/>
      <c r="UE8" s="615"/>
      <c r="UF8" s="615"/>
      <c r="UG8" s="615"/>
      <c r="UH8" s="615"/>
      <c r="UI8" s="615"/>
      <c r="UJ8" s="615"/>
      <c r="UK8" s="615"/>
      <c r="UL8" s="615"/>
      <c r="UM8" s="615"/>
      <c r="UN8" s="615"/>
      <c r="UO8" s="615"/>
      <c r="UP8" s="615"/>
      <c r="UQ8" s="615"/>
      <c r="UR8" s="615"/>
      <c r="US8" s="615"/>
      <c r="UT8" s="615"/>
      <c r="UU8" s="615"/>
      <c r="UV8" s="615"/>
      <c r="UW8" s="615"/>
      <c r="UX8" s="615"/>
      <c r="UY8" s="615"/>
      <c r="UZ8" s="615"/>
      <c r="VA8" s="615"/>
      <c r="VB8" s="615"/>
      <c r="VC8" s="615"/>
      <c r="VD8" s="615"/>
      <c r="VE8" s="615"/>
      <c r="VF8" s="615"/>
      <c r="VG8" s="615"/>
      <c r="VH8" s="615"/>
      <c r="VI8" s="615"/>
      <c r="VJ8" s="615"/>
      <c r="VK8" s="615"/>
      <c r="VL8" s="615"/>
      <c r="VM8" s="615"/>
      <c r="VN8" s="615"/>
      <c r="VO8" s="615"/>
      <c r="VP8" s="615"/>
      <c r="VQ8" s="615"/>
      <c r="VR8" s="615"/>
      <c r="VS8" s="615"/>
      <c r="VT8" s="615"/>
      <c r="VU8" s="615"/>
      <c r="VV8" s="615"/>
      <c r="VW8" s="615"/>
      <c r="VX8" s="615"/>
      <c r="VY8" s="615"/>
      <c r="VZ8" s="615"/>
      <c r="WA8" s="615"/>
      <c r="WB8" s="615"/>
      <c r="WC8" s="615"/>
      <c r="WD8" s="615"/>
      <c r="WE8" s="615"/>
      <c r="WF8" s="615"/>
      <c r="WG8" s="615"/>
      <c r="WH8" s="615"/>
      <c r="WI8" s="615"/>
      <c r="WJ8" s="615"/>
      <c r="WK8" s="615"/>
      <c r="WL8" s="615"/>
      <c r="WM8" s="615"/>
      <c r="WN8" s="615"/>
      <c r="WO8" s="615"/>
      <c r="WP8" s="615"/>
      <c r="WQ8" s="615"/>
      <c r="WR8" s="615"/>
      <c r="WS8" s="615"/>
      <c r="WT8" s="615"/>
      <c r="WU8" s="615"/>
      <c r="WV8" s="615"/>
      <c r="WW8" s="615"/>
      <c r="WX8" s="615"/>
      <c r="WY8" s="615"/>
      <c r="WZ8" s="615"/>
      <c r="XA8" s="615"/>
      <c r="XB8" s="615"/>
      <c r="XC8" s="615"/>
      <c r="XD8" s="615"/>
      <c r="XE8" s="615"/>
      <c r="XF8" s="615"/>
      <c r="XG8" s="615"/>
      <c r="XH8" s="615"/>
      <c r="XI8" s="615"/>
      <c r="XJ8" s="615"/>
      <c r="XK8" s="615"/>
      <c r="XL8" s="615"/>
      <c r="XM8" s="615"/>
      <c r="XN8" s="615"/>
      <c r="XO8" s="615"/>
      <c r="XP8" s="615"/>
      <c r="XQ8" s="615"/>
      <c r="XR8" s="615"/>
      <c r="XS8" s="615"/>
      <c r="XT8" s="615"/>
      <c r="XU8" s="615"/>
      <c r="XV8" s="615"/>
      <c r="XW8" s="615"/>
      <c r="XX8" s="615"/>
      <c r="XY8" s="615"/>
      <c r="XZ8" s="615"/>
      <c r="YA8" s="615"/>
      <c r="YB8" s="615"/>
      <c r="YC8" s="615"/>
      <c r="YD8" s="615"/>
      <c r="YE8" s="615"/>
      <c r="YF8" s="615"/>
      <c r="YG8" s="615"/>
      <c r="YH8" s="615"/>
      <c r="YI8" s="615"/>
      <c r="YJ8" s="615"/>
      <c r="YK8" s="615"/>
      <c r="YL8" s="615"/>
      <c r="YM8" s="615"/>
      <c r="YN8" s="615"/>
      <c r="YO8" s="615"/>
      <c r="YP8" s="615"/>
      <c r="YQ8" s="615"/>
      <c r="YR8" s="615"/>
      <c r="YS8" s="615"/>
      <c r="YT8" s="615"/>
      <c r="YU8" s="615"/>
      <c r="YV8" s="615"/>
      <c r="YW8" s="615"/>
      <c r="YX8" s="615"/>
      <c r="YY8" s="615"/>
      <c r="YZ8" s="615"/>
      <c r="ZA8" s="615"/>
      <c r="ZB8" s="615"/>
      <c r="ZC8" s="615"/>
      <c r="ZD8" s="615"/>
      <c r="ZE8" s="615"/>
      <c r="ZF8" s="615"/>
      <c r="ZG8" s="615"/>
      <c r="ZH8" s="615"/>
      <c r="ZI8" s="615"/>
      <c r="ZJ8" s="615"/>
      <c r="ZK8" s="615"/>
      <c r="ZL8" s="615"/>
      <c r="ZM8" s="615"/>
      <c r="ZN8" s="615"/>
      <c r="ZO8" s="615"/>
      <c r="ZP8" s="615"/>
      <c r="ZQ8" s="615"/>
      <c r="ZR8" s="615"/>
      <c r="ZS8" s="615"/>
      <c r="ZT8" s="615"/>
      <c r="ZU8" s="615"/>
      <c r="ZV8" s="615"/>
      <c r="ZW8" s="615"/>
      <c r="ZX8" s="615"/>
      <c r="ZY8" s="615"/>
      <c r="ZZ8" s="615"/>
      <c r="AAA8" s="615"/>
      <c r="AAB8" s="615"/>
      <c r="AAC8" s="615"/>
      <c r="AAD8" s="615"/>
      <c r="AAE8" s="615"/>
      <c r="AAF8" s="615"/>
      <c r="AAG8" s="615"/>
      <c r="AAH8" s="615"/>
      <c r="AAI8" s="615"/>
      <c r="AAJ8" s="615"/>
      <c r="AAK8" s="615"/>
      <c r="AAL8" s="615"/>
      <c r="AAM8" s="615"/>
      <c r="AAN8" s="615"/>
      <c r="AAO8" s="615"/>
      <c r="AAP8" s="615"/>
      <c r="AAQ8" s="615"/>
      <c r="AAR8" s="615"/>
      <c r="AAS8" s="615"/>
      <c r="AAT8" s="615"/>
      <c r="AAU8" s="615"/>
      <c r="AAV8" s="615"/>
      <c r="AAW8" s="615"/>
      <c r="AAX8" s="615"/>
      <c r="AAY8" s="615"/>
      <c r="AAZ8" s="615"/>
      <c r="ABA8" s="615"/>
      <c r="ABB8" s="615"/>
      <c r="ABC8" s="615"/>
      <c r="ABD8" s="615"/>
      <c r="ABE8" s="615"/>
      <c r="ABF8" s="615"/>
      <c r="ABG8" s="615"/>
      <c r="ABH8" s="615"/>
      <c r="ABI8" s="615"/>
      <c r="ABJ8" s="615"/>
      <c r="ABK8" s="615"/>
      <c r="ABL8" s="615"/>
      <c r="ABM8" s="615"/>
      <c r="ABN8" s="615"/>
      <c r="ABO8" s="615"/>
      <c r="ABP8" s="615"/>
      <c r="ABQ8" s="615"/>
      <c r="ABR8" s="615"/>
      <c r="ABS8" s="615"/>
      <c r="ABT8" s="615"/>
      <c r="ABU8" s="615"/>
      <c r="ABV8" s="615"/>
      <c r="ABW8" s="615"/>
      <c r="ABX8" s="615"/>
      <c r="ABY8" s="615"/>
      <c r="ABZ8" s="615"/>
      <c r="ACA8" s="615"/>
      <c r="ACB8" s="615"/>
      <c r="ACC8" s="615"/>
      <c r="ACD8" s="615"/>
      <c r="ACE8" s="615"/>
      <c r="ACF8" s="615"/>
      <c r="ACG8" s="615"/>
      <c r="ACH8" s="615"/>
      <c r="ACI8" s="615"/>
      <c r="ACJ8" s="615"/>
      <c r="ACK8" s="615"/>
      <c r="ACL8" s="615"/>
      <c r="ACM8" s="615"/>
      <c r="ACN8" s="615"/>
      <c r="ACO8" s="615"/>
      <c r="ACP8" s="615"/>
      <c r="ACQ8" s="615"/>
      <c r="ACR8" s="615"/>
      <c r="ACS8" s="615"/>
      <c r="ACT8" s="615"/>
      <c r="ACU8" s="615"/>
      <c r="ACV8" s="615"/>
      <c r="ACW8" s="615"/>
      <c r="ACX8" s="615"/>
      <c r="ACY8" s="615"/>
      <c r="ACZ8" s="615"/>
      <c r="ADA8" s="615"/>
      <c r="ADB8" s="615"/>
      <c r="ADC8" s="615"/>
      <c r="ADD8" s="615"/>
      <c r="ADE8" s="615"/>
      <c r="ADF8" s="615"/>
      <c r="ADG8" s="615"/>
      <c r="ADH8" s="615"/>
      <c r="ADI8" s="615"/>
      <c r="ADJ8" s="615"/>
      <c r="ADK8" s="615"/>
      <c r="ADL8" s="615"/>
      <c r="ADM8" s="615"/>
      <c r="ADN8" s="615"/>
      <c r="ADO8" s="615"/>
      <c r="ADP8" s="615"/>
      <c r="ADQ8" s="615"/>
      <c r="ADR8" s="615"/>
      <c r="ADS8" s="615"/>
      <c r="ADT8" s="615"/>
      <c r="ADU8" s="615"/>
      <c r="ADV8" s="615"/>
      <c r="ADW8" s="615"/>
      <c r="ADX8" s="615"/>
      <c r="ADY8" s="615"/>
      <c r="ADZ8" s="615"/>
      <c r="AEA8" s="615"/>
      <c r="AEB8" s="615"/>
      <c r="AEC8" s="615"/>
      <c r="AED8" s="615"/>
      <c r="AEE8" s="615"/>
      <c r="AEF8" s="615"/>
      <c r="AEG8" s="615"/>
      <c r="AEH8" s="615"/>
      <c r="AEI8" s="615"/>
      <c r="AEJ8" s="615"/>
      <c r="AEK8" s="615"/>
      <c r="AEL8" s="615"/>
      <c r="AEM8" s="615"/>
      <c r="AEN8" s="615"/>
      <c r="AEO8" s="615"/>
      <c r="AEP8" s="615"/>
      <c r="AEQ8" s="615"/>
      <c r="AER8" s="615"/>
      <c r="AES8" s="615"/>
      <c r="AET8" s="615"/>
      <c r="AEU8" s="615"/>
      <c r="AEV8" s="615"/>
      <c r="AEW8" s="615"/>
      <c r="AEX8" s="615"/>
      <c r="AEY8" s="615"/>
      <c r="AEZ8" s="615"/>
      <c r="AFA8" s="615"/>
      <c r="AFB8" s="615"/>
      <c r="AFC8" s="615"/>
      <c r="AFD8" s="615"/>
      <c r="AFE8" s="615"/>
      <c r="AFF8" s="615"/>
      <c r="AFG8" s="615"/>
      <c r="AFH8" s="615"/>
      <c r="AFI8" s="615"/>
      <c r="AFJ8" s="615"/>
      <c r="AFK8" s="615"/>
      <c r="AFL8" s="615"/>
      <c r="AFM8" s="615"/>
      <c r="AFN8" s="615"/>
      <c r="AFO8" s="615"/>
      <c r="AFP8" s="615"/>
      <c r="AFQ8" s="615"/>
      <c r="AFR8" s="615"/>
      <c r="AFS8" s="615"/>
      <c r="AFT8" s="615"/>
      <c r="AFU8" s="615"/>
      <c r="AFV8" s="615"/>
      <c r="AFW8" s="615"/>
      <c r="AFX8" s="615"/>
      <c r="AFY8" s="615"/>
      <c r="AFZ8" s="615"/>
      <c r="AGA8" s="615"/>
      <c r="AGB8" s="615"/>
      <c r="AGC8" s="615"/>
      <c r="AGD8" s="615"/>
      <c r="AGE8" s="615"/>
      <c r="AGF8" s="615"/>
      <c r="AGG8" s="615"/>
      <c r="AGH8" s="615"/>
      <c r="AGI8" s="615"/>
      <c r="AGJ8" s="615"/>
      <c r="AGK8" s="615"/>
      <c r="AGL8" s="615"/>
      <c r="AGM8" s="615"/>
      <c r="AGN8" s="615"/>
      <c r="AGO8" s="615"/>
      <c r="AGP8" s="615"/>
      <c r="AGQ8" s="615"/>
      <c r="AGR8" s="615"/>
      <c r="AGS8" s="615"/>
      <c r="AGT8" s="615"/>
      <c r="AGU8" s="615"/>
      <c r="AGV8" s="615"/>
      <c r="AGW8" s="615"/>
      <c r="AGX8" s="615"/>
      <c r="AGY8" s="615"/>
      <c r="AGZ8" s="615"/>
      <c r="AHA8" s="615"/>
      <c r="AHB8" s="615"/>
      <c r="AHC8" s="615"/>
      <c r="AHD8" s="615"/>
      <c r="AHE8" s="615"/>
      <c r="AHF8" s="615"/>
      <c r="AHG8" s="615"/>
      <c r="AHH8" s="615"/>
      <c r="AHI8" s="615"/>
      <c r="AHJ8" s="615"/>
      <c r="AHK8" s="615"/>
      <c r="AHL8" s="615"/>
      <c r="AHM8" s="615"/>
      <c r="AHN8" s="615"/>
      <c r="AHO8" s="615"/>
      <c r="AHP8" s="615"/>
      <c r="AHQ8" s="615"/>
      <c r="AHR8" s="615"/>
      <c r="AHS8" s="615"/>
      <c r="AHT8" s="615"/>
      <c r="AHU8" s="615"/>
      <c r="AHV8" s="615"/>
      <c r="AHW8" s="615"/>
      <c r="AHX8" s="615"/>
      <c r="AHY8" s="615"/>
      <c r="AHZ8" s="615"/>
      <c r="AIA8" s="615"/>
      <c r="AIB8" s="615"/>
      <c r="AIC8" s="615"/>
      <c r="AID8" s="615"/>
      <c r="AIE8" s="615"/>
      <c r="AIF8" s="615"/>
      <c r="AIG8" s="615"/>
      <c r="AIH8" s="615"/>
      <c r="AII8" s="615"/>
      <c r="AIJ8" s="615"/>
      <c r="AIK8" s="615"/>
      <c r="AIL8" s="615"/>
      <c r="AIM8" s="615"/>
      <c r="AIN8" s="615"/>
      <c r="AIO8" s="615"/>
      <c r="AIP8" s="615"/>
      <c r="AIQ8" s="615"/>
      <c r="AIR8" s="615"/>
      <c r="AIS8" s="615"/>
      <c r="AIT8" s="615"/>
      <c r="AIU8" s="615"/>
      <c r="AIV8" s="615"/>
      <c r="AIW8" s="615"/>
      <c r="AIX8" s="615"/>
      <c r="AIY8" s="615"/>
      <c r="AIZ8" s="615"/>
      <c r="AJA8" s="615"/>
      <c r="AJB8" s="615"/>
      <c r="AJC8" s="615"/>
      <c r="AJD8" s="615"/>
      <c r="AJE8" s="615"/>
      <c r="AJF8" s="615"/>
      <c r="AJG8" s="615"/>
      <c r="AJH8" s="615"/>
      <c r="AJI8" s="615"/>
      <c r="AJJ8" s="615"/>
      <c r="AJK8" s="615"/>
      <c r="AJL8" s="615"/>
      <c r="AJM8" s="615"/>
      <c r="AJN8" s="615"/>
      <c r="AJO8" s="615"/>
      <c r="AJP8" s="615"/>
      <c r="AJQ8" s="615"/>
      <c r="AJR8" s="615"/>
      <c r="AJS8" s="615"/>
      <c r="AJT8" s="615"/>
      <c r="AJU8" s="615"/>
      <c r="AJV8" s="615"/>
      <c r="AJW8" s="615"/>
      <c r="AJX8" s="615"/>
      <c r="AJY8" s="615"/>
      <c r="AJZ8" s="615"/>
      <c r="AKA8" s="615"/>
      <c r="AKB8" s="615"/>
      <c r="AKC8" s="615"/>
      <c r="AKD8" s="615"/>
      <c r="AKE8" s="615"/>
      <c r="AKF8" s="615"/>
      <c r="AKG8" s="615"/>
      <c r="AKH8" s="615"/>
      <c r="AKI8" s="615"/>
      <c r="AKJ8" s="615"/>
      <c r="AKK8" s="615"/>
      <c r="AKL8" s="615"/>
      <c r="AKM8" s="615"/>
      <c r="AKN8" s="615"/>
      <c r="AKO8" s="615"/>
      <c r="AKP8" s="615"/>
      <c r="AKQ8" s="615"/>
      <c r="AKR8" s="615"/>
      <c r="AKS8" s="615"/>
      <c r="AKT8" s="615"/>
      <c r="AKU8" s="615"/>
      <c r="AKV8" s="615"/>
      <c r="AKW8" s="615"/>
      <c r="AKX8" s="615"/>
      <c r="AKY8" s="615"/>
      <c r="AKZ8" s="615"/>
      <c r="ALA8" s="615"/>
      <c r="ALB8" s="615"/>
      <c r="ALC8" s="615"/>
      <c r="ALD8" s="615"/>
      <c r="ALE8" s="615"/>
      <c r="ALF8" s="615"/>
      <c r="ALG8" s="615"/>
      <c r="ALH8" s="615"/>
      <c r="ALI8" s="615"/>
      <c r="ALJ8" s="615"/>
      <c r="ALK8" s="615"/>
      <c r="ALL8" s="615"/>
      <c r="ALM8" s="615"/>
      <c r="ALN8" s="615"/>
      <c r="ALO8" s="615"/>
      <c r="ALP8" s="615"/>
      <c r="ALQ8" s="615"/>
      <c r="ALR8" s="615"/>
      <c r="ALS8" s="615"/>
      <c r="ALT8" s="615"/>
      <c r="ALU8" s="615"/>
      <c r="ALV8" s="615"/>
      <c r="ALW8" s="615"/>
      <c r="ALX8" s="615"/>
      <c r="ALY8" s="615"/>
      <c r="ALZ8" s="615"/>
      <c r="AMA8" s="615"/>
      <c r="AMB8" s="615"/>
      <c r="AMC8" s="615"/>
      <c r="AMD8" s="615"/>
      <c r="AME8" s="615"/>
      <c r="AMF8" s="615"/>
      <c r="AMG8" s="615"/>
      <c r="AMH8" s="615"/>
      <c r="AMI8" s="615"/>
      <c r="AMJ8" s="615"/>
      <c r="AMK8" s="615"/>
      <c r="AML8" s="615"/>
      <c r="AMM8" s="615"/>
      <c r="AMN8" s="615"/>
      <c r="AMO8" s="615"/>
      <c r="AMP8" s="615"/>
      <c r="AMQ8" s="615"/>
      <c r="AMR8" s="615"/>
      <c r="AMS8" s="615"/>
      <c r="AMT8" s="615"/>
      <c r="AMU8" s="615"/>
      <c r="AMV8" s="615"/>
      <c r="AMW8" s="615"/>
      <c r="AMX8" s="615"/>
      <c r="AMY8" s="615"/>
      <c r="AMZ8" s="615"/>
      <c r="ANA8" s="615"/>
      <c r="ANB8" s="615"/>
      <c r="ANC8" s="615"/>
      <c r="AND8" s="615"/>
      <c r="ANE8" s="615"/>
      <c r="ANF8" s="615"/>
      <c r="ANG8" s="615"/>
      <c r="ANH8" s="615"/>
      <c r="ANI8" s="615"/>
      <c r="ANJ8" s="615"/>
      <c r="ANK8" s="615"/>
      <c r="ANL8" s="615"/>
      <c r="ANM8" s="615"/>
      <c r="ANN8" s="615"/>
      <c r="ANO8" s="615"/>
      <c r="ANP8" s="615"/>
      <c r="ANQ8" s="615"/>
      <c r="ANR8" s="615"/>
      <c r="ANS8" s="615"/>
      <c r="ANT8" s="615"/>
      <c r="ANU8" s="615"/>
      <c r="ANV8" s="615"/>
      <c r="ANW8" s="615"/>
      <c r="ANX8" s="615"/>
      <c r="ANY8" s="615"/>
      <c r="ANZ8" s="615"/>
      <c r="AOA8" s="615"/>
      <c r="AOB8" s="615"/>
      <c r="AOC8" s="615"/>
      <c r="AOD8" s="615"/>
      <c r="AOE8" s="615"/>
      <c r="AOF8" s="615"/>
      <c r="AOG8" s="615"/>
      <c r="AOH8" s="615"/>
      <c r="AOI8" s="615"/>
      <c r="AOJ8" s="615"/>
      <c r="AOK8" s="615"/>
      <c r="AOL8" s="615"/>
      <c r="AOM8" s="615"/>
      <c r="AON8" s="615"/>
      <c r="AOO8" s="615"/>
      <c r="AOP8" s="615"/>
      <c r="AOQ8" s="615"/>
      <c r="AOR8" s="615"/>
      <c r="AOS8" s="615"/>
      <c r="AOT8" s="615"/>
      <c r="AOU8" s="615"/>
      <c r="AOV8" s="615"/>
      <c r="AOW8" s="615"/>
      <c r="AOX8" s="615"/>
      <c r="AOY8" s="615"/>
      <c r="AOZ8" s="615"/>
      <c r="APA8" s="615"/>
      <c r="APB8" s="615"/>
      <c r="APC8" s="615"/>
      <c r="APD8" s="615"/>
      <c r="APE8" s="615"/>
      <c r="APF8" s="615"/>
      <c r="APG8" s="615"/>
      <c r="APH8" s="615"/>
      <c r="API8" s="615"/>
      <c r="APJ8" s="615"/>
      <c r="APK8" s="615"/>
      <c r="APL8" s="615"/>
      <c r="APM8" s="615"/>
      <c r="APN8" s="615"/>
      <c r="APO8" s="615"/>
      <c r="APP8" s="615"/>
      <c r="APQ8" s="615"/>
      <c r="APR8" s="615"/>
      <c r="APS8" s="615"/>
      <c r="APT8" s="615"/>
      <c r="APU8" s="615"/>
      <c r="APV8" s="615"/>
      <c r="APW8" s="615"/>
      <c r="APX8" s="615"/>
      <c r="APY8" s="615"/>
      <c r="APZ8" s="615"/>
      <c r="AQA8" s="615"/>
      <c r="AQB8" s="615"/>
      <c r="AQC8" s="615"/>
      <c r="AQD8" s="615"/>
      <c r="AQE8" s="615"/>
      <c r="AQF8" s="615"/>
      <c r="AQG8" s="615"/>
      <c r="AQH8" s="615"/>
      <c r="AQI8" s="615"/>
      <c r="AQJ8" s="615"/>
      <c r="AQK8" s="615"/>
      <c r="AQL8" s="615"/>
      <c r="AQM8" s="615"/>
      <c r="AQN8" s="615"/>
      <c r="AQO8" s="615"/>
      <c r="AQP8" s="615"/>
      <c r="AQQ8" s="615"/>
      <c r="AQR8" s="615"/>
      <c r="AQS8" s="615"/>
      <c r="AQT8" s="615"/>
      <c r="AQU8" s="615"/>
      <c r="AQV8" s="615"/>
      <c r="AQW8" s="615"/>
      <c r="AQX8" s="615"/>
      <c r="AQY8" s="615"/>
      <c r="AQZ8" s="615"/>
      <c r="ARA8" s="615"/>
      <c r="ARB8" s="615"/>
      <c r="ARC8" s="615"/>
      <c r="ARD8" s="615"/>
      <c r="ARE8" s="615"/>
      <c r="ARF8" s="615"/>
      <c r="ARG8" s="615"/>
      <c r="ARH8" s="615"/>
      <c r="ARI8" s="615"/>
      <c r="ARJ8" s="615"/>
      <c r="ARK8" s="615"/>
      <c r="ARL8" s="615"/>
      <c r="ARM8" s="615"/>
      <c r="ARN8" s="615"/>
      <c r="ARO8" s="615"/>
      <c r="ARP8" s="615"/>
      <c r="ARQ8" s="615"/>
      <c r="ARR8" s="615"/>
      <c r="ARS8" s="615"/>
      <c r="ART8" s="615"/>
      <c r="ARU8" s="615"/>
      <c r="ARV8" s="615"/>
      <c r="ARW8" s="615"/>
      <c r="ARX8" s="615"/>
      <c r="ARY8" s="615"/>
      <c r="ARZ8" s="615"/>
      <c r="ASA8" s="615"/>
      <c r="ASB8" s="615"/>
      <c r="ASC8" s="615"/>
      <c r="ASD8" s="615"/>
      <c r="ASE8" s="615"/>
      <c r="ASF8" s="615"/>
      <c r="ASG8" s="615"/>
      <c r="ASH8" s="615"/>
      <c r="ASI8" s="615"/>
      <c r="ASJ8" s="615"/>
      <c r="ASK8" s="615"/>
      <c r="ASL8" s="615"/>
      <c r="ASM8" s="615"/>
      <c r="ASN8" s="615"/>
      <c r="ASO8" s="615"/>
      <c r="ASP8" s="615"/>
      <c r="ASQ8" s="615"/>
      <c r="ASR8" s="615"/>
      <c r="ASS8" s="615"/>
      <c r="AST8" s="615"/>
      <c r="ASU8" s="615"/>
      <c r="ASV8" s="615"/>
      <c r="ASW8" s="615"/>
      <c r="ASX8" s="615"/>
      <c r="ASY8" s="615"/>
      <c r="ASZ8" s="615"/>
      <c r="ATA8" s="615"/>
      <c r="ATB8" s="615"/>
      <c r="ATC8" s="615"/>
      <c r="ATD8" s="615"/>
      <c r="ATE8" s="615"/>
      <c r="ATF8" s="615"/>
      <c r="ATG8" s="615"/>
      <c r="ATH8" s="615"/>
      <c r="ATI8" s="615"/>
      <c r="ATJ8" s="615"/>
      <c r="ATK8" s="615"/>
      <c r="ATL8" s="615"/>
      <c r="ATM8" s="615"/>
      <c r="ATN8" s="615"/>
      <c r="ATO8" s="615"/>
      <c r="ATP8" s="615"/>
      <c r="ATQ8" s="615"/>
      <c r="ATR8" s="615"/>
      <c r="ATS8" s="615"/>
      <c r="ATT8" s="615"/>
      <c r="ATU8" s="615"/>
      <c r="ATV8" s="615"/>
      <c r="ATW8" s="615"/>
      <c r="ATX8" s="615"/>
      <c r="ATY8" s="615"/>
      <c r="ATZ8" s="615"/>
      <c r="AUA8" s="615"/>
      <c r="AUB8" s="615"/>
      <c r="AUC8" s="615"/>
      <c r="AUD8" s="615"/>
      <c r="AUE8" s="615"/>
      <c r="AUF8" s="615"/>
      <c r="AUG8" s="615"/>
      <c r="AUH8" s="615"/>
      <c r="AUI8" s="615"/>
      <c r="AUJ8" s="615"/>
      <c r="AUK8" s="615"/>
      <c r="AUL8" s="615"/>
      <c r="AUM8" s="615"/>
      <c r="AUN8" s="615"/>
      <c r="AUO8" s="615"/>
      <c r="AUP8" s="615"/>
      <c r="AUQ8" s="615"/>
      <c r="AUR8" s="615"/>
      <c r="AUS8" s="615"/>
      <c r="AUT8" s="615"/>
      <c r="AUU8" s="615"/>
      <c r="AUV8" s="615"/>
      <c r="AUW8" s="615"/>
      <c r="AUX8" s="615"/>
      <c r="AUY8" s="615"/>
      <c r="AUZ8" s="615"/>
      <c r="AVA8" s="615"/>
      <c r="AVB8" s="615"/>
      <c r="AVC8" s="615"/>
      <c r="AVD8" s="615"/>
      <c r="AVE8" s="615"/>
      <c r="AVF8" s="615"/>
      <c r="AVG8" s="615"/>
      <c r="AVH8" s="615"/>
      <c r="AVI8" s="615"/>
      <c r="AVJ8" s="615"/>
      <c r="AVK8" s="615"/>
      <c r="AVL8" s="615"/>
      <c r="AVM8" s="615"/>
      <c r="AVN8" s="615"/>
      <c r="AVO8" s="615"/>
      <c r="AVP8" s="615"/>
      <c r="AVQ8" s="615"/>
      <c r="AVR8" s="615"/>
      <c r="AVS8" s="615"/>
      <c r="AVT8" s="615"/>
      <c r="AVU8" s="615"/>
      <c r="AVV8" s="615"/>
      <c r="AVW8" s="615"/>
      <c r="AVX8" s="615"/>
      <c r="AVY8" s="615"/>
      <c r="AVZ8" s="615"/>
      <c r="AWA8" s="615"/>
      <c r="AWB8" s="615"/>
      <c r="AWC8" s="615"/>
      <c r="AWD8" s="615"/>
      <c r="AWE8" s="615"/>
      <c r="AWF8" s="615"/>
      <c r="AWG8" s="615"/>
      <c r="AWH8" s="615"/>
      <c r="AWI8" s="615"/>
      <c r="AWJ8" s="615"/>
      <c r="AWK8" s="615"/>
      <c r="AWL8" s="615"/>
      <c r="AWM8" s="615"/>
      <c r="AWN8" s="615"/>
      <c r="AWO8" s="615"/>
      <c r="AWP8" s="615"/>
      <c r="AWQ8" s="615"/>
      <c r="AWR8" s="615"/>
      <c r="AWS8" s="615"/>
      <c r="AWT8" s="615"/>
      <c r="AWU8" s="615"/>
      <c r="AWV8" s="615"/>
      <c r="AWW8" s="615"/>
      <c r="AWX8" s="615"/>
      <c r="AWY8" s="615"/>
      <c r="AWZ8" s="615"/>
      <c r="AXA8" s="615"/>
      <c r="AXB8" s="615"/>
      <c r="AXC8" s="615"/>
      <c r="AXD8" s="615"/>
      <c r="AXE8" s="615"/>
      <c r="AXF8" s="615"/>
      <c r="AXG8" s="615"/>
      <c r="AXH8" s="615"/>
      <c r="AXI8" s="615"/>
      <c r="AXJ8" s="615"/>
      <c r="AXK8" s="615"/>
      <c r="AXL8" s="615"/>
      <c r="AXM8" s="615"/>
      <c r="AXN8" s="615"/>
      <c r="AXO8" s="615"/>
      <c r="AXP8" s="615"/>
      <c r="AXQ8" s="615"/>
      <c r="AXR8" s="615"/>
      <c r="AXS8" s="615"/>
      <c r="AXT8" s="615"/>
      <c r="AXU8" s="615"/>
      <c r="AXV8" s="615"/>
      <c r="AXW8" s="615"/>
      <c r="AXX8" s="615"/>
      <c r="AXY8" s="615"/>
      <c r="AXZ8" s="615"/>
      <c r="AYA8" s="615"/>
      <c r="AYB8" s="615"/>
      <c r="AYC8" s="615"/>
      <c r="AYD8" s="615"/>
      <c r="AYE8" s="615"/>
      <c r="AYF8" s="615"/>
      <c r="AYG8" s="615"/>
      <c r="AYH8" s="615"/>
      <c r="AYI8" s="615"/>
      <c r="AYJ8" s="615"/>
      <c r="AYK8" s="615"/>
      <c r="AYL8" s="615"/>
      <c r="AYM8" s="615"/>
      <c r="AYN8" s="615"/>
      <c r="AYO8" s="615"/>
      <c r="AYP8" s="615"/>
      <c r="AYQ8" s="615"/>
      <c r="AYR8" s="615"/>
      <c r="AYS8" s="615"/>
      <c r="AYT8" s="615"/>
      <c r="AYU8" s="615"/>
      <c r="AYV8" s="615"/>
      <c r="AYW8" s="615"/>
      <c r="AYX8" s="615"/>
      <c r="AYY8" s="615"/>
      <c r="AYZ8" s="615"/>
      <c r="AZA8" s="615"/>
      <c r="AZB8" s="615"/>
      <c r="AZC8" s="615"/>
      <c r="AZD8" s="615"/>
      <c r="AZE8" s="615"/>
      <c r="AZF8" s="615"/>
      <c r="AZG8" s="615"/>
      <c r="AZH8" s="615"/>
      <c r="AZI8" s="615"/>
      <c r="AZJ8" s="615"/>
      <c r="AZK8" s="615"/>
      <c r="AZL8" s="615"/>
      <c r="AZM8" s="615"/>
      <c r="AZN8" s="615"/>
      <c r="AZO8" s="615"/>
      <c r="AZP8" s="615"/>
      <c r="AZQ8" s="615"/>
      <c r="AZR8" s="615"/>
      <c r="AZS8" s="615"/>
      <c r="AZT8" s="615"/>
      <c r="AZU8" s="615"/>
      <c r="AZV8" s="615"/>
      <c r="AZW8" s="615"/>
      <c r="AZX8" s="615"/>
      <c r="AZY8" s="615"/>
      <c r="AZZ8" s="615"/>
      <c r="BAA8" s="615"/>
      <c r="BAB8" s="615"/>
      <c r="BAC8" s="615"/>
      <c r="BAD8" s="615"/>
      <c r="BAE8" s="615"/>
      <c r="BAF8" s="615"/>
      <c r="BAG8" s="615"/>
      <c r="BAH8" s="615"/>
      <c r="BAI8" s="615"/>
      <c r="BAJ8" s="615"/>
      <c r="BAK8" s="615"/>
      <c r="BAL8" s="615"/>
      <c r="BAM8" s="615"/>
      <c r="BAN8" s="615"/>
      <c r="BAO8" s="615"/>
      <c r="BAP8" s="615"/>
      <c r="BAQ8" s="615"/>
      <c r="BAR8" s="615"/>
      <c r="BAS8" s="615"/>
      <c r="BAT8" s="615"/>
      <c r="BAU8" s="615"/>
      <c r="BAV8" s="615"/>
      <c r="BAW8" s="615"/>
      <c r="BAX8" s="615"/>
      <c r="BAY8" s="615"/>
      <c r="BAZ8" s="615"/>
      <c r="BBA8" s="615"/>
      <c r="BBB8" s="615"/>
      <c r="BBC8" s="615"/>
      <c r="BBD8" s="615"/>
      <c r="BBE8" s="615"/>
      <c r="BBF8" s="615"/>
      <c r="BBG8" s="615"/>
      <c r="BBH8" s="615"/>
      <c r="BBI8" s="615"/>
      <c r="BBJ8" s="615"/>
      <c r="BBK8" s="615"/>
      <c r="BBL8" s="615"/>
      <c r="BBM8" s="615"/>
      <c r="BBN8" s="615"/>
      <c r="BBO8" s="615"/>
      <c r="BBP8" s="615"/>
      <c r="BBQ8" s="615"/>
      <c r="BBR8" s="615"/>
      <c r="BBS8" s="615"/>
      <c r="BBT8" s="615"/>
      <c r="BBU8" s="615"/>
      <c r="BBV8" s="615"/>
      <c r="BBW8" s="615"/>
      <c r="BBX8" s="615"/>
      <c r="BBY8" s="615"/>
      <c r="BBZ8" s="615"/>
      <c r="BCA8" s="615"/>
      <c r="BCB8" s="615"/>
      <c r="BCC8" s="615"/>
      <c r="BCD8" s="615"/>
      <c r="BCE8" s="615"/>
      <c r="BCF8" s="615"/>
      <c r="BCG8" s="615"/>
      <c r="BCH8" s="615"/>
      <c r="BCI8" s="615"/>
      <c r="BCJ8" s="615"/>
      <c r="BCK8" s="615"/>
      <c r="BCL8" s="615"/>
      <c r="BCM8" s="615"/>
      <c r="BCN8" s="615"/>
      <c r="BCO8" s="615"/>
      <c r="BCP8" s="615"/>
      <c r="BCQ8" s="615"/>
      <c r="BCR8" s="615"/>
      <c r="BCS8" s="615"/>
      <c r="BCT8" s="615"/>
      <c r="BCU8" s="615"/>
      <c r="BCV8" s="615"/>
      <c r="BCW8" s="615"/>
      <c r="BCX8" s="615"/>
      <c r="BCY8" s="615"/>
      <c r="BCZ8" s="615"/>
      <c r="BDA8" s="615"/>
      <c r="BDB8" s="615"/>
      <c r="BDC8" s="615"/>
      <c r="BDD8" s="615"/>
      <c r="BDE8" s="615"/>
      <c r="BDF8" s="615"/>
      <c r="BDG8" s="615"/>
      <c r="BDH8" s="615"/>
      <c r="BDI8" s="615"/>
      <c r="BDJ8" s="615"/>
      <c r="BDK8" s="615"/>
      <c r="BDL8" s="615"/>
      <c r="BDM8" s="615"/>
      <c r="BDN8" s="615"/>
      <c r="BDO8" s="615"/>
      <c r="BDP8" s="615"/>
      <c r="BDQ8" s="615"/>
      <c r="BDR8" s="615"/>
      <c r="BDS8" s="615"/>
      <c r="BDT8" s="615"/>
      <c r="BDU8" s="615"/>
      <c r="BDV8" s="615"/>
      <c r="BDW8" s="615"/>
      <c r="BDX8" s="615"/>
      <c r="BDY8" s="615"/>
      <c r="BDZ8" s="615"/>
      <c r="BEA8" s="615"/>
      <c r="BEB8" s="615"/>
      <c r="BEC8" s="615"/>
      <c r="BED8" s="615"/>
      <c r="BEE8" s="615"/>
      <c r="BEF8" s="615"/>
      <c r="BEG8" s="615"/>
      <c r="BEH8" s="615"/>
      <c r="BEI8" s="615"/>
      <c r="BEJ8" s="615"/>
      <c r="BEK8" s="615"/>
      <c r="BEL8" s="615"/>
      <c r="BEM8" s="615"/>
      <c r="BEN8" s="615"/>
      <c r="BEO8" s="615"/>
      <c r="BEP8" s="615"/>
      <c r="BEQ8" s="615"/>
      <c r="BER8" s="615"/>
      <c r="BES8" s="615"/>
      <c r="BET8" s="615"/>
      <c r="BEU8" s="615"/>
      <c r="BEV8" s="615"/>
      <c r="BEW8" s="615"/>
      <c r="BEX8" s="615"/>
      <c r="BEY8" s="615"/>
      <c r="BEZ8" s="615"/>
      <c r="BFA8" s="615"/>
      <c r="BFB8" s="615"/>
      <c r="BFC8" s="615"/>
      <c r="BFD8" s="615"/>
      <c r="BFE8" s="615"/>
      <c r="BFF8" s="615"/>
      <c r="BFG8" s="615"/>
      <c r="BFH8" s="615"/>
      <c r="BFI8" s="615"/>
      <c r="BFJ8" s="615"/>
      <c r="BFK8" s="615"/>
      <c r="BFL8" s="615"/>
      <c r="BFM8" s="615"/>
      <c r="BFN8" s="615"/>
      <c r="BFO8" s="615"/>
      <c r="BFP8" s="615"/>
      <c r="BFQ8" s="615"/>
      <c r="BFR8" s="615"/>
      <c r="BFS8" s="615"/>
      <c r="BFT8" s="615"/>
      <c r="BFU8" s="615"/>
      <c r="BFV8" s="615"/>
      <c r="BFW8" s="615"/>
      <c r="BFX8" s="615"/>
      <c r="BFY8" s="615"/>
      <c r="BFZ8" s="615"/>
      <c r="BGA8" s="615"/>
      <c r="BGB8" s="615"/>
      <c r="BGC8" s="615"/>
      <c r="BGD8" s="615"/>
      <c r="BGE8" s="615"/>
      <c r="BGF8" s="615"/>
      <c r="BGG8" s="615"/>
      <c r="BGH8" s="615"/>
      <c r="BGI8" s="615"/>
      <c r="BGJ8" s="615"/>
      <c r="BGK8" s="615"/>
      <c r="BGL8" s="615"/>
      <c r="BGM8" s="615"/>
      <c r="BGN8" s="615"/>
      <c r="BGO8" s="615"/>
      <c r="BGP8" s="615"/>
      <c r="BGQ8" s="615"/>
      <c r="BGR8" s="615"/>
      <c r="BGS8" s="615"/>
      <c r="BGT8" s="615"/>
      <c r="BGU8" s="615"/>
      <c r="BGV8" s="615"/>
      <c r="BGW8" s="615"/>
      <c r="BGX8" s="615"/>
      <c r="BGY8" s="615"/>
      <c r="BGZ8" s="615"/>
      <c r="BHA8" s="615"/>
      <c r="BHB8" s="615"/>
      <c r="BHC8" s="615"/>
      <c r="BHD8" s="615"/>
      <c r="BHE8" s="615"/>
      <c r="BHF8" s="615"/>
      <c r="BHG8" s="615"/>
      <c r="BHH8" s="615"/>
      <c r="BHI8" s="615"/>
      <c r="BHJ8" s="615"/>
      <c r="BHK8" s="615"/>
      <c r="BHL8" s="615"/>
      <c r="BHM8" s="615"/>
      <c r="BHN8" s="615"/>
      <c r="BHO8" s="615"/>
      <c r="BHP8" s="615"/>
      <c r="BHQ8" s="615"/>
      <c r="BHR8" s="615"/>
      <c r="BHS8" s="615"/>
      <c r="BHT8" s="615"/>
      <c r="BHU8" s="615"/>
      <c r="BHV8" s="615"/>
      <c r="BHW8" s="615"/>
      <c r="BHX8" s="615"/>
      <c r="BHY8" s="615"/>
      <c r="BHZ8" s="615"/>
      <c r="BIA8" s="615"/>
      <c r="BIB8" s="615"/>
      <c r="BIC8" s="615"/>
      <c r="BID8" s="615"/>
      <c r="BIE8" s="615"/>
      <c r="BIF8" s="615"/>
      <c r="BIG8" s="615"/>
      <c r="BIH8" s="615"/>
      <c r="BII8" s="615"/>
      <c r="BIJ8" s="615"/>
      <c r="BIK8" s="615"/>
      <c r="BIL8" s="615"/>
      <c r="BIM8" s="615"/>
      <c r="BIN8" s="615"/>
      <c r="BIO8" s="615"/>
      <c r="BIP8" s="615"/>
      <c r="BIQ8" s="615"/>
      <c r="BIR8" s="615"/>
      <c r="BIS8" s="615"/>
      <c r="BIT8" s="615"/>
      <c r="BIU8" s="615"/>
      <c r="BIV8" s="615"/>
      <c r="BIW8" s="615"/>
      <c r="BIX8" s="615"/>
      <c r="BIY8" s="615"/>
      <c r="BIZ8" s="615"/>
      <c r="BJA8" s="615"/>
      <c r="BJB8" s="615"/>
      <c r="BJC8" s="615"/>
      <c r="BJD8" s="615"/>
      <c r="BJE8" s="615"/>
      <c r="BJF8" s="615"/>
      <c r="BJG8" s="615"/>
      <c r="BJH8" s="615"/>
      <c r="BJI8" s="615"/>
      <c r="BJJ8" s="615"/>
      <c r="BJK8" s="615"/>
      <c r="BJL8" s="615"/>
      <c r="BJM8" s="615"/>
      <c r="BJN8" s="615"/>
      <c r="BJO8" s="615"/>
      <c r="BJP8" s="615"/>
      <c r="BJQ8" s="615"/>
      <c r="BJR8" s="615"/>
      <c r="BJS8" s="615"/>
      <c r="BJT8" s="615"/>
      <c r="BJU8" s="615"/>
      <c r="BJV8" s="615"/>
      <c r="BJW8" s="615"/>
      <c r="BJX8" s="615"/>
      <c r="BJY8" s="615"/>
      <c r="BJZ8" s="615"/>
      <c r="BKA8" s="615"/>
      <c r="BKB8" s="615"/>
      <c r="BKC8" s="615"/>
      <c r="BKD8" s="615"/>
      <c r="BKE8" s="615"/>
      <c r="BKF8" s="615"/>
      <c r="BKG8" s="615"/>
      <c r="BKH8" s="615"/>
      <c r="BKI8" s="615"/>
      <c r="BKJ8" s="615"/>
      <c r="BKK8" s="615"/>
      <c r="BKL8" s="615"/>
      <c r="BKM8" s="615"/>
      <c r="BKN8" s="615"/>
      <c r="BKO8" s="615"/>
      <c r="BKP8" s="615"/>
      <c r="BKQ8" s="615"/>
      <c r="BKR8" s="615"/>
      <c r="BKS8" s="615"/>
      <c r="BKT8" s="615"/>
      <c r="BKU8" s="615"/>
      <c r="BKV8" s="615"/>
      <c r="BKW8" s="615"/>
      <c r="BKX8" s="615"/>
      <c r="BKY8" s="615"/>
      <c r="BKZ8" s="615"/>
      <c r="BLA8" s="615"/>
      <c r="BLB8" s="615"/>
      <c r="BLC8" s="615"/>
      <c r="BLD8" s="615"/>
      <c r="BLE8" s="615"/>
      <c r="BLF8" s="615"/>
      <c r="BLG8" s="615"/>
      <c r="BLH8" s="615"/>
      <c r="BLI8" s="615"/>
      <c r="BLJ8" s="615"/>
      <c r="BLK8" s="615"/>
      <c r="BLL8" s="615"/>
      <c r="BLM8" s="615"/>
      <c r="BLN8" s="615"/>
      <c r="BLO8" s="615"/>
      <c r="BLP8" s="615"/>
      <c r="BLQ8" s="615"/>
      <c r="BLR8" s="615"/>
      <c r="BLS8" s="615"/>
      <c r="BLT8" s="615"/>
      <c r="BLU8" s="615"/>
      <c r="BLV8" s="615"/>
      <c r="BLW8" s="615"/>
      <c r="BLX8" s="615"/>
      <c r="BLY8" s="615"/>
      <c r="BLZ8" s="615"/>
      <c r="BMA8" s="615"/>
      <c r="BMB8" s="615"/>
      <c r="BMC8" s="615"/>
      <c r="BMD8" s="615"/>
      <c r="BME8" s="615"/>
      <c r="BMF8" s="615"/>
      <c r="BMG8" s="615"/>
      <c r="BMH8" s="615"/>
      <c r="BMI8" s="615"/>
      <c r="BMJ8" s="615"/>
      <c r="BMK8" s="615"/>
      <c r="BML8" s="615"/>
      <c r="BMM8" s="615"/>
      <c r="BMN8" s="615"/>
      <c r="BMO8" s="615"/>
      <c r="BMP8" s="615"/>
      <c r="BMQ8" s="615"/>
      <c r="BMR8" s="615"/>
      <c r="BMS8" s="615"/>
      <c r="BMT8" s="615"/>
      <c r="BMU8" s="615"/>
      <c r="BMV8" s="615"/>
      <c r="BMW8" s="615"/>
      <c r="BMX8" s="615"/>
      <c r="BMY8" s="615"/>
      <c r="BMZ8" s="615"/>
      <c r="BNA8" s="615"/>
      <c r="BNB8" s="615"/>
      <c r="BNC8" s="615"/>
      <c r="BND8" s="615"/>
      <c r="BNE8" s="615"/>
      <c r="BNF8" s="615"/>
      <c r="BNG8" s="615"/>
      <c r="BNH8" s="615"/>
      <c r="BNI8" s="615"/>
      <c r="BNJ8" s="615"/>
      <c r="BNK8" s="615"/>
      <c r="BNL8" s="615"/>
      <c r="BNM8" s="615"/>
      <c r="BNN8" s="615"/>
      <c r="BNO8" s="615"/>
      <c r="BNP8" s="615"/>
      <c r="BNQ8" s="615"/>
      <c r="BNR8" s="615"/>
      <c r="BNS8" s="615"/>
      <c r="BNT8" s="615"/>
      <c r="BNU8" s="615"/>
      <c r="BNV8" s="615"/>
      <c r="BNW8" s="615"/>
      <c r="BNX8" s="615"/>
      <c r="BNY8" s="615"/>
      <c r="BNZ8" s="615"/>
      <c r="BOA8" s="615"/>
      <c r="BOB8" s="615"/>
      <c r="BOC8" s="615"/>
      <c r="BOD8" s="615"/>
      <c r="BOE8" s="615"/>
      <c r="BOF8" s="615"/>
      <c r="BOG8" s="615"/>
      <c r="BOH8" s="615"/>
      <c r="BOI8" s="615"/>
      <c r="BOJ8" s="615"/>
      <c r="BOK8" s="615"/>
      <c r="BOL8" s="615"/>
      <c r="BOM8" s="615"/>
      <c r="BON8" s="615"/>
      <c r="BOO8" s="615"/>
      <c r="BOP8" s="615"/>
      <c r="BOQ8" s="615"/>
      <c r="BOR8" s="615"/>
      <c r="BOS8" s="615"/>
      <c r="BOT8" s="615"/>
      <c r="BOU8" s="615"/>
      <c r="BOV8" s="615"/>
      <c r="BOW8" s="615"/>
      <c r="BOX8" s="615"/>
      <c r="BOY8" s="615"/>
      <c r="BOZ8" s="615"/>
      <c r="BPA8" s="615"/>
      <c r="BPB8" s="615"/>
      <c r="BPC8" s="615"/>
      <c r="BPD8" s="615"/>
      <c r="BPE8" s="615"/>
      <c r="BPF8" s="615"/>
      <c r="BPG8" s="615"/>
      <c r="BPH8" s="615"/>
      <c r="BPI8" s="615"/>
      <c r="BPJ8" s="615"/>
      <c r="BPK8" s="615"/>
      <c r="BPL8" s="615"/>
      <c r="BPM8" s="615"/>
      <c r="BPN8" s="615"/>
      <c r="BPO8" s="615"/>
      <c r="BPP8" s="615"/>
      <c r="BPQ8" s="615"/>
      <c r="BPR8" s="615"/>
      <c r="BPS8" s="615"/>
      <c r="BPT8" s="615"/>
      <c r="BPU8" s="615"/>
      <c r="BPV8" s="615"/>
      <c r="BPW8" s="615"/>
      <c r="BPX8" s="615"/>
      <c r="BPY8" s="615"/>
      <c r="BPZ8" s="615"/>
      <c r="BQA8" s="615"/>
      <c r="BQB8" s="615"/>
      <c r="BQC8" s="615"/>
      <c r="BQD8" s="615"/>
      <c r="BQE8" s="615"/>
      <c r="BQF8" s="615"/>
      <c r="BQG8" s="615"/>
      <c r="BQH8" s="615"/>
      <c r="BQI8" s="615"/>
      <c r="BQJ8" s="615"/>
      <c r="BQK8" s="615"/>
      <c r="BQL8" s="615"/>
      <c r="BQM8" s="615"/>
      <c r="BQN8" s="615"/>
      <c r="BQO8" s="615"/>
      <c r="BQP8" s="615"/>
      <c r="BQQ8" s="615"/>
      <c r="BQR8" s="615"/>
      <c r="BQS8" s="615"/>
      <c r="BQT8" s="615"/>
      <c r="BQU8" s="615"/>
      <c r="BQV8" s="615"/>
      <c r="BQW8" s="615"/>
      <c r="BQX8" s="615"/>
      <c r="BQY8" s="615"/>
      <c r="BQZ8" s="615"/>
      <c r="BRA8" s="615"/>
      <c r="BRB8" s="615"/>
      <c r="BRC8" s="615"/>
      <c r="BRD8" s="615"/>
      <c r="BRE8" s="615"/>
      <c r="BRF8" s="615"/>
      <c r="BRG8" s="615"/>
      <c r="BRH8" s="615"/>
      <c r="BRI8" s="615"/>
      <c r="BRJ8" s="615"/>
      <c r="BRK8" s="615"/>
      <c r="BRL8" s="615"/>
      <c r="BRM8" s="615"/>
      <c r="BRN8" s="615"/>
      <c r="BRO8" s="615"/>
      <c r="BRP8" s="615"/>
      <c r="BRQ8" s="615"/>
      <c r="BRR8" s="615"/>
      <c r="BRS8" s="615"/>
      <c r="BRT8" s="615"/>
      <c r="BRU8" s="615"/>
      <c r="BRV8" s="615"/>
      <c r="BRW8" s="615"/>
      <c r="BRX8" s="615"/>
      <c r="BRY8" s="615"/>
      <c r="BRZ8" s="615"/>
      <c r="BSA8" s="615"/>
      <c r="BSB8" s="615"/>
      <c r="BSC8" s="615"/>
      <c r="BSD8" s="615"/>
      <c r="BSE8" s="615"/>
      <c r="BSF8" s="615"/>
      <c r="BSG8" s="615"/>
      <c r="BSH8" s="615"/>
      <c r="BSI8" s="615"/>
      <c r="BSJ8" s="615"/>
      <c r="BSK8" s="615"/>
      <c r="BSL8" s="615"/>
      <c r="BSM8" s="615"/>
      <c r="BSN8" s="615"/>
      <c r="BSO8" s="615"/>
      <c r="BSP8" s="615"/>
      <c r="BSQ8" s="615"/>
      <c r="BSR8" s="615"/>
      <c r="BSS8" s="615"/>
      <c r="BST8" s="615"/>
      <c r="BSU8" s="615"/>
      <c r="BSV8" s="615"/>
      <c r="BSW8" s="615"/>
      <c r="BSX8" s="615"/>
      <c r="BSY8" s="615"/>
      <c r="BSZ8" s="615"/>
      <c r="BTA8" s="615"/>
      <c r="BTB8" s="615"/>
      <c r="BTC8" s="615"/>
      <c r="BTD8" s="615"/>
      <c r="BTE8" s="615"/>
      <c r="BTF8" s="615"/>
      <c r="BTG8" s="615"/>
      <c r="BTH8" s="615"/>
      <c r="BTI8" s="615"/>
      <c r="BTJ8" s="615"/>
      <c r="BTK8" s="615"/>
      <c r="BTL8" s="615"/>
      <c r="BTM8" s="615"/>
      <c r="BTN8" s="615"/>
      <c r="BTO8" s="615"/>
      <c r="BTP8" s="615"/>
      <c r="BTQ8" s="615"/>
      <c r="BTR8" s="615"/>
      <c r="BTS8" s="615"/>
      <c r="BTT8" s="615"/>
      <c r="BTU8" s="615"/>
      <c r="BTV8" s="615"/>
      <c r="BTW8" s="615"/>
      <c r="BTX8" s="615"/>
      <c r="BTY8" s="615"/>
      <c r="BTZ8" s="615"/>
      <c r="BUA8" s="615"/>
      <c r="BUB8" s="615"/>
      <c r="BUC8" s="615"/>
      <c r="BUD8" s="615"/>
      <c r="BUE8" s="615"/>
      <c r="BUF8" s="615"/>
      <c r="BUG8" s="615"/>
      <c r="BUH8" s="615"/>
      <c r="BUI8" s="615"/>
      <c r="BUJ8" s="615"/>
      <c r="BUK8" s="615"/>
      <c r="BUL8" s="615"/>
      <c r="BUM8" s="615"/>
      <c r="BUN8" s="615"/>
      <c r="BUO8" s="615"/>
      <c r="BUP8" s="615"/>
      <c r="BUQ8" s="615"/>
      <c r="BUR8" s="615"/>
      <c r="BUS8" s="615"/>
      <c r="BUT8" s="615"/>
      <c r="BUU8" s="615"/>
      <c r="BUV8" s="615"/>
      <c r="BUW8" s="615"/>
      <c r="BUX8" s="615"/>
      <c r="BUY8" s="615"/>
      <c r="BUZ8" s="615"/>
      <c r="BVA8" s="615"/>
      <c r="BVB8" s="615"/>
      <c r="BVC8" s="615"/>
      <c r="BVD8" s="615"/>
      <c r="BVE8" s="615"/>
      <c r="BVF8" s="615"/>
      <c r="BVG8" s="615"/>
      <c r="BVH8" s="615"/>
      <c r="BVI8" s="615"/>
      <c r="BVJ8" s="615"/>
      <c r="BVK8" s="615"/>
      <c r="BVL8" s="615"/>
      <c r="BVM8" s="615"/>
      <c r="BVN8" s="615"/>
      <c r="BVO8" s="615"/>
      <c r="BVP8" s="615"/>
      <c r="BVQ8" s="615"/>
      <c r="BVR8" s="615"/>
      <c r="BVS8" s="615"/>
      <c r="BVT8" s="615"/>
      <c r="BVU8" s="615"/>
      <c r="BVV8" s="615"/>
      <c r="BVW8" s="615"/>
      <c r="BVX8" s="615"/>
      <c r="BVY8" s="615"/>
      <c r="BVZ8" s="615"/>
      <c r="BWA8" s="615"/>
      <c r="BWB8" s="615"/>
      <c r="BWC8" s="615"/>
      <c r="BWD8" s="615"/>
      <c r="BWE8" s="615"/>
      <c r="BWF8" s="615"/>
      <c r="BWG8" s="615"/>
      <c r="BWH8" s="615"/>
      <c r="BWI8" s="615"/>
      <c r="BWJ8" s="615"/>
      <c r="BWK8" s="615"/>
      <c r="BWL8" s="615"/>
      <c r="BWM8" s="615"/>
      <c r="BWN8" s="615"/>
      <c r="BWO8" s="615"/>
      <c r="BWP8" s="615"/>
      <c r="BWQ8" s="615"/>
      <c r="BWR8" s="615"/>
      <c r="BWS8" s="615"/>
      <c r="BWT8" s="615"/>
      <c r="BWU8" s="615"/>
      <c r="BWV8" s="615"/>
      <c r="BWW8" s="615"/>
      <c r="BWX8" s="615"/>
      <c r="BWY8" s="615"/>
      <c r="BWZ8" s="615"/>
      <c r="BXA8" s="615"/>
      <c r="BXB8" s="615"/>
      <c r="BXC8" s="615"/>
      <c r="BXD8" s="615"/>
      <c r="BXE8" s="615"/>
      <c r="BXF8" s="615"/>
      <c r="BXG8" s="615"/>
      <c r="BXH8" s="615"/>
      <c r="BXI8" s="615"/>
      <c r="BXJ8" s="615"/>
      <c r="BXK8" s="615"/>
      <c r="BXL8" s="615"/>
      <c r="BXM8" s="615"/>
      <c r="BXN8" s="615"/>
      <c r="BXO8" s="615"/>
      <c r="BXP8" s="615"/>
      <c r="BXQ8" s="615"/>
      <c r="BXR8" s="615"/>
      <c r="BXS8" s="615"/>
      <c r="BXT8" s="615"/>
      <c r="BXU8" s="615"/>
      <c r="BXV8" s="615"/>
      <c r="BXW8" s="615"/>
      <c r="BXX8" s="615"/>
      <c r="BXY8" s="615"/>
      <c r="BXZ8" s="615"/>
      <c r="BYA8" s="615"/>
      <c r="BYB8" s="615"/>
      <c r="BYC8" s="615"/>
      <c r="BYD8" s="615"/>
      <c r="BYE8" s="615"/>
      <c r="BYF8" s="615"/>
      <c r="BYG8" s="615"/>
      <c r="BYH8" s="615"/>
      <c r="BYI8" s="615"/>
      <c r="BYJ8" s="615"/>
      <c r="BYK8" s="615"/>
      <c r="BYL8" s="615"/>
      <c r="BYM8" s="615"/>
      <c r="BYN8" s="615"/>
      <c r="BYO8" s="615"/>
      <c r="BYP8" s="615"/>
      <c r="BYQ8" s="615"/>
      <c r="BYR8" s="615"/>
      <c r="BYS8" s="615"/>
      <c r="BYT8" s="615"/>
      <c r="BYU8" s="615"/>
      <c r="BYV8" s="615"/>
      <c r="BYW8" s="615"/>
      <c r="BYX8" s="615"/>
      <c r="BYY8" s="615"/>
      <c r="BYZ8" s="615"/>
      <c r="BZA8" s="615"/>
      <c r="BZB8" s="615"/>
      <c r="BZC8" s="615"/>
      <c r="BZD8" s="615"/>
      <c r="BZE8" s="615"/>
      <c r="BZF8" s="615"/>
      <c r="BZG8" s="615"/>
      <c r="BZH8" s="615"/>
      <c r="BZI8" s="615"/>
      <c r="BZJ8" s="615"/>
      <c r="BZK8" s="615"/>
      <c r="BZL8" s="615"/>
      <c r="BZM8" s="615"/>
      <c r="BZN8" s="615"/>
      <c r="BZO8" s="615"/>
      <c r="BZP8" s="615"/>
      <c r="BZQ8" s="615"/>
      <c r="BZR8" s="615"/>
      <c r="BZS8" s="615"/>
      <c r="BZT8" s="615"/>
      <c r="BZU8" s="615"/>
      <c r="BZV8" s="615"/>
      <c r="BZW8" s="615"/>
      <c r="BZX8" s="615"/>
      <c r="BZY8" s="615"/>
      <c r="BZZ8" s="615"/>
      <c r="CAA8" s="615"/>
      <c r="CAB8" s="615"/>
      <c r="CAC8" s="615"/>
      <c r="CAD8" s="615"/>
      <c r="CAE8" s="615"/>
      <c r="CAF8" s="615"/>
      <c r="CAG8" s="615"/>
      <c r="CAH8" s="615"/>
      <c r="CAI8" s="615"/>
      <c r="CAJ8" s="615"/>
      <c r="CAK8" s="615"/>
      <c r="CAL8" s="615"/>
      <c r="CAM8" s="615"/>
      <c r="CAN8" s="615"/>
      <c r="CAO8" s="615"/>
      <c r="CAP8" s="615"/>
      <c r="CAQ8" s="615"/>
      <c r="CAR8" s="615"/>
      <c r="CAS8" s="615"/>
      <c r="CAT8" s="615"/>
      <c r="CAU8" s="615"/>
      <c r="CAV8" s="615"/>
      <c r="CAW8" s="615"/>
      <c r="CAX8" s="615"/>
      <c r="CAY8" s="615"/>
      <c r="CAZ8" s="615"/>
      <c r="CBA8" s="615"/>
      <c r="CBB8" s="615"/>
      <c r="CBC8" s="615"/>
      <c r="CBD8" s="615"/>
      <c r="CBE8" s="615"/>
      <c r="CBF8" s="615"/>
      <c r="CBG8" s="615"/>
      <c r="CBH8" s="615"/>
      <c r="CBI8" s="615"/>
      <c r="CBJ8" s="615"/>
      <c r="CBK8" s="615"/>
      <c r="CBL8" s="615"/>
      <c r="CBM8" s="615"/>
      <c r="CBN8" s="615"/>
      <c r="CBO8" s="615"/>
      <c r="CBP8" s="615"/>
      <c r="CBQ8" s="615"/>
      <c r="CBR8" s="615"/>
      <c r="CBS8" s="615"/>
      <c r="CBT8" s="615"/>
      <c r="CBU8" s="615"/>
      <c r="CBV8" s="615"/>
      <c r="CBW8" s="615"/>
      <c r="CBX8" s="615"/>
      <c r="CBY8" s="615"/>
      <c r="CBZ8" s="615"/>
      <c r="CCA8" s="615"/>
      <c r="CCB8" s="615"/>
      <c r="CCC8" s="615"/>
      <c r="CCD8" s="615"/>
      <c r="CCE8" s="615"/>
      <c r="CCF8" s="615"/>
      <c r="CCG8" s="615"/>
      <c r="CCH8" s="615"/>
      <c r="CCI8" s="615"/>
      <c r="CCJ8" s="615"/>
      <c r="CCK8" s="615"/>
      <c r="CCL8" s="615"/>
      <c r="CCM8" s="615"/>
      <c r="CCN8" s="615"/>
      <c r="CCO8" s="615"/>
      <c r="CCP8" s="615"/>
      <c r="CCQ8" s="615"/>
      <c r="CCR8" s="615"/>
      <c r="CCS8" s="615"/>
      <c r="CCT8" s="615"/>
      <c r="CCU8" s="615"/>
      <c r="CCV8" s="615"/>
      <c r="CCW8" s="615"/>
      <c r="CCX8" s="615"/>
      <c r="CCY8" s="615"/>
      <c r="CCZ8" s="615"/>
      <c r="CDA8" s="615"/>
      <c r="CDB8" s="615"/>
      <c r="CDC8" s="615"/>
      <c r="CDD8" s="615"/>
      <c r="CDE8" s="615"/>
      <c r="CDF8" s="615"/>
      <c r="CDG8" s="615"/>
      <c r="CDH8" s="615"/>
      <c r="CDI8" s="615"/>
      <c r="CDJ8" s="615"/>
      <c r="CDK8" s="615"/>
      <c r="CDL8" s="615"/>
      <c r="CDM8" s="615"/>
      <c r="CDN8" s="615"/>
      <c r="CDO8" s="615"/>
      <c r="CDP8" s="615"/>
      <c r="CDQ8" s="615"/>
      <c r="CDR8" s="615"/>
      <c r="CDS8" s="615"/>
      <c r="CDT8" s="615"/>
      <c r="CDU8" s="615"/>
      <c r="CDV8" s="615"/>
      <c r="CDW8" s="615"/>
      <c r="CDX8" s="615"/>
      <c r="CDY8" s="615"/>
      <c r="CDZ8" s="615"/>
      <c r="CEA8" s="615"/>
      <c r="CEB8" s="615"/>
      <c r="CEC8" s="615"/>
      <c r="CED8" s="615"/>
      <c r="CEE8" s="615"/>
      <c r="CEF8" s="615"/>
      <c r="CEG8" s="615"/>
      <c r="CEH8" s="615"/>
      <c r="CEI8" s="615"/>
      <c r="CEJ8" s="615"/>
      <c r="CEK8" s="615"/>
      <c r="CEL8" s="615"/>
      <c r="CEM8" s="615"/>
      <c r="CEN8" s="615"/>
      <c r="CEO8" s="615"/>
      <c r="CEP8" s="615"/>
      <c r="CEQ8" s="615"/>
      <c r="CER8" s="615"/>
      <c r="CES8" s="615"/>
      <c r="CET8" s="615"/>
      <c r="CEU8" s="615"/>
      <c r="CEV8" s="615"/>
      <c r="CEW8" s="615"/>
      <c r="CEX8" s="615"/>
      <c r="CEY8" s="615"/>
      <c r="CEZ8" s="615"/>
      <c r="CFA8" s="615"/>
      <c r="CFB8" s="615"/>
      <c r="CFC8" s="615"/>
      <c r="CFD8" s="615"/>
      <c r="CFE8" s="615"/>
      <c r="CFF8" s="615"/>
      <c r="CFG8" s="615"/>
      <c r="CFH8" s="615"/>
      <c r="CFI8" s="615"/>
      <c r="CFJ8" s="615"/>
      <c r="CFK8" s="615"/>
      <c r="CFL8" s="615"/>
      <c r="CFM8" s="615"/>
      <c r="CFN8" s="615"/>
      <c r="CFO8" s="615"/>
      <c r="CFP8" s="615"/>
      <c r="CFQ8" s="615"/>
      <c r="CFR8" s="615"/>
      <c r="CFS8" s="615"/>
      <c r="CFT8" s="615"/>
      <c r="CFU8" s="615"/>
      <c r="CFV8" s="615"/>
      <c r="CFW8" s="615"/>
      <c r="CFX8" s="615"/>
      <c r="CFY8" s="615"/>
      <c r="CFZ8" s="615"/>
      <c r="CGA8" s="615"/>
      <c r="CGB8" s="615"/>
      <c r="CGC8" s="615"/>
      <c r="CGD8" s="615"/>
      <c r="CGE8" s="615"/>
      <c r="CGF8" s="615"/>
      <c r="CGG8" s="615"/>
      <c r="CGH8" s="615"/>
      <c r="CGI8" s="615"/>
      <c r="CGJ8" s="615"/>
      <c r="CGK8" s="615"/>
      <c r="CGL8" s="615"/>
      <c r="CGM8" s="615"/>
      <c r="CGN8" s="615"/>
      <c r="CGO8" s="615"/>
      <c r="CGP8" s="615"/>
      <c r="CGQ8" s="615"/>
      <c r="CGR8" s="615"/>
      <c r="CGS8" s="615"/>
      <c r="CGT8" s="615"/>
      <c r="CGU8" s="615"/>
      <c r="CGV8" s="615"/>
      <c r="CGW8" s="615"/>
      <c r="CGX8" s="615"/>
      <c r="CGY8" s="615"/>
      <c r="CGZ8" s="615"/>
      <c r="CHA8" s="615"/>
      <c r="CHB8" s="615"/>
      <c r="CHC8" s="615"/>
      <c r="CHD8" s="615"/>
      <c r="CHE8" s="615"/>
      <c r="CHF8" s="615"/>
      <c r="CHG8" s="615"/>
      <c r="CHH8" s="615"/>
      <c r="CHI8" s="615"/>
      <c r="CHJ8" s="615"/>
      <c r="CHK8" s="615"/>
      <c r="CHL8" s="615"/>
      <c r="CHM8" s="615"/>
      <c r="CHN8" s="615"/>
      <c r="CHO8" s="615"/>
      <c r="CHP8" s="615"/>
      <c r="CHQ8" s="615"/>
      <c r="CHR8" s="615"/>
      <c r="CHS8" s="615"/>
      <c r="CHT8" s="615"/>
      <c r="CHU8" s="615"/>
      <c r="CHV8" s="615"/>
      <c r="CHW8" s="615"/>
      <c r="CHX8" s="615"/>
      <c r="CHY8" s="615"/>
      <c r="CHZ8" s="615"/>
      <c r="CIA8" s="615"/>
      <c r="CIB8" s="615"/>
      <c r="CIC8" s="615"/>
      <c r="CID8" s="615"/>
      <c r="CIE8" s="615"/>
      <c r="CIF8" s="615"/>
      <c r="CIG8" s="615"/>
      <c r="CIH8" s="615"/>
      <c r="CII8" s="615"/>
      <c r="CIJ8" s="615"/>
      <c r="CIK8" s="615"/>
      <c r="CIL8" s="615"/>
      <c r="CIM8" s="615"/>
      <c r="CIN8" s="615"/>
      <c r="CIO8" s="615"/>
      <c r="CIP8" s="615"/>
      <c r="CIQ8" s="615"/>
      <c r="CIR8" s="615"/>
      <c r="CIS8" s="615"/>
      <c r="CIT8" s="615"/>
      <c r="CIU8" s="615"/>
      <c r="CIV8" s="615"/>
      <c r="CIW8" s="615"/>
      <c r="CIX8" s="615"/>
      <c r="CIY8" s="615"/>
      <c r="CIZ8" s="615"/>
      <c r="CJA8" s="615"/>
      <c r="CJB8" s="615"/>
      <c r="CJC8" s="615"/>
      <c r="CJD8" s="615"/>
      <c r="CJE8" s="615"/>
      <c r="CJF8" s="615"/>
      <c r="CJG8" s="615"/>
      <c r="CJH8" s="615"/>
      <c r="CJI8" s="615"/>
      <c r="CJJ8" s="615"/>
      <c r="CJK8" s="615"/>
      <c r="CJL8" s="615"/>
      <c r="CJM8" s="615"/>
      <c r="CJN8" s="615"/>
      <c r="CJO8" s="615"/>
      <c r="CJP8" s="615"/>
      <c r="CJQ8" s="615"/>
      <c r="CJR8" s="615"/>
      <c r="CJS8" s="615"/>
      <c r="CJT8" s="615"/>
      <c r="CJU8" s="615"/>
      <c r="CJV8" s="615"/>
      <c r="CJW8" s="615"/>
      <c r="CJX8" s="615"/>
      <c r="CJY8" s="615"/>
      <c r="CJZ8" s="615"/>
      <c r="CKA8" s="615"/>
      <c r="CKB8" s="615"/>
      <c r="CKC8" s="615"/>
      <c r="CKD8" s="615"/>
      <c r="CKE8" s="615"/>
      <c r="CKF8" s="615"/>
      <c r="CKG8" s="615"/>
      <c r="CKH8" s="615"/>
      <c r="CKI8" s="615"/>
      <c r="CKJ8" s="615"/>
      <c r="CKK8" s="615"/>
      <c r="CKL8" s="615"/>
      <c r="CKM8" s="615"/>
      <c r="CKN8" s="615"/>
      <c r="CKO8" s="615"/>
      <c r="CKP8" s="615"/>
      <c r="CKQ8" s="615"/>
      <c r="CKR8" s="615"/>
      <c r="CKS8" s="615"/>
      <c r="CKT8" s="615"/>
      <c r="CKU8" s="615"/>
      <c r="CKV8" s="615"/>
      <c r="CKW8" s="615"/>
      <c r="CKX8" s="615"/>
      <c r="CKY8" s="615"/>
      <c r="CKZ8" s="615"/>
      <c r="CLA8" s="615"/>
      <c r="CLB8" s="615"/>
      <c r="CLC8" s="615"/>
      <c r="CLD8" s="615"/>
      <c r="CLE8" s="615"/>
      <c r="CLF8" s="615"/>
      <c r="CLG8" s="615"/>
      <c r="CLH8" s="615"/>
      <c r="CLI8" s="615"/>
      <c r="CLJ8" s="615"/>
      <c r="CLK8" s="615"/>
      <c r="CLL8" s="615"/>
      <c r="CLM8" s="615"/>
      <c r="CLN8" s="615"/>
      <c r="CLO8" s="615"/>
      <c r="CLP8" s="615"/>
      <c r="CLQ8" s="615"/>
      <c r="CLR8" s="615"/>
      <c r="CLS8" s="615"/>
      <c r="CLT8" s="615"/>
      <c r="CLU8" s="615"/>
      <c r="CLV8" s="615"/>
      <c r="CLW8" s="615"/>
      <c r="CLX8" s="615"/>
      <c r="CLY8" s="615"/>
      <c r="CLZ8" s="615"/>
      <c r="CMA8" s="615"/>
      <c r="CMB8" s="615"/>
      <c r="CMC8" s="615"/>
      <c r="CMD8" s="615"/>
      <c r="CME8" s="615"/>
      <c r="CMF8" s="615"/>
      <c r="CMG8" s="615"/>
      <c r="CMH8" s="615"/>
      <c r="CMI8" s="615"/>
      <c r="CMJ8" s="615"/>
      <c r="CMK8" s="615"/>
      <c r="CML8" s="615"/>
      <c r="CMM8" s="615"/>
      <c r="CMN8" s="615"/>
      <c r="CMO8" s="615"/>
      <c r="CMP8" s="615"/>
      <c r="CMQ8" s="615"/>
      <c r="CMR8" s="615"/>
      <c r="CMS8" s="615"/>
      <c r="CMT8" s="615"/>
      <c r="CMU8" s="615"/>
      <c r="CMV8" s="615"/>
      <c r="CMW8" s="615"/>
      <c r="CMX8" s="615"/>
      <c r="CMY8" s="615"/>
      <c r="CMZ8" s="615"/>
      <c r="CNA8" s="615"/>
      <c r="CNB8" s="615"/>
      <c r="CNC8" s="615"/>
      <c r="CND8" s="615"/>
      <c r="CNE8" s="615"/>
      <c r="CNF8" s="615"/>
      <c r="CNG8" s="615"/>
      <c r="CNH8" s="615"/>
      <c r="CNI8" s="615"/>
      <c r="CNJ8" s="615"/>
      <c r="CNK8" s="615"/>
      <c r="CNL8" s="615"/>
      <c r="CNM8" s="615"/>
      <c r="CNN8" s="615"/>
      <c r="CNO8" s="615"/>
      <c r="CNP8" s="615"/>
      <c r="CNQ8" s="615"/>
      <c r="CNR8" s="615"/>
      <c r="CNS8" s="615"/>
      <c r="CNT8" s="615"/>
      <c r="CNU8" s="615"/>
      <c r="CNV8" s="615"/>
      <c r="CNW8" s="615"/>
      <c r="CNX8" s="615"/>
      <c r="CNY8" s="615"/>
      <c r="CNZ8" s="615"/>
      <c r="COA8" s="615"/>
      <c r="COB8" s="615"/>
      <c r="COC8" s="615"/>
      <c r="COD8" s="615"/>
      <c r="COE8" s="615"/>
      <c r="COF8" s="615"/>
      <c r="COG8" s="615"/>
      <c r="COH8" s="615"/>
      <c r="COI8" s="615"/>
      <c r="COJ8" s="615"/>
      <c r="COK8" s="615"/>
      <c r="COL8" s="615"/>
      <c r="COM8" s="615"/>
      <c r="CON8" s="615"/>
      <c r="COO8" s="615"/>
      <c r="COP8" s="615"/>
      <c r="COQ8" s="615"/>
      <c r="COR8" s="615"/>
      <c r="COS8" s="615"/>
      <c r="COT8" s="615"/>
      <c r="COU8" s="615"/>
      <c r="COV8" s="615"/>
      <c r="COW8" s="615"/>
      <c r="COX8" s="615"/>
      <c r="COY8" s="615"/>
      <c r="COZ8" s="615"/>
      <c r="CPA8" s="615"/>
      <c r="CPB8" s="615"/>
      <c r="CPC8" s="615"/>
      <c r="CPD8" s="615"/>
      <c r="CPE8" s="615"/>
      <c r="CPF8" s="615"/>
      <c r="CPG8" s="615"/>
      <c r="CPH8" s="615"/>
      <c r="CPI8" s="615"/>
      <c r="CPJ8" s="615"/>
      <c r="CPK8" s="615"/>
      <c r="CPL8" s="615"/>
      <c r="CPM8" s="615"/>
      <c r="CPN8" s="615"/>
      <c r="CPO8" s="615"/>
      <c r="CPP8" s="615"/>
      <c r="CPQ8" s="615"/>
      <c r="CPR8" s="615"/>
      <c r="CPS8" s="615"/>
      <c r="CPT8" s="615"/>
      <c r="CPU8" s="615"/>
      <c r="CPV8" s="615"/>
      <c r="CPW8" s="615"/>
      <c r="CPX8" s="615"/>
      <c r="CPY8" s="615"/>
      <c r="CPZ8" s="615"/>
      <c r="CQA8" s="615"/>
      <c r="CQB8" s="615"/>
      <c r="CQC8" s="615"/>
      <c r="CQD8" s="615"/>
      <c r="CQE8" s="615"/>
      <c r="CQF8" s="615"/>
      <c r="CQG8" s="615"/>
      <c r="CQH8" s="615"/>
      <c r="CQI8" s="615"/>
      <c r="CQJ8" s="615"/>
      <c r="CQK8" s="615"/>
      <c r="CQL8" s="615"/>
      <c r="CQM8" s="615"/>
      <c r="CQN8" s="615"/>
      <c r="CQO8" s="615"/>
      <c r="CQP8" s="615"/>
      <c r="CQQ8" s="615"/>
      <c r="CQR8" s="615"/>
      <c r="CQS8" s="615"/>
      <c r="CQT8" s="615"/>
      <c r="CQU8" s="615"/>
      <c r="CQV8" s="615"/>
      <c r="CQW8" s="615"/>
      <c r="CQX8" s="615"/>
      <c r="CQY8" s="615"/>
      <c r="CQZ8" s="615"/>
      <c r="CRA8" s="615"/>
      <c r="CRB8" s="615"/>
      <c r="CRC8" s="615"/>
      <c r="CRD8" s="615"/>
      <c r="CRE8" s="615"/>
      <c r="CRF8" s="615"/>
      <c r="CRG8" s="615"/>
      <c r="CRH8" s="615"/>
      <c r="CRI8" s="615"/>
      <c r="CRJ8" s="615"/>
      <c r="CRK8" s="615"/>
      <c r="CRL8" s="615"/>
      <c r="CRM8" s="615"/>
      <c r="CRN8" s="615"/>
      <c r="CRO8" s="615"/>
      <c r="CRP8" s="615"/>
      <c r="CRQ8" s="615"/>
      <c r="CRR8" s="615"/>
      <c r="CRS8" s="615"/>
      <c r="CRT8" s="615"/>
      <c r="CRU8" s="615"/>
      <c r="CRV8" s="615"/>
      <c r="CRW8" s="615"/>
      <c r="CRX8" s="615"/>
      <c r="CRY8" s="615"/>
      <c r="CRZ8" s="615"/>
      <c r="CSA8" s="615"/>
      <c r="CSB8" s="615"/>
      <c r="CSC8" s="615"/>
      <c r="CSD8" s="615"/>
      <c r="CSE8" s="615"/>
      <c r="CSF8" s="615"/>
      <c r="CSG8" s="615"/>
      <c r="CSH8" s="615"/>
      <c r="CSI8" s="615"/>
      <c r="CSJ8" s="615"/>
      <c r="CSK8" s="615"/>
      <c r="CSL8" s="615"/>
      <c r="CSM8" s="615"/>
      <c r="CSN8" s="615"/>
      <c r="CSO8" s="615"/>
      <c r="CSP8" s="615"/>
      <c r="CSQ8" s="615"/>
      <c r="CSR8" s="615"/>
      <c r="CSS8" s="615"/>
      <c r="CST8" s="615"/>
      <c r="CSU8" s="615"/>
      <c r="CSV8" s="615"/>
      <c r="CSW8" s="615"/>
      <c r="CSX8" s="615"/>
      <c r="CSY8" s="615"/>
      <c r="CSZ8" s="615"/>
      <c r="CTA8" s="615"/>
      <c r="CTB8" s="615"/>
      <c r="CTC8" s="615"/>
      <c r="CTD8" s="615"/>
      <c r="CTE8" s="615"/>
      <c r="CTF8" s="615"/>
      <c r="CTG8" s="615"/>
      <c r="CTH8" s="615"/>
      <c r="CTI8" s="615"/>
      <c r="CTJ8" s="615"/>
      <c r="CTK8" s="615"/>
      <c r="CTL8" s="615"/>
      <c r="CTM8" s="615"/>
      <c r="CTN8" s="615"/>
      <c r="CTO8" s="615"/>
      <c r="CTP8" s="615"/>
      <c r="CTQ8" s="615"/>
      <c r="CTR8" s="615"/>
      <c r="CTS8" s="615"/>
      <c r="CTT8" s="615"/>
      <c r="CTU8" s="615"/>
      <c r="CTV8" s="615"/>
      <c r="CTW8" s="615"/>
      <c r="CTX8" s="615"/>
      <c r="CTY8" s="615"/>
      <c r="CTZ8" s="615"/>
      <c r="CUA8" s="615"/>
      <c r="CUB8" s="615"/>
      <c r="CUC8" s="615"/>
      <c r="CUD8" s="615"/>
      <c r="CUE8" s="615"/>
      <c r="CUF8" s="615"/>
      <c r="CUG8" s="615"/>
      <c r="CUH8" s="615"/>
      <c r="CUI8" s="615"/>
      <c r="CUJ8" s="615"/>
      <c r="CUK8" s="615"/>
      <c r="CUL8" s="615"/>
      <c r="CUM8" s="615"/>
      <c r="CUN8" s="615"/>
      <c r="CUO8" s="615"/>
      <c r="CUP8" s="615"/>
      <c r="CUQ8" s="615"/>
      <c r="CUR8" s="615"/>
      <c r="CUS8" s="615"/>
      <c r="CUT8" s="615"/>
      <c r="CUU8" s="615"/>
      <c r="CUV8" s="615"/>
      <c r="CUW8" s="615"/>
      <c r="CUX8" s="615"/>
      <c r="CUY8" s="615"/>
      <c r="CUZ8" s="615"/>
      <c r="CVA8" s="615"/>
      <c r="CVB8" s="615"/>
      <c r="CVC8" s="615"/>
      <c r="CVD8" s="615"/>
      <c r="CVE8" s="615"/>
      <c r="CVF8" s="615"/>
      <c r="CVG8" s="615"/>
      <c r="CVH8" s="615"/>
      <c r="CVI8" s="615"/>
      <c r="CVJ8" s="615"/>
      <c r="CVK8" s="615"/>
      <c r="CVL8" s="615"/>
      <c r="CVM8" s="615"/>
      <c r="CVN8" s="615"/>
      <c r="CVO8" s="615"/>
      <c r="CVP8" s="615"/>
      <c r="CVQ8" s="615"/>
      <c r="CVR8" s="615"/>
      <c r="CVS8" s="615"/>
      <c r="CVT8" s="615"/>
      <c r="CVU8" s="615"/>
      <c r="CVV8" s="615"/>
      <c r="CVW8" s="615"/>
      <c r="CVX8" s="615"/>
      <c r="CVY8" s="615"/>
      <c r="CVZ8" s="615"/>
      <c r="CWA8" s="615"/>
      <c r="CWB8" s="615"/>
      <c r="CWC8" s="615"/>
      <c r="CWD8" s="615"/>
      <c r="CWE8" s="615"/>
      <c r="CWF8" s="615"/>
      <c r="CWG8" s="615"/>
      <c r="CWH8" s="615"/>
      <c r="CWI8" s="615"/>
      <c r="CWJ8" s="615"/>
      <c r="CWK8" s="615"/>
      <c r="CWL8" s="615"/>
      <c r="CWM8" s="615"/>
      <c r="CWN8" s="615"/>
      <c r="CWO8" s="615"/>
      <c r="CWP8" s="615"/>
      <c r="CWQ8" s="615"/>
      <c r="CWR8" s="615"/>
      <c r="CWS8" s="615"/>
      <c r="CWT8" s="615"/>
      <c r="CWU8" s="615"/>
      <c r="CWV8" s="615"/>
      <c r="CWW8" s="615"/>
      <c r="CWX8" s="615"/>
      <c r="CWY8" s="615"/>
      <c r="CWZ8" s="615"/>
      <c r="CXA8" s="615"/>
      <c r="CXB8" s="615"/>
      <c r="CXC8" s="615"/>
      <c r="CXD8" s="615"/>
      <c r="CXE8" s="615"/>
      <c r="CXF8" s="615"/>
      <c r="CXG8" s="615"/>
      <c r="CXH8" s="615"/>
      <c r="CXI8" s="615"/>
      <c r="CXJ8" s="615"/>
      <c r="CXK8" s="615"/>
      <c r="CXL8" s="615"/>
      <c r="CXM8" s="615"/>
      <c r="CXN8" s="615"/>
      <c r="CXO8" s="615"/>
      <c r="CXP8" s="615"/>
      <c r="CXQ8" s="615"/>
      <c r="CXR8" s="615"/>
      <c r="CXS8" s="615"/>
      <c r="CXT8" s="615"/>
      <c r="CXU8" s="615"/>
      <c r="CXV8" s="615"/>
      <c r="CXW8" s="615"/>
      <c r="CXX8" s="615"/>
      <c r="CXY8" s="615"/>
      <c r="CXZ8" s="615"/>
      <c r="CYA8" s="615"/>
      <c r="CYB8" s="615"/>
      <c r="CYC8" s="615"/>
      <c r="CYD8" s="615"/>
      <c r="CYE8" s="615"/>
      <c r="CYF8" s="615"/>
      <c r="CYG8" s="615"/>
      <c r="CYH8" s="615"/>
      <c r="CYI8" s="615"/>
      <c r="CYJ8" s="615"/>
      <c r="CYK8" s="615"/>
      <c r="CYL8" s="615"/>
      <c r="CYM8" s="615"/>
      <c r="CYN8" s="615"/>
      <c r="CYO8" s="615"/>
      <c r="CYP8" s="615"/>
      <c r="CYQ8" s="615"/>
      <c r="CYR8" s="615"/>
      <c r="CYS8" s="615"/>
      <c r="CYT8" s="615"/>
      <c r="CYU8" s="615"/>
      <c r="CYV8" s="615"/>
      <c r="CYW8" s="615"/>
      <c r="CYX8" s="615"/>
      <c r="CYY8" s="615"/>
      <c r="CYZ8" s="615"/>
      <c r="CZA8" s="615"/>
      <c r="CZB8" s="615"/>
      <c r="CZC8" s="615"/>
      <c r="CZD8" s="615"/>
      <c r="CZE8" s="615"/>
      <c r="CZF8" s="615"/>
      <c r="CZG8" s="615"/>
      <c r="CZH8" s="615"/>
      <c r="CZI8" s="615"/>
      <c r="CZJ8" s="615"/>
      <c r="CZK8" s="615"/>
      <c r="CZL8" s="615"/>
      <c r="CZM8" s="615"/>
      <c r="CZN8" s="615"/>
      <c r="CZO8" s="615"/>
      <c r="CZP8" s="615"/>
      <c r="CZQ8" s="615"/>
      <c r="CZR8" s="615"/>
      <c r="CZS8" s="615"/>
      <c r="CZT8" s="615"/>
      <c r="CZU8" s="615"/>
      <c r="CZV8" s="615"/>
      <c r="CZW8" s="615"/>
      <c r="CZX8" s="615"/>
      <c r="CZY8" s="615"/>
      <c r="CZZ8" s="615"/>
      <c r="DAA8" s="615"/>
      <c r="DAB8" s="615"/>
      <c r="DAC8" s="615"/>
      <c r="DAD8" s="615"/>
      <c r="DAE8" s="615"/>
      <c r="DAF8" s="615"/>
      <c r="DAG8" s="615"/>
      <c r="DAH8" s="615"/>
      <c r="DAI8" s="615"/>
      <c r="DAJ8" s="615"/>
      <c r="DAK8" s="615"/>
      <c r="DAL8" s="615"/>
      <c r="DAM8" s="615"/>
      <c r="DAN8" s="615"/>
      <c r="DAO8" s="615"/>
      <c r="DAP8" s="615"/>
      <c r="DAQ8" s="615"/>
      <c r="DAR8" s="615"/>
      <c r="DAS8" s="615"/>
      <c r="DAT8" s="615"/>
      <c r="DAU8" s="615"/>
      <c r="DAV8" s="615"/>
      <c r="DAW8" s="615"/>
      <c r="DAX8" s="615"/>
      <c r="DAY8" s="615"/>
      <c r="DAZ8" s="615"/>
      <c r="DBA8" s="615"/>
      <c r="DBB8" s="615"/>
      <c r="DBC8" s="615"/>
      <c r="DBD8" s="615"/>
      <c r="DBE8" s="615"/>
      <c r="DBF8" s="615"/>
      <c r="DBG8" s="615"/>
      <c r="DBH8" s="615"/>
      <c r="DBI8" s="615"/>
      <c r="DBJ8" s="615"/>
      <c r="DBK8" s="615"/>
      <c r="DBL8" s="615"/>
      <c r="DBM8" s="615"/>
      <c r="DBN8" s="615"/>
      <c r="DBO8" s="615"/>
      <c r="DBP8" s="615"/>
      <c r="DBQ8" s="615"/>
      <c r="DBR8" s="615"/>
      <c r="DBS8" s="615"/>
      <c r="DBT8" s="615"/>
      <c r="DBU8" s="615"/>
      <c r="DBV8" s="615"/>
      <c r="DBW8" s="615"/>
      <c r="DBX8" s="615"/>
      <c r="DBY8" s="615"/>
      <c r="DBZ8" s="615"/>
      <c r="DCA8" s="615"/>
      <c r="DCB8" s="615"/>
      <c r="DCC8" s="615"/>
      <c r="DCD8" s="615"/>
      <c r="DCE8" s="615"/>
      <c r="DCF8" s="615"/>
      <c r="DCG8" s="615"/>
      <c r="DCH8" s="615"/>
      <c r="DCI8" s="615"/>
      <c r="DCJ8" s="615"/>
      <c r="DCK8" s="615"/>
      <c r="DCL8" s="615"/>
      <c r="DCM8" s="615"/>
      <c r="DCN8" s="615"/>
      <c r="DCO8" s="615"/>
      <c r="DCP8" s="615"/>
      <c r="DCQ8" s="615"/>
      <c r="DCR8" s="615"/>
      <c r="DCS8" s="615"/>
      <c r="DCT8" s="615"/>
      <c r="DCU8" s="615"/>
      <c r="DCV8" s="615"/>
      <c r="DCW8" s="615"/>
      <c r="DCX8" s="615"/>
      <c r="DCY8" s="615"/>
      <c r="DCZ8" s="615"/>
      <c r="DDA8" s="615"/>
      <c r="DDB8" s="615"/>
      <c r="DDC8" s="615"/>
      <c r="DDD8" s="615"/>
      <c r="DDE8" s="615"/>
      <c r="DDF8" s="615"/>
      <c r="DDG8" s="615"/>
      <c r="DDH8" s="615"/>
      <c r="DDI8" s="615"/>
      <c r="DDJ8" s="615"/>
      <c r="DDK8" s="615"/>
      <c r="DDL8" s="615"/>
      <c r="DDM8" s="615"/>
      <c r="DDN8" s="615"/>
      <c r="DDO8" s="615"/>
      <c r="DDP8" s="615"/>
      <c r="DDQ8" s="615"/>
      <c r="DDR8" s="615"/>
      <c r="DDS8" s="615"/>
      <c r="DDT8" s="615"/>
      <c r="DDU8" s="615"/>
      <c r="DDV8" s="615"/>
      <c r="DDW8" s="615"/>
      <c r="DDX8" s="615"/>
      <c r="DDY8" s="615"/>
      <c r="DDZ8" s="615"/>
      <c r="DEA8" s="615"/>
      <c r="DEB8" s="615"/>
      <c r="DEC8" s="615"/>
      <c r="DED8" s="615"/>
      <c r="DEE8" s="615"/>
      <c r="DEF8" s="615"/>
      <c r="DEG8" s="615"/>
      <c r="DEH8" s="615"/>
      <c r="DEI8" s="615"/>
      <c r="DEJ8" s="615"/>
      <c r="DEK8" s="615"/>
      <c r="DEL8" s="615"/>
      <c r="DEM8" s="615"/>
      <c r="DEN8" s="615"/>
      <c r="DEO8" s="615"/>
      <c r="DEP8" s="615"/>
      <c r="DEQ8" s="615"/>
      <c r="DER8" s="615"/>
      <c r="DES8" s="615"/>
      <c r="DET8" s="615"/>
      <c r="DEU8" s="615"/>
      <c r="DEV8" s="615"/>
      <c r="DEW8" s="615"/>
      <c r="DEX8" s="615"/>
      <c r="DEY8" s="615"/>
      <c r="DEZ8" s="615"/>
      <c r="DFA8" s="615"/>
      <c r="DFB8" s="615"/>
      <c r="DFC8" s="615"/>
      <c r="DFD8" s="615"/>
      <c r="DFE8" s="615"/>
      <c r="DFF8" s="615"/>
      <c r="DFG8" s="615"/>
      <c r="DFH8" s="615"/>
      <c r="DFI8" s="615"/>
      <c r="DFJ8" s="615"/>
      <c r="DFK8" s="615"/>
      <c r="DFL8" s="615"/>
      <c r="DFM8" s="615"/>
      <c r="DFN8" s="615"/>
      <c r="DFO8" s="615"/>
      <c r="DFP8" s="615"/>
      <c r="DFQ8" s="615"/>
      <c r="DFR8" s="615"/>
      <c r="DFS8" s="615"/>
      <c r="DFT8" s="615"/>
      <c r="DFU8" s="615"/>
      <c r="DFV8" s="615"/>
      <c r="DFW8" s="615"/>
      <c r="DFX8" s="615"/>
      <c r="DFY8" s="615"/>
      <c r="DFZ8" s="615"/>
      <c r="DGA8" s="615"/>
      <c r="DGB8" s="615"/>
      <c r="DGC8" s="615"/>
      <c r="DGD8" s="615"/>
      <c r="DGE8" s="615"/>
      <c r="DGF8" s="615"/>
      <c r="DGG8" s="615"/>
      <c r="DGH8" s="615"/>
      <c r="DGI8" s="615"/>
      <c r="DGJ8" s="615"/>
      <c r="DGK8" s="615"/>
      <c r="DGL8" s="615"/>
      <c r="DGM8" s="615"/>
      <c r="DGN8" s="615"/>
      <c r="DGO8" s="615"/>
      <c r="DGP8" s="615"/>
      <c r="DGQ8" s="615"/>
      <c r="DGR8" s="615"/>
      <c r="DGS8" s="615"/>
      <c r="DGT8" s="615"/>
      <c r="DGU8" s="615"/>
      <c r="DGV8" s="615"/>
      <c r="DGW8" s="615"/>
      <c r="DGX8" s="615"/>
      <c r="DGY8" s="615"/>
      <c r="DGZ8" s="615"/>
      <c r="DHA8" s="615"/>
      <c r="DHB8" s="615"/>
      <c r="DHC8" s="615"/>
      <c r="DHD8" s="615"/>
      <c r="DHE8" s="615"/>
      <c r="DHF8" s="615"/>
      <c r="DHG8" s="615"/>
      <c r="DHH8" s="615"/>
      <c r="DHI8" s="615"/>
      <c r="DHJ8" s="615"/>
      <c r="DHK8" s="615"/>
      <c r="DHL8" s="615"/>
      <c r="DHM8" s="615"/>
      <c r="DHN8" s="615"/>
      <c r="DHO8" s="615"/>
      <c r="DHP8" s="615"/>
      <c r="DHQ8" s="615"/>
      <c r="DHR8" s="615"/>
      <c r="DHS8" s="615"/>
      <c r="DHT8" s="615"/>
      <c r="DHU8" s="615"/>
      <c r="DHV8" s="615"/>
      <c r="DHW8" s="615"/>
      <c r="DHX8" s="615"/>
      <c r="DHY8" s="615"/>
      <c r="DHZ8" s="615"/>
      <c r="DIA8" s="615"/>
      <c r="DIB8" s="615"/>
      <c r="DIC8" s="615"/>
      <c r="DID8" s="615"/>
      <c r="DIE8" s="615"/>
      <c r="DIF8" s="615"/>
      <c r="DIG8" s="615"/>
      <c r="DIH8" s="615"/>
      <c r="DII8" s="615"/>
      <c r="DIJ8" s="615"/>
      <c r="DIK8" s="615"/>
      <c r="DIL8" s="615"/>
      <c r="DIM8" s="615"/>
      <c r="DIN8" s="615"/>
      <c r="DIO8" s="615"/>
      <c r="DIP8" s="615"/>
      <c r="DIQ8" s="615"/>
      <c r="DIR8" s="615"/>
      <c r="DIS8" s="615"/>
      <c r="DIT8" s="615"/>
      <c r="DIU8" s="615"/>
      <c r="DIV8" s="615"/>
      <c r="DIW8" s="615"/>
      <c r="DIX8" s="615"/>
      <c r="DIY8" s="615"/>
      <c r="DIZ8" s="615"/>
      <c r="DJA8" s="615"/>
      <c r="DJB8" s="615"/>
      <c r="DJC8" s="615"/>
      <c r="DJD8" s="615"/>
      <c r="DJE8" s="615"/>
      <c r="DJF8" s="615"/>
      <c r="DJG8" s="615"/>
      <c r="DJH8" s="615"/>
      <c r="DJI8" s="615"/>
      <c r="DJJ8" s="615"/>
      <c r="DJK8" s="615"/>
      <c r="DJL8" s="615"/>
      <c r="DJM8" s="615"/>
      <c r="DJN8" s="615"/>
      <c r="DJO8" s="615"/>
      <c r="DJP8" s="615"/>
      <c r="DJQ8" s="615"/>
      <c r="DJR8" s="615"/>
      <c r="DJS8" s="615"/>
      <c r="DJT8" s="615"/>
      <c r="DJU8" s="615"/>
      <c r="DJV8" s="615"/>
      <c r="DJW8" s="615"/>
      <c r="DJX8" s="615"/>
      <c r="DJY8" s="615"/>
      <c r="DJZ8" s="615"/>
      <c r="DKA8" s="615"/>
      <c r="DKB8" s="615"/>
      <c r="DKC8" s="615"/>
      <c r="DKD8" s="615"/>
      <c r="DKE8" s="615"/>
      <c r="DKF8" s="615"/>
      <c r="DKG8" s="615"/>
      <c r="DKH8" s="615"/>
      <c r="DKI8" s="615"/>
      <c r="DKJ8" s="615"/>
      <c r="DKK8" s="615"/>
      <c r="DKL8" s="615"/>
      <c r="DKM8" s="615"/>
      <c r="DKN8" s="615"/>
      <c r="DKO8" s="615"/>
      <c r="DKP8" s="615"/>
      <c r="DKQ8" s="615"/>
      <c r="DKR8" s="615"/>
      <c r="DKS8" s="615"/>
      <c r="DKT8" s="615"/>
      <c r="DKU8" s="615"/>
      <c r="DKV8" s="615"/>
      <c r="DKW8" s="615"/>
      <c r="DKX8" s="615"/>
      <c r="DKY8" s="615"/>
      <c r="DKZ8" s="615"/>
      <c r="DLA8" s="615"/>
      <c r="DLB8" s="615"/>
      <c r="DLC8" s="615"/>
      <c r="DLD8" s="615"/>
      <c r="DLE8" s="615"/>
      <c r="DLF8" s="615"/>
      <c r="DLG8" s="615"/>
      <c r="DLH8" s="615"/>
      <c r="DLI8" s="615"/>
      <c r="DLJ8" s="615"/>
      <c r="DLK8" s="615"/>
      <c r="DLL8" s="615"/>
      <c r="DLM8" s="615"/>
      <c r="DLN8" s="615"/>
      <c r="DLO8" s="615"/>
      <c r="DLP8" s="615"/>
      <c r="DLQ8" s="615"/>
      <c r="DLR8" s="615"/>
      <c r="DLS8" s="615"/>
      <c r="DLT8" s="615"/>
      <c r="DLU8" s="615"/>
      <c r="DLV8" s="615"/>
      <c r="DLW8" s="615"/>
      <c r="DLX8" s="615"/>
      <c r="DLY8" s="615"/>
      <c r="DLZ8" s="615"/>
      <c r="DMA8" s="615"/>
      <c r="DMB8" s="615"/>
      <c r="DMC8" s="615"/>
      <c r="DMD8" s="615"/>
      <c r="DME8" s="615"/>
      <c r="DMF8" s="615"/>
      <c r="DMG8" s="615"/>
      <c r="DMH8" s="615"/>
      <c r="DMI8" s="615"/>
      <c r="DMJ8" s="615"/>
      <c r="DMK8" s="615"/>
      <c r="DML8" s="615"/>
      <c r="DMM8" s="615"/>
      <c r="DMN8" s="615"/>
      <c r="DMO8" s="615"/>
      <c r="DMP8" s="615"/>
      <c r="DMQ8" s="615"/>
      <c r="DMR8" s="615"/>
      <c r="DMS8" s="615"/>
      <c r="DMT8" s="615"/>
      <c r="DMU8" s="615"/>
      <c r="DMV8" s="615"/>
      <c r="DMW8" s="615"/>
      <c r="DMX8" s="615"/>
      <c r="DMY8" s="615"/>
      <c r="DMZ8" s="615"/>
      <c r="DNA8" s="615"/>
      <c r="DNB8" s="615"/>
      <c r="DNC8" s="615"/>
      <c r="DND8" s="615"/>
      <c r="DNE8" s="615"/>
      <c r="DNF8" s="615"/>
      <c r="DNG8" s="615"/>
      <c r="DNH8" s="615"/>
      <c r="DNI8" s="615"/>
      <c r="DNJ8" s="615"/>
      <c r="DNK8" s="615"/>
      <c r="DNL8" s="615"/>
      <c r="DNM8" s="615"/>
      <c r="DNN8" s="615"/>
      <c r="DNO8" s="615"/>
      <c r="DNP8" s="615"/>
      <c r="DNQ8" s="615"/>
      <c r="DNR8" s="615"/>
      <c r="DNS8" s="615"/>
      <c r="DNT8" s="615"/>
      <c r="DNU8" s="615"/>
      <c r="DNV8" s="615"/>
      <c r="DNW8" s="615"/>
      <c r="DNX8" s="615"/>
      <c r="DNY8" s="615"/>
      <c r="DNZ8" s="615"/>
      <c r="DOA8" s="615"/>
      <c r="DOB8" s="615"/>
      <c r="DOC8" s="615"/>
      <c r="DOD8" s="615"/>
      <c r="DOE8" s="615"/>
      <c r="DOF8" s="615"/>
      <c r="DOG8" s="615"/>
      <c r="DOH8" s="615"/>
      <c r="DOI8" s="615"/>
      <c r="DOJ8" s="615"/>
      <c r="DOK8" s="615"/>
      <c r="DOL8" s="615"/>
      <c r="DOM8" s="615"/>
      <c r="DON8" s="615"/>
      <c r="DOO8" s="615"/>
      <c r="DOP8" s="615"/>
      <c r="DOQ8" s="615"/>
      <c r="DOR8" s="615"/>
      <c r="DOS8" s="615"/>
      <c r="DOT8" s="615"/>
      <c r="DOU8" s="615"/>
      <c r="DOV8" s="615"/>
      <c r="DOW8" s="615"/>
      <c r="DOX8" s="615"/>
      <c r="DOY8" s="615"/>
      <c r="DOZ8" s="615"/>
      <c r="DPA8" s="615"/>
      <c r="DPB8" s="615"/>
      <c r="DPC8" s="615"/>
      <c r="DPD8" s="615"/>
      <c r="DPE8" s="615"/>
      <c r="DPF8" s="615"/>
      <c r="DPG8" s="615"/>
      <c r="DPH8" s="615"/>
      <c r="DPI8" s="615"/>
      <c r="DPJ8" s="615"/>
      <c r="DPK8" s="615"/>
      <c r="DPL8" s="615"/>
      <c r="DPM8" s="615"/>
      <c r="DPN8" s="615"/>
      <c r="DPO8" s="615"/>
      <c r="DPP8" s="615"/>
      <c r="DPQ8" s="615"/>
      <c r="DPR8" s="615"/>
      <c r="DPS8" s="615"/>
      <c r="DPT8" s="615"/>
      <c r="DPU8" s="615"/>
      <c r="DPV8" s="615"/>
      <c r="DPW8" s="615"/>
      <c r="DPX8" s="615"/>
      <c r="DPY8" s="615"/>
      <c r="DPZ8" s="615"/>
      <c r="DQA8" s="615"/>
      <c r="DQB8" s="615"/>
      <c r="DQC8" s="615"/>
      <c r="DQD8" s="615"/>
      <c r="DQE8" s="615"/>
      <c r="DQF8" s="615"/>
      <c r="DQG8" s="615"/>
      <c r="DQH8" s="615"/>
      <c r="DQI8" s="615"/>
      <c r="DQJ8" s="615"/>
      <c r="DQK8" s="615"/>
      <c r="DQL8" s="615"/>
      <c r="DQM8" s="615"/>
      <c r="DQN8" s="615"/>
      <c r="DQO8" s="615"/>
      <c r="DQP8" s="615"/>
      <c r="DQQ8" s="615"/>
      <c r="DQR8" s="615"/>
      <c r="DQS8" s="615"/>
      <c r="DQT8" s="615"/>
      <c r="DQU8" s="615"/>
      <c r="DQV8" s="615"/>
      <c r="DQW8" s="615"/>
      <c r="DQX8" s="615"/>
      <c r="DQY8" s="615"/>
      <c r="DQZ8" s="615"/>
      <c r="DRA8" s="615"/>
      <c r="DRB8" s="615"/>
      <c r="DRC8" s="615"/>
      <c r="DRD8" s="615"/>
      <c r="DRE8" s="615"/>
      <c r="DRF8" s="615"/>
      <c r="DRG8" s="615"/>
      <c r="DRH8" s="615"/>
      <c r="DRI8" s="615"/>
      <c r="DRJ8" s="615"/>
      <c r="DRK8" s="615"/>
      <c r="DRL8" s="615"/>
      <c r="DRM8" s="615"/>
      <c r="DRN8" s="615"/>
      <c r="DRO8" s="615"/>
      <c r="DRP8" s="615"/>
      <c r="DRQ8" s="615"/>
      <c r="DRR8" s="615"/>
      <c r="DRS8" s="615"/>
      <c r="DRT8" s="615"/>
      <c r="DRU8" s="615"/>
      <c r="DRV8" s="615"/>
      <c r="DRW8" s="615"/>
      <c r="DRX8" s="615"/>
      <c r="DRY8" s="615"/>
      <c r="DRZ8" s="615"/>
      <c r="DSA8" s="615"/>
      <c r="DSB8" s="615"/>
      <c r="DSC8" s="615"/>
      <c r="DSD8" s="615"/>
      <c r="DSE8" s="615"/>
      <c r="DSF8" s="615"/>
      <c r="DSG8" s="615"/>
      <c r="DSH8" s="615"/>
      <c r="DSI8" s="615"/>
      <c r="DSJ8" s="615"/>
      <c r="DSK8" s="615"/>
      <c r="DSL8" s="615"/>
      <c r="DSM8" s="615"/>
      <c r="DSN8" s="615"/>
      <c r="DSO8" s="615"/>
      <c r="DSP8" s="615"/>
      <c r="DSQ8" s="615"/>
      <c r="DSR8" s="615"/>
      <c r="DSS8" s="615"/>
      <c r="DST8" s="615"/>
      <c r="DSU8" s="615"/>
      <c r="DSV8" s="615"/>
      <c r="DSW8" s="615"/>
      <c r="DSX8" s="615"/>
      <c r="DSY8" s="615"/>
      <c r="DSZ8" s="615"/>
      <c r="DTA8" s="615"/>
      <c r="DTB8" s="615"/>
      <c r="DTC8" s="615"/>
      <c r="DTD8" s="615"/>
      <c r="DTE8" s="615"/>
      <c r="DTF8" s="615"/>
      <c r="DTG8" s="615"/>
      <c r="DTH8" s="615"/>
      <c r="DTI8" s="615"/>
      <c r="DTJ8" s="615"/>
      <c r="DTK8" s="615"/>
      <c r="DTL8" s="615"/>
      <c r="DTM8" s="615"/>
      <c r="DTN8" s="615"/>
      <c r="DTO8" s="615"/>
      <c r="DTP8" s="615"/>
      <c r="DTQ8" s="615"/>
      <c r="DTR8" s="615"/>
      <c r="DTS8" s="615"/>
      <c r="DTT8" s="615"/>
      <c r="DTU8" s="615"/>
      <c r="DTV8" s="615"/>
      <c r="DTW8" s="615"/>
      <c r="DTX8" s="615"/>
      <c r="DTY8" s="615"/>
      <c r="DTZ8" s="615"/>
      <c r="DUA8" s="615"/>
      <c r="DUB8" s="615"/>
      <c r="DUC8" s="615"/>
      <c r="DUD8" s="615"/>
      <c r="DUE8" s="615"/>
      <c r="DUF8" s="615"/>
      <c r="DUG8" s="615"/>
      <c r="DUH8" s="615"/>
      <c r="DUI8" s="615"/>
      <c r="DUJ8" s="615"/>
      <c r="DUK8" s="615"/>
      <c r="DUL8" s="615"/>
      <c r="DUM8" s="615"/>
      <c r="DUN8" s="615"/>
      <c r="DUO8" s="615"/>
      <c r="DUP8" s="615"/>
      <c r="DUQ8" s="615"/>
      <c r="DUR8" s="615"/>
      <c r="DUS8" s="615"/>
      <c r="DUT8" s="615"/>
      <c r="DUU8" s="615"/>
      <c r="DUV8" s="615"/>
      <c r="DUW8" s="615"/>
      <c r="DUX8" s="615"/>
      <c r="DUY8" s="615"/>
      <c r="DUZ8" s="615"/>
      <c r="DVA8" s="615"/>
      <c r="DVB8" s="615"/>
      <c r="DVC8" s="615"/>
      <c r="DVD8" s="615"/>
      <c r="DVE8" s="615"/>
      <c r="DVF8" s="615"/>
      <c r="DVG8" s="615"/>
      <c r="DVH8" s="615"/>
      <c r="DVI8" s="615"/>
      <c r="DVJ8" s="615"/>
      <c r="DVK8" s="615"/>
      <c r="DVL8" s="615"/>
      <c r="DVM8" s="615"/>
      <c r="DVN8" s="615"/>
      <c r="DVO8" s="615"/>
      <c r="DVP8" s="615"/>
      <c r="DVQ8" s="615"/>
      <c r="DVR8" s="615"/>
      <c r="DVS8" s="615"/>
      <c r="DVT8" s="615"/>
      <c r="DVU8" s="615"/>
      <c r="DVV8" s="615"/>
      <c r="DVW8" s="615"/>
      <c r="DVX8" s="615"/>
      <c r="DVY8" s="615"/>
      <c r="DVZ8" s="615"/>
      <c r="DWA8" s="615"/>
      <c r="DWB8" s="615"/>
      <c r="DWC8" s="615"/>
      <c r="DWD8" s="615"/>
      <c r="DWE8" s="615"/>
      <c r="DWF8" s="615"/>
      <c r="DWG8" s="615"/>
      <c r="DWH8" s="615"/>
      <c r="DWI8" s="615"/>
      <c r="DWJ8" s="615"/>
      <c r="DWK8" s="615"/>
      <c r="DWL8" s="615"/>
      <c r="DWM8" s="615"/>
      <c r="DWN8" s="615"/>
      <c r="DWO8" s="615"/>
      <c r="DWP8" s="615"/>
      <c r="DWQ8" s="615"/>
      <c r="DWR8" s="615"/>
      <c r="DWS8" s="615"/>
      <c r="DWT8" s="615"/>
      <c r="DWU8" s="615"/>
      <c r="DWV8" s="615"/>
      <c r="DWW8" s="615"/>
      <c r="DWX8" s="615"/>
      <c r="DWY8" s="615"/>
      <c r="DWZ8" s="615"/>
      <c r="DXA8" s="615"/>
      <c r="DXB8" s="615"/>
      <c r="DXC8" s="615"/>
      <c r="DXD8" s="615"/>
      <c r="DXE8" s="615"/>
      <c r="DXF8" s="615"/>
      <c r="DXG8" s="615"/>
      <c r="DXH8" s="615"/>
      <c r="DXI8" s="615"/>
      <c r="DXJ8" s="615"/>
      <c r="DXK8" s="615"/>
      <c r="DXL8" s="615"/>
      <c r="DXM8" s="615"/>
      <c r="DXN8" s="615"/>
      <c r="DXO8" s="615"/>
      <c r="DXP8" s="615"/>
      <c r="DXQ8" s="615"/>
      <c r="DXR8" s="615"/>
      <c r="DXS8" s="615"/>
      <c r="DXT8" s="615"/>
      <c r="DXU8" s="615"/>
      <c r="DXV8" s="615"/>
      <c r="DXW8" s="615"/>
      <c r="DXX8" s="615"/>
      <c r="DXY8" s="615"/>
      <c r="DXZ8" s="615"/>
      <c r="DYA8" s="615"/>
      <c r="DYB8" s="615"/>
      <c r="DYC8" s="615"/>
      <c r="DYD8" s="615"/>
      <c r="DYE8" s="615"/>
      <c r="DYF8" s="615"/>
      <c r="DYG8" s="615"/>
      <c r="DYH8" s="615"/>
      <c r="DYI8" s="615"/>
      <c r="DYJ8" s="615"/>
      <c r="DYK8" s="615"/>
      <c r="DYL8" s="615"/>
      <c r="DYM8" s="615"/>
      <c r="DYN8" s="615"/>
      <c r="DYO8" s="615"/>
      <c r="DYP8" s="615"/>
      <c r="DYQ8" s="615"/>
      <c r="DYR8" s="615"/>
      <c r="DYS8" s="615"/>
      <c r="DYT8" s="615"/>
      <c r="DYU8" s="615"/>
      <c r="DYV8" s="615"/>
      <c r="DYW8" s="615"/>
      <c r="DYX8" s="615"/>
      <c r="DYY8" s="615"/>
      <c r="DYZ8" s="615"/>
      <c r="DZA8" s="615"/>
      <c r="DZB8" s="615"/>
      <c r="DZC8" s="615"/>
      <c r="DZD8" s="615"/>
      <c r="DZE8" s="615"/>
      <c r="DZF8" s="615"/>
      <c r="DZG8" s="615"/>
      <c r="DZH8" s="615"/>
      <c r="DZI8" s="615"/>
      <c r="DZJ8" s="615"/>
      <c r="DZK8" s="615"/>
      <c r="DZL8" s="615"/>
      <c r="DZM8" s="615"/>
      <c r="DZN8" s="615"/>
      <c r="DZO8" s="615"/>
      <c r="DZP8" s="615"/>
      <c r="DZQ8" s="615"/>
      <c r="DZR8" s="615"/>
      <c r="DZS8" s="615"/>
      <c r="DZT8" s="615"/>
      <c r="DZU8" s="615"/>
      <c r="DZV8" s="615"/>
      <c r="DZW8" s="615"/>
      <c r="DZX8" s="615"/>
      <c r="DZY8" s="615"/>
      <c r="DZZ8" s="615"/>
      <c r="EAA8" s="615"/>
      <c r="EAB8" s="615"/>
      <c r="EAC8" s="615"/>
      <c r="EAD8" s="615"/>
      <c r="EAE8" s="615"/>
      <c r="EAF8" s="615"/>
      <c r="EAG8" s="615"/>
      <c r="EAH8" s="615"/>
      <c r="EAI8" s="615"/>
      <c r="EAJ8" s="615"/>
      <c r="EAK8" s="615"/>
      <c r="EAL8" s="615"/>
      <c r="EAM8" s="615"/>
      <c r="EAN8" s="615"/>
      <c r="EAO8" s="615"/>
      <c r="EAP8" s="615"/>
      <c r="EAQ8" s="615"/>
      <c r="EAR8" s="615"/>
      <c r="EAS8" s="615"/>
      <c r="EAT8" s="615"/>
      <c r="EAU8" s="615"/>
      <c r="EAV8" s="615"/>
      <c r="EAW8" s="615"/>
      <c r="EAX8" s="615"/>
      <c r="EAY8" s="615"/>
      <c r="EAZ8" s="615"/>
      <c r="EBA8" s="615"/>
      <c r="EBB8" s="615"/>
      <c r="EBC8" s="615"/>
      <c r="EBD8" s="615"/>
      <c r="EBE8" s="615"/>
      <c r="EBF8" s="615"/>
      <c r="EBG8" s="615"/>
      <c r="EBH8" s="615"/>
      <c r="EBI8" s="615"/>
      <c r="EBJ8" s="615"/>
      <c r="EBK8" s="615"/>
      <c r="EBL8" s="615"/>
      <c r="EBM8" s="615"/>
      <c r="EBN8" s="615"/>
      <c r="EBO8" s="615"/>
      <c r="EBP8" s="615"/>
      <c r="EBQ8" s="615"/>
      <c r="EBR8" s="615"/>
      <c r="EBS8" s="615"/>
      <c r="EBT8" s="615"/>
      <c r="EBU8" s="615"/>
      <c r="EBV8" s="615"/>
      <c r="EBW8" s="615"/>
      <c r="EBX8" s="615"/>
      <c r="EBY8" s="615"/>
      <c r="EBZ8" s="615"/>
      <c r="ECA8" s="615"/>
      <c r="ECB8" s="615"/>
      <c r="ECC8" s="615"/>
      <c r="ECD8" s="615"/>
      <c r="ECE8" s="615"/>
      <c r="ECF8" s="615"/>
      <c r="ECG8" s="615"/>
      <c r="ECH8" s="615"/>
      <c r="ECI8" s="615"/>
      <c r="ECJ8" s="615"/>
      <c r="ECK8" s="615"/>
      <c r="ECL8" s="615"/>
      <c r="ECM8" s="615"/>
      <c r="ECN8" s="615"/>
      <c r="ECO8" s="615"/>
      <c r="ECP8" s="615"/>
      <c r="ECQ8" s="615"/>
      <c r="ECR8" s="615"/>
      <c r="ECS8" s="615"/>
      <c r="ECT8" s="615"/>
      <c r="ECU8" s="615"/>
      <c r="ECV8" s="615"/>
      <c r="ECW8" s="615"/>
      <c r="ECX8" s="615"/>
      <c r="ECY8" s="615"/>
      <c r="ECZ8" s="615"/>
      <c r="EDA8" s="615"/>
      <c r="EDB8" s="615"/>
      <c r="EDC8" s="615"/>
      <c r="EDD8" s="615"/>
      <c r="EDE8" s="615"/>
      <c r="EDF8" s="615"/>
      <c r="EDG8" s="615"/>
      <c r="EDH8" s="615"/>
      <c r="EDI8" s="615"/>
      <c r="EDJ8" s="615"/>
      <c r="EDK8" s="615"/>
      <c r="EDL8" s="615"/>
      <c r="EDM8" s="615"/>
      <c r="EDN8" s="615"/>
      <c r="EDO8" s="615"/>
      <c r="EDP8" s="615"/>
      <c r="EDQ8" s="615"/>
      <c r="EDR8" s="615"/>
      <c r="EDS8" s="615"/>
      <c r="EDT8" s="615"/>
      <c r="EDU8" s="615"/>
      <c r="EDV8" s="615"/>
      <c r="EDW8" s="615"/>
      <c r="EDX8" s="615"/>
      <c r="EDY8" s="615"/>
      <c r="EDZ8" s="615"/>
      <c r="EEA8" s="615"/>
      <c r="EEB8" s="615"/>
      <c r="EEC8" s="615"/>
      <c r="EED8" s="615"/>
      <c r="EEE8" s="615"/>
      <c r="EEF8" s="615"/>
      <c r="EEG8" s="615"/>
      <c r="EEH8" s="615"/>
      <c r="EEI8" s="615"/>
      <c r="EEJ8" s="615"/>
      <c r="EEK8" s="615"/>
      <c r="EEL8" s="615"/>
      <c r="EEM8" s="615"/>
      <c r="EEN8" s="615"/>
      <c r="EEO8" s="615"/>
      <c r="EEP8" s="615"/>
      <c r="EEQ8" s="615"/>
      <c r="EER8" s="615"/>
      <c r="EES8" s="615"/>
      <c r="EET8" s="615"/>
      <c r="EEU8" s="615"/>
      <c r="EEV8" s="615"/>
      <c r="EEW8" s="615"/>
      <c r="EEX8" s="615"/>
      <c r="EEY8" s="615"/>
      <c r="EEZ8" s="615"/>
      <c r="EFA8" s="615"/>
      <c r="EFB8" s="615"/>
      <c r="EFC8" s="615"/>
      <c r="EFD8" s="615"/>
      <c r="EFE8" s="615"/>
      <c r="EFF8" s="615"/>
      <c r="EFG8" s="615"/>
      <c r="EFH8" s="615"/>
      <c r="EFI8" s="615"/>
      <c r="EFJ8" s="615"/>
      <c r="EFK8" s="615"/>
      <c r="EFL8" s="615"/>
      <c r="EFM8" s="615"/>
      <c r="EFN8" s="615"/>
      <c r="EFO8" s="615"/>
      <c r="EFP8" s="615"/>
      <c r="EFQ8" s="615"/>
      <c r="EFR8" s="615"/>
      <c r="EFS8" s="615"/>
      <c r="EFT8" s="615"/>
      <c r="EFU8" s="615"/>
      <c r="EFV8" s="615"/>
      <c r="EFW8" s="615"/>
      <c r="EFX8" s="615"/>
      <c r="EFY8" s="615"/>
      <c r="EFZ8" s="615"/>
      <c r="EGA8" s="615"/>
      <c r="EGB8" s="615"/>
      <c r="EGC8" s="615"/>
      <c r="EGD8" s="615"/>
      <c r="EGE8" s="615"/>
      <c r="EGF8" s="615"/>
      <c r="EGG8" s="615"/>
      <c r="EGH8" s="615"/>
      <c r="EGI8" s="615"/>
      <c r="EGJ8" s="615"/>
      <c r="EGK8" s="615"/>
      <c r="EGL8" s="615"/>
      <c r="EGM8" s="615"/>
      <c r="EGN8" s="615"/>
      <c r="EGO8" s="615"/>
      <c r="EGP8" s="615"/>
      <c r="EGQ8" s="615"/>
      <c r="EGR8" s="615"/>
      <c r="EGS8" s="615"/>
      <c r="EGT8" s="615"/>
      <c r="EGU8" s="615"/>
      <c r="EGV8" s="615"/>
      <c r="EGW8" s="615"/>
      <c r="EGX8" s="615"/>
      <c r="EGY8" s="615"/>
      <c r="EGZ8" s="615"/>
      <c r="EHA8" s="615"/>
      <c r="EHB8" s="615"/>
      <c r="EHC8" s="615"/>
      <c r="EHD8" s="615"/>
      <c r="EHE8" s="615"/>
      <c r="EHF8" s="615"/>
      <c r="EHG8" s="615"/>
      <c r="EHH8" s="615"/>
      <c r="EHI8" s="615"/>
      <c r="EHJ8" s="615"/>
      <c r="EHK8" s="615"/>
      <c r="EHL8" s="615"/>
      <c r="EHM8" s="615"/>
      <c r="EHN8" s="615"/>
      <c r="EHO8" s="615"/>
      <c r="EHP8" s="615"/>
      <c r="EHQ8" s="615"/>
      <c r="EHR8" s="615"/>
      <c r="EHS8" s="615"/>
      <c r="EHT8" s="615"/>
      <c r="EHU8" s="615"/>
      <c r="EHV8" s="615"/>
      <c r="EHW8" s="615"/>
      <c r="EHX8" s="615"/>
      <c r="EHY8" s="615"/>
      <c r="EHZ8" s="615"/>
      <c r="EIA8" s="615"/>
      <c r="EIB8" s="615"/>
      <c r="EIC8" s="615"/>
      <c r="EID8" s="615"/>
      <c r="EIE8" s="615"/>
      <c r="EIF8" s="615"/>
      <c r="EIG8" s="615"/>
      <c r="EIH8" s="615"/>
      <c r="EII8" s="615"/>
      <c r="EIJ8" s="615"/>
      <c r="EIK8" s="615"/>
      <c r="EIL8" s="615"/>
      <c r="EIM8" s="615"/>
      <c r="EIN8" s="615"/>
      <c r="EIO8" s="615"/>
      <c r="EIP8" s="615"/>
      <c r="EIQ8" s="615"/>
      <c r="EIR8" s="615"/>
      <c r="EIS8" s="615"/>
      <c r="EIT8" s="615"/>
      <c r="EIU8" s="615"/>
      <c r="EIV8" s="615"/>
      <c r="EIW8" s="615"/>
      <c r="EIX8" s="615"/>
      <c r="EIY8" s="615"/>
      <c r="EIZ8" s="615"/>
      <c r="EJA8" s="615"/>
      <c r="EJB8" s="615"/>
      <c r="EJC8" s="615"/>
      <c r="EJD8" s="615"/>
      <c r="EJE8" s="615"/>
      <c r="EJF8" s="615"/>
      <c r="EJG8" s="615"/>
      <c r="EJH8" s="615"/>
      <c r="EJI8" s="615"/>
      <c r="EJJ8" s="615"/>
      <c r="EJK8" s="615"/>
      <c r="EJL8" s="615"/>
      <c r="EJM8" s="615"/>
      <c r="EJN8" s="615"/>
      <c r="EJO8" s="615"/>
      <c r="EJP8" s="615"/>
      <c r="EJQ8" s="615"/>
      <c r="EJR8" s="615"/>
      <c r="EJS8" s="615"/>
      <c r="EJT8" s="615"/>
      <c r="EJU8" s="615"/>
      <c r="EJV8" s="615"/>
      <c r="EJW8" s="615"/>
      <c r="EJX8" s="615"/>
      <c r="EJY8" s="615"/>
      <c r="EJZ8" s="615"/>
      <c r="EKA8" s="615"/>
      <c r="EKB8" s="615"/>
      <c r="EKC8" s="615"/>
      <c r="EKD8" s="615"/>
      <c r="EKE8" s="615"/>
      <c r="EKF8" s="615"/>
      <c r="EKG8" s="615"/>
      <c r="EKH8" s="615"/>
      <c r="EKI8" s="615"/>
      <c r="EKJ8" s="615"/>
      <c r="EKK8" s="615"/>
      <c r="EKL8" s="615"/>
      <c r="EKM8" s="615"/>
      <c r="EKN8" s="615"/>
      <c r="EKO8" s="615"/>
      <c r="EKP8" s="615"/>
      <c r="EKQ8" s="615"/>
      <c r="EKR8" s="615"/>
      <c r="EKS8" s="615"/>
      <c r="EKT8" s="615"/>
      <c r="EKU8" s="615"/>
      <c r="EKV8" s="615"/>
      <c r="EKW8" s="615"/>
      <c r="EKX8" s="615"/>
      <c r="EKY8" s="615"/>
      <c r="EKZ8" s="615"/>
      <c r="ELA8" s="615"/>
      <c r="ELB8" s="615"/>
      <c r="ELC8" s="615"/>
      <c r="ELD8" s="615"/>
      <c r="ELE8" s="615"/>
      <c r="ELF8" s="615"/>
      <c r="ELG8" s="615"/>
      <c r="ELH8" s="615"/>
      <c r="ELI8" s="615"/>
      <c r="ELJ8" s="615"/>
      <c r="ELK8" s="615"/>
      <c r="ELL8" s="615"/>
      <c r="ELM8" s="615"/>
      <c r="ELN8" s="615"/>
      <c r="ELO8" s="615"/>
      <c r="ELP8" s="615"/>
      <c r="ELQ8" s="615"/>
      <c r="ELR8" s="615"/>
      <c r="ELS8" s="615"/>
      <c r="ELT8" s="615"/>
      <c r="ELU8" s="615"/>
      <c r="ELV8" s="615"/>
      <c r="ELW8" s="615"/>
      <c r="ELX8" s="615"/>
      <c r="ELY8" s="615"/>
      <c r="ELZ8" s="615"/>
      <c r="EMA8" s="615"/>
      <c r="EMB8" s="615"/>
      <c r="EMC8" s="615"/>
      <c r="EMD8" s="615"/>
      <c r="EME8" s="615"/>
      <c r="EMF8" s="615"/>
      <c r="EMG8" s="615"/>
      <c r="EMH8" s="615"/>
      <c r="EMI8" s="615"/>
      <c r="EMJ8" s="615"/>
      <c r="EMK8" s="615"/>
      <c r="EML8" s="615"/>
      <c r="EMM8" s="615"/>
      <c r="EMN8" s="615"/>
      <c r="EMO8" s="615"/>
      <c r="EMP8" s="615"/>
      <c r="EMQ8" s="615"/>
      <c r="EMR8" s="615"/>
      <c r="EMS8" s="615"/>
      <c r="EMT8" s="615"/>
      <c r="EMU8" s="615"/>
      <c r="EMV8" s="615"/>
      <c r="EMW8" s="615"/>
      <c r="EMX8" s="615"/>
      <c r="EMY8" s="615"/>
      <c r="EMZ8" s="615"/>
      <c r="ENA8" s="615"/>
      <c r="ENB8" s="615"/>
      <c r="ENC8" s="615"/>
      <c r="END8" s="615"/>
      <c r="ENE8" s="615"/>
      <c r="ENF8" s="615"/>
      <c r="ENG8" s="615"/>
      <c r="ENH8" s="615"/>
      <c r="ENI8" s="615"/>
      <c r="ENJ8" s="615"/>
      <c r="ENK8" s="615"/>
      <c r="ENL8" s="615"/>
      <c r="ENM8" s="615"/>
      <c r="ENN8" s="615"/>
      <c r="ENO8" s="615"/>
      <c r="ENP8" s="615"/>
      <c r="ENQ8" s="615"/>
      <c r="ENR8" s="615"/>
      <c r="ENS8" s="615"/>
      <c r="ENT8" s="615"/>
      <c r="ENU8" s="615"/>
      <c r="ENV8" s="615"/>
      <c r="ENW8" s="615"/>
      <c r="ENX8" s="615"/>
      <c r="ENY8" s="615"/>
      <c r="ENZ8" s="615"/>
      <c r="EOA8" s="615"/>
      <c r="EOB8" s="615"/>
      <c r="EOC8" s="615"/>
      <c r="EOD8" s="615"/>
      <c r="EOE8" s="615"/>
      <c r="EOF8" s="615"/>
      <c r="EOG8" s="615"/>
      <c r="EOH8" s="615"/>
      <c r="EOI8" s="615"/>
      <c r="EOJ8" s="615"/>
      <c r="EOK8" s="615"/>
      <c r="EOL8" s="615"/>
      <c r="EOM8" s="615"/>
      <c r="EON8" s="615"/>
      <c r="EOO8" s="615"/>
      <c r="EOP8" s="615"/>
      <c r="EOQ8" s="615"/>
      <c r="EOR8" s="615"/>
      <c r="EOS8" s="615"/>
      <c r="EOT8" s="615"/>
      <c r="EOU8" s="615"/>
      <c r="EOV8" s="615"/>
      <c r="EOW8" s="615"/>
      <c r="EOX8" s="615"/>
      <c r="EOY8" s="615"/>
      <c r="EOZ8" s="615"/>
      <c r="EPA8" s="615"/>
      <c r="EPB8" s="615"/>
      <c r="EPC8" s="615"/>
      <c r="EPD8" s="615"/>
      <c r="EPE8" s="615"/>
      <c r="EPF8" s="615"/>
      <c r="EPG8" s="615"/>
      <c r="EPH8" s="615"/>
      <c r="EPI8" s="615"/>
      <c r="EPJ8" s="615"/>
      <c r="EPK8" s="615"/>
      <c r="EPL8" s="615"/>
      <c r="EPM8" s="615"/>
      <c r="EPN8" s="615"/>
      <c r="EPO8" s="615"/>
      <c r="EPP8" s="615"/>
      <c r="EPQ8" s="615"/>
      <c r="EPR8" s="615"/>
      <c r="EPS8" s="615"/>
      <c r="EPT8" s="615"/>
      <c r="EPU8" s="615"/>
      <c r="EPV8" s="615"/>
      <c r="EPW8" s="615"/>
      <c r="EPX8" s="615"/>
      <c r="EPY8" s="615"/>
      <c r="EPZ8" s="615"/>
      <c r="EQA8" s="615"/>
      <c r="EQB8" s="615"/>
      <c r="EQC8" s="615"/>
      <c r="EQD8" s="615"/>
      <c r="EQE8" s="615"/>
      <c r="EQF8" s="615"/>
      <c r="EQG8" s="615"/>
      <c r="EQH8" s="615"/>
      <c r="EQI8" s="615"/>
      <c r="EQJ8" s="615"/>
      <c r="EQK8" s="615"/>
      <c r="EQL8" s="615"/>
      <c r="EQM8" s="615"/>
      <c r="EQN8" s="615"/>
      <c r="EQO8" s="615"/>
      <c r="EQP8" s="615"/>
      <c r="EQQ8" s="615"/>
      <c r="EQR8" s="615"/>
      <c r="EQS8" s="615"/>
      <c r="EQT8" s="615"/>
      <c r="EQU8" s="615"/>
      <c r="EQV8" s="615"/>
      <c r="EQW8" s="615"/>
      <c r="EQX8" s="615"/>
      <c r="EQY8" s="615"/>
      <c r="EQZ8" s="615"/>
      <c r="ERA8" s="615"/>
      <c r="ERB8" s="615"/>
      <c r="ERC8" s="615"/>
      <c r="ERD8" s="615"/>
      <c r="ERE8" s="615"/>
      <c r="ERF8" s="615"/>
      <c r="ERG8" s="615"/>
      <c r="ERH8" s="615"/>
      <c r="ERI8" s="615"/>
      <c r="ERJ8" s="615"/>
      <c r="ERK8" s="615"/>
      <c r="ERL8" s="615"/>
      <c r="ERM8" s="615"/>
      <c r="ERN8" s="615"/>
      <c r="ERO8" s="615"/>
      <c r="ERP8" s="615"/>
      <c r="ERQ8" s="615"/>
      <c r="ERR8" s="615"/>
      <c r="ERS8" s="615"/>
      <c r="ERT8" s="615"/>
      <c r="ERU8" s="615"/>
      <c r="ERV8" s="615"/>
      <c r="ERW8" s="615"/>
      <c r="ERX8" s="615"/>
      <c r="ERY8" s="615"/>
      <c r="ERZ8" s="615"/>
      <c r="ESA8" s="615"/>
      <c r="ESB8" s="615"/>
      <c r="ESC8" s="615"/>
      <c r="ESD8" s="615"/>
      <c r="ESE8" s="615"/>
      <c r="ESF8" s="615"/>
      <c r="ESG8" s="615"/>
      <c r="ESH8" s="615"/>
      <c r="ESI8" s="615"/>
      <c r="ESJ8" s="615"/>
      <c r="ESK8" s="615"/>
      <c r="ESL8" s="615"/>
      <c r="ESM8" s="615"/>
      <c r="ESN8" s="615"/>
      <c r="ESO8" s="615"/>
      <c r="ESP8" s="615"/>
      <c r="ESQ8" s="615"/>
      <c r="ESR8" s="615"/>
      <c r="ESS8" s="615"/>
      <c r="EST8" s="615"/>
      <c r="ESU8" s="615"/>
      <c r="ESV8" s="615"/>
      <c r="ESW8" s="615"/>
      <c r="ESX8" s="615"/>
      <c r="ESY8" s="615"/>
      <c r="ESZ8" s="615"/>
      <c r="ETA8" s="615"/>
      <c r="ETB8" s="615"/>
      <c r="ETC8" s="615"/>
      <c r="ETD8" s="615"/>
      <c r="ETE8" s="615"/>
      <c r="ETF8" s="615"/>
      <c r="ETG8" s="615"/>
      <c r="ETH8" s="615"/>
      <c r="ETI8" s="615"/>
      <c r="ETJ8" s="615"/>
      <c r="ETK8" s="615"/>
      <c r="ETL8" s="615"/>
      <c r="ETM8" s="615"/>
      <c r="ETN8" s="615"/>
      <c r="ETO8" s="615"/>
      <c r="ETP8" s="615"/>
      <c r="ETQ8" s="615"/>
      <c r="ETR8" s="615"/>
      <c r="ETS8" s="615"/>
      <c r="ETT8" s="615"/>
      <c r="ETU8" s="615"/>
      <c r="ETV8" s="615"/>
      <c r="ETW8" s="615"/>
      <c r="ETX8" s="615"/>
      <c r="ETY8" s="615"/>
      <c r="ETZ8" s="615"/>
      <c r="EUA8" s="615"/>
      <c r="EUB8" s="615"/>
      <c r="EUC8" s="615"/>
      <c r="EUD8" s="615"/>
      <c r="EUE8" s="615"/>
      <c r="EUF8" s="615"/>
      <c r="EUG8" s="615"/>
      <c r="EUH8" s="615"/>
      <c r="EUI8" s="615"/>
      <c r="EUJ8" s="615"/>
      <c r="EUK8" s="615"/>
      <c r="EUL8" s="615"/>
      <c r="EUM8" s="615"/>
      <c r="EUN8" s="615"/>
      <c r="EUO8" s="615"/>
      <c r="EUP8" s="615"/>
      <c r="EUQ8" s="615"/>
      <c r="EUR8" s="615"/>
      <c r="EUS8" s="615"/>
      <c r="EUT8" s="615"/>
      <c r="EUU8" s="615"/>
      <c r="EUV8" s="615"/>
      <c r="EUW8" s="615"/>
      <c r="EUX8" s="615"/>
      <c r="EUY8" s="615"/>
      <c r="EUZ8" s="615"/>
      <c r="EVA8" s="615"/>
      <c r="EVB8" s="615"/>
      <c r="EVC8" s="615"/>
      <c r="EVD8" s="615"/>
      <c r="EVE8" s="615"/>
      <c r="EVF8" s="615"/>
      <c r="EVG8" s="615"/>
      <c r="EVH8" s="615"/>
      <c r="EVI8" s="615"/>
      <c r="EVJ8" s="615"/>
      <c r="EVK8" s="615"/>
      <c r="EVL8" s="615"/>
      <c r="EVM8" s="615"/>
      <c r="EVN8" s="615"/>
      <c r="EVO8" s="615"/>
      <c r="EVP8" s="615"/>
      <c r="EVQ8" s="615"/>
      <c r="EVR8" s="615"/>
      <c r="EVS8" s="615"/>
      <c r="EVT8" s="615"/>
      <c r="EVU8" s="615"/>
      <c r="EVV8" s="615"/>
      <c r="EVW8" s="615"/>
      <c r="EVX8" s="615"/>
      <c r="EVY8" s="615"/>
      <c r="EVZ8" s="615"/>
      <c r="EWA8" s="615"/>
      <c r="EWB8" s="615"/>
      <c r="EWC8" s="615"/>
      <c r="EWD8" s="615"/>
      <c r="EWE8" s="615"/>
      <c r="EWF8" s="615"/>
      <c r="EWG8" s="615"/>
      <c r="EWH8" s="615"/>
      <c r="EWI8" s="615"/>
      <c r="EWJ8" s="615"/>
      <c r="EWK8" s="615"/>
      <c r="EWL8" s="615"/>
      <c r="EWM8" s="615"/>
      <c r="EWN8" s="615"/>
      <c r="EWO8" s="615"/>
      <c r="EWP8" s="615"/>
      <c r="EWQ8" s="615"/>
      <c r="EWR8" s="615"/>
      <c r="EWS8" s="615"/>
      <c r="EWT8" s="615"/>
      <c r="EWU8" s="615"/>
      <c r="EWV8" s="615"/>
      <c r="EWW8" s="615"/>
      <c r="EWX8" s="615"/>
      <c r="EWY8" s="615"/>
      <c r="EWZ8" s="615"/>
      <c r="EXA8" s="615"/>
      <c r="EXB8" s="615"/>
      <c r="EXC8" s="615"/>
      <c r="EXD8" s="615"/>
      <c r="EXE8" s="615"/>
      <c r="EXF8" s="615"/>
      <c r="EXG8" s="615"/>
      <c r="EXH8" s="615"/>
      <c r="EXI8" s="615"/>
      <c r="EXJ8" s="615"/>
      <c r="EXK8" s="615"/>
      <c r="EXL8" s="615"/>
      <c r="EXM8" s="615"/>
      <c r="EXN8" s="615"/>
      <c r="EXO8" s="615"/>
      <c r="EXP8" s="615"/>
      <c r="EXQ8" s="615"/>
      <c r="EXR8" s="615"/>
      <c r="EXS8" s="615"/>
      <c r="EXT8" s="615"/>
      <c r="EXU8" s="615"/>
      <c r="EXV8" s="615"/>
      <c r="EXW8" s="615"/>
      <c r="EXX8" s="615"/>
      <c r="EXY8" s="615"/>
      <c r="EXZ8" s="615"/>
      <c r="EYA8" s="615"/>
      <c r="EYB8" s="615"/>
      <c r="EYC8" s="615"/>
      <c r="EYD8" s="615"/>
      <c r="EYE8" s="615"/>
      <c r="EYF8" s="615"/>
      <c r="EYG8" s="615"/>
      <c r="EYH8" s="615"/>
      <c r="EYI8" s="615"/>
      <c r="EYJ8" s="615"/>
      <c r="EYK8" s="615"/>
      <c r="EYL8" s="615"/>
      <c r="EYM8" s="615"/>
      <c r="EYN8" s="615"/>
      <c r="EYO8" s="615"/>
      <c r="EYP8" s="615"/>
      <c r="EYQ8" s="615"/>
      <c r="EYR8" s="615"/>
      <c r="EYS8" s="615"/>
      <c r="EYT8" s="615"/>
      <c r="EYU8" s="615"/>
      <c r="EYV8" s="615"/>
      <c r="EYW8" s="615"/>
      <c r="EYX8" s="615"/>
      <c r="EYY8" s="615"/>
      <c r="EYZ8" s="615"/>
      <c r="EZA8" s="615"/>
      <c r="EZB8" s="615"/>
      <c r="EZC8" s="615"/>
      <c r="EZD8" s="615"/>
      <c r="EZE8" s="615"/>
      <c r="EZF8" s="615"/>
      <c r="EZG8" s="615"/>
      <c r="EZH8" s="615"/>
      <c r="EZI8" s="615"/>
      <c r="EZJ8" s="615"/>
      <c r="EZK8" s="615"/>
      <c r="EZL8" s="615"/>
      <c r="EZM8" s="615"/>
      <c r="EZN8" s="615"/>
      <c r="EZO8" s="615"/>
      <c r="EZP8" s="615"/>
      <c r="EZQ8" s="615"/>
      <c r="EZR8" s="615"/>
      <c r="EZS8" s="615"/>
      <c r="EZT8" s="615"/>
      <c r="EZU8" s="615"/>
      <c r="EZV8" s="615"/>
      <c r="EZW8" s="615"/>
      <c r="EZX8" s="615"/>
      <c r="EZY8" s="615"/>
      <c r="EZZ8" s="615"/>
      <c r="FAA8" s="615"/>
      <c r="FAB8" s="615"/>
      <c r="FAC8" s="615"/>
      <c r="FAD8" s="615"/>
      <c r="FAE8" s="615"/>
      <c r="FAF8" s="615"/>
      <c r="FAG8" s="615"/>
      <c r="FAH8" s="615"/>
      <c r="FAI8" s="615"/>
      <c r="FAJ8" s="615"/>
      <c r="FAK8" s="615"/>
      <c r="FAL8" s="615"/>
      <c r="FAM8" s="615"/>
      <c r="FAN8" s="615"/>
      <c r="FAO8" s="615"/>
      <c r="FAP8" s="615"/>
      <c r="FAQ8" s="615"/>
      <c r="FAR8" s="615"/>
      <c r="FAS8" s="615"/>
      <c r="FAT8" s="615"/>
      <c r="FAU8" s="615"/>
      <c r="FAV8" s="615"/>
      <c r="FAW8" s="615"/>
      <c r="FAX8" s="615"/>
      <c r="FAY8" s="615"/>
      <c r="FAZ8" s="615"/>
      <c r="FBA8" s="615"/>
      <c r="FBB8" s="615"/>
      <c r="FBC8" s="615"/>
      <c r="FBD8" s="615"/>
      <c r="FBE8" s="615"/>
      <c r="FBF8" s="615"/>
      <c r="FBG8" s="615"/>
      <c r="FBH8" s="615"/>
      <c r="FBI8" s="615"/>
      <c r="FBJ8" s="615"/>
      <c r="FBK8" s="615"/>
      <c r="FBL8" s="615"/>
      <c r="FBM8" s="615"/>
      <c r="FBN8" s="615"/>
      <c r="FBO8" s="615"/>
      <c r="FBP8" s="615"/>
      <c r="FBQ8" s="615"/>
      <c r="FBR8" s="615"/>
      <c r="FBS8" s="615"/>
      <c r="FBT8" s="615"/>
      <c r="FBU8" s="615"/>
      <c r="FBV8" s="615"/>
      <c r="FBW8" s="615"/>
      <c r="FBX8" s="615"/>
      <c r="FBY8" s="615"/>
      <c r="FBZ8" s="615"/>
      <c r="FCA8" s="615"/>
      <c r="FCB8" s="615"/>
      <c r="FCC8" s="615"/>
      <c r="FCD8" s="615"/>
      <c r="FCE8" s="615"/>
      <c r="FCF8" s="615"/>
      <c r="FCG8" s="615"/>
      <c r="FCH8" s="615"/>
      <c r="FCI8" s="615"/>
      <c r="FCJ8" s="615"/>
      <c r="FCK8" s="615"/>
      <c r="FCL8" s="615"/>
      <c r="FCM8" s="615"/>
      <c r="FCN8" s="615"/>
      <c r="FCO8" s="615"/>
      <c r="FCP8" s="615"/>
      <c r="FCQ8" s="615"/>
      <c r="FCR8" s="615"/>
      <c r="FCS8" s="615"/>
      <c r="FCT8" s="615"/>
      <c r="FCU8" s="615"/>
      <c r="FCV8" s="615"/>
      <c r="FCW8" s="615"/>
      <c r="FCX8" s="615"/>
      <c r="FCY8" s="615"/>
      <c r="FCZ8" s="615"/>
      <c r="FDA8" s="615"/>
      <c r="FDB8" s="615"/>
      <c r="FDC8" s="615"/>
      <c r="FDD8" s="615"/>
      <c r="FDE8" s="615"/>
      <c r="FDF8" s="615"/>
      <c r="FDG8" s="615"/>
      <c r="FDH8" s="615"/>
      <c r="FDI8" s="615"/>
      <c r="FDJ8" s="615"/>
      <c r="FDK8" s="615"/>
      <c r="FDL8" s="615"/>
      <c r="FDM8" s="615"/>
      <c r="FDN8" s="615"/>
      <c r="FDO8" s="615"/>
      <c r="FDP8" s="615"/>
      <c r="FDQ8" s="615"/>
      <c r="FDR8" s="615"/>
      <c r="FDS8" s="615"/>
      <c r="FDT8" s="615"/>
      <c r="FDU8" s="615"/>
      <c r="FDV8" s="615"/>
      <c r="FDW8" s="615"/>
      <c r="FDX8" s="615"/>
      <c r="FDY8" s="615"/>
      <c r="FDZ8" s="615"/>
      <c r="FEA8" s="615"/>
      <c r="FEB8" s="615"/>
      <c r="FEC8" s="615"/>
      <c r="FED8" s="615"/>
      <c r="FEE8" s="615"/>
      <c r="FEF8" s="615"/>
      <c r="FEG8" s="615"/>
      <c r="FEH8" s="615"/>
      <c r="FEI8" s="615"/>
      <c r="FEJ8" s="615"/>
      <c r="FEK8" s="615"/>
      <c r="FEL8" s="615"/>
      <c r="FEM8" s="615"/>
      <c r="FEN8" s="615"/>
      <c r="FEO8" s="615"/>
      <c r="FEP8" s="615"/>
      <c r="FEQ8" s="615"/>
      <c r="FER8" s="615"/>
      <c r="FES8" s="615"/>
      <c r="FET8" s="615"/>
      <c r="FEU8" s="615"/>
      <c r="FEV8" s="615"/>
      <c r="FEW8" s="615"/>
      <c r="FEX8" s="615"/>
      <c r="FEY8" s="615"/>
      <c r="FEZ8" s="615"/>
      <c r="FFA8" s="615"/>
      <c r="FFB8" s="615"/>
      <c r="FFC8" s="615"/>
      <c r="FFD8" s="615"/>
      <c r="FFE8" s="615"/>
      <c r="FFF8" s="615"/>
      <c r="FFG8" s="615"/>
      <c r="FFH8" s="615"/>
      <c r="FFI8" s="615"/>
      <c r="FFJ8" s="615"/>
      <c r="FFK8" s="615"/>
      <c r="FFL8" s="615"/>
      <c r="FFM8" s="615"/>
      <c r="FFN8" s="615"/>
      <c r="FFO8" s="615"/>
      <c r="FFP8" s="615"/>
      <c r="FFQ8" s="615"/>
      <c r="FFR8" s="615"/>
      <c r="FFS8" s="615"/>
      <c r="FFT8" s="615"/>
      <c r="FFU8" s="615"/>
      <c r="FFV8" s="615"/>
      <c r="FFW8" s="615"/>
      <c r="FFX8" s="615"/>
      <c r="FFY8" s="615"/>
      <c r="FFZ8" s="615"/>
      <c r="FGA8" s="615"/>
      <c r="FGB8" s="615"/>
      <c r="FGC8" s="615"/>
      <c r="FGD8" s="615"/>
      <c r="FGE8" s="615"/>
      <c r="FGF8" s="615"/>
      <c r="FGG8" s="615"/>
      <c r="FGH8" s="615"/>
      <c r="FGI8" s="615"/>
      <c r="FGJ8" s="615"/>
      <c r="FGK8" s="615"/>
      <c r="FGL8" s="615"/>
      <c r="FGM8" s="615"/>
      <c r="FGN8" s="615"/>
      <c r="FGO8" s="615"/>
      <c r="FGP8" s="615"/>
      <c r="FGQ8" s="615"/>
      <c r="FGR8" s="615"/>
      <c r="FGS8" s="615"/>
      <c r="FGT8" s="615"/>
      <c r="FGU8" s="615"/>
      <c r="FGV8" s="615"/>
      <c r="FGW8" s="615"/>
      <c r="FGX8" s="615"/>
      <c r="FGY8" s="615"/>
      <c r="FGZ8" s="615"/>
      <c r="FHA8" s="615"/>
      <c r="FHB8" s="615"/>
      <c r="FHC8" s="615"/>
      <c r="FHD8" s="615"/>
      <c r="FHE8" s="615"/>
      <c r="FHF8" s="615"/>
      <c r="FHG8" s="615"/>
      <c r="FHH8" s="615"/>
      <c r="FHI8" s="615"/>
      <c r="FHJ8" s="615"/>
      <c r="FHK8" s="615"/>
      <c r="FHL8" s="615"/>
      <c r="FHM8" s="615"/>
      <c r="FHN8" s="615"/>
      <c r="FHO8" s="615"/>
      <c r="FHP8" s="615"/>
      <c r="FHQ8" s="615"/>
      <c r="FHR8" s="615"/>
      <c r="FHS8" s="615"/>
      <c r="FHT8" s="615"/>
      <c r="FHU8" s="615"/>
      <c r="FHV8" s="615"/>
      <c r="FHW8" s="615"/>
      <c r="FHX8" s="615"/>
      <c r="FHY8" s="615"/>
      <c r="FHZ8" s="615"/>
      <c r="FIA8" s="615"/>
      <c r="FIB8" s="615"/>
      <c r="FIC8" s="615"/>
      <c r="FID8" s="615"/>
      <c r="FIE8" s="615"/>
      <c r="FIF8" s="615"/>
      <c r="FIG8" s="615"/>
      <c r="FIH8" s="615"/>
      <c r="FII8" s="615"/>
      <c r="FIJ8" s="615"/>
      <c r="FIK8" s="615"/>
      <c r="FIL8" s="615"/>
      <c r="FIM8" s="615"/>
      <c r="FIN8" s="615"/>
      <c r="FIO8" s="615"/>
      <c r="FIP8" s="615"/>
      <c r="FIQ8" s="615"/>
      <c r="FIR8" s="615"/>
      <c r="FIS8" s="615"/>
      <c r="FIT8" s="615"/>
      <c r="FIU8" s="615"/>
      <c r="FIV8" s="615"/>
      <c r="FIW8" s="615"/>
      <c r="FIX8" s="615"/>
      <c r="FIY8" s="615"/>
      <c r="FIZ8" s="615"/>
      <c r="FJA8" s="615"/>
      <c r="FJB8" s="615"/>
      <c r="FJC8" s="615"/>
      <c r="FJD8" s="615"/>
      <c r="FJE8" s="615"/>
      <c r="FJF8" s="615"/>
      <c r="FJG8" s="615"/>
      <c r="FJH8" s="615"/>
      <c r="FJI8" s="615"/>
      <c r="FJJ8" s="615"/>
      <c r="FJK8" s="615"/>
      <c r="FJL8" s="615"/>
      <c r="FJM8" s="615"/>
      <c r="FJN8" s="615"/>
      <c r="FJO8" s="615"/>
      <c r="FJP8" s="615"/>
      <c r="FJQ8" s="615"/>
      <c r="FJR8" s="615"/>
      <c r="FJS8" s="615"/>
      <c r="FJT8" s="615"/>
      <c r="FJU8" s="615"/>
      <c r="FJV8" s="615"/>
      <c r="FJW8" s="615"/>
      <c r="FJX8" s="615"/>
      <c r="FJY8" s="615"/>
      <c r="FJZ8" s="615"/>
      <c r="FKA8" s="615"/>
      <c r="FKB8" s="615"/>
      <c r="FKC8" s="615"/>
      <c r="FKD8" s="615"/>
      <c r="FKE8" s="615"/>
      <c r="FKF8" s="615"/>
      <c r="FKG8" s="615"/>
      <c r="FKH8" s="615"/>
      <c r="FKI8" s="615"/>
      <c r="FKJ8" s="615"/>
      <c r="FKK8" s="615"/>
      <c r="FKL8" s="615"/>
      <c r="FKM8" s="615"/>
      <c r="FKN8" s="615"/>
      <c r="FKO8" s="615"/>
      <c r="FKP8" s="615"/>
      <c r="FKQ8" s="615"/>
      <c r="FKR8" s="615"/>
      <c r="FKS8" s="615"/>
      <c r="FKT8" s="615"/>
      <c r="FKU8" s="615"/>
      <c r="FKV8" s="615"/>
      <c r="FKW8" s="615"/>
      <c r="FKX8" s="615"/>
      <c r="FKY8" s="615"/>
      <c r="FKZ8" s="615"/>
      <c r="FLA8" s="615"/>
      <c r="FLB8" s="615"/>
      <c r="FLC8" s="615"/>
      <c r="FLD8" s="615"/>
      <c r="FLE8" s="615"/>
      <c r="FLF8" s="615"/>
      <c r="FLG8" s="615"/>
      <c r="FLH8" s="615"/>
      <c r="FLI8" s="615"/>
      <c r="FLJ8" s="615"/>
      <c r="FLK8" s="615"/>
      <c r="FLL8" s="615"/>
      <c r="FLM8" s="615"/>
      <c r="FLN8" s="615"/>
      <c r="FLO8" s="615"/>
      <c r="FLP8" s="615"/>
      <c r="FLQ8" s="615"/>
      <c r="FLR8" s="615"/>
      <c r="FLS8" s="615"/>
      <c r="FLT8" s="615"/>
      <c r="FLU8" s="615"/>
      <c r="FLV8" s="615"/>
      <c r="FLW8" s="615"/>
      <c r="FLX8" s="615"/>
      <c r="FLY8" s="615"/>
      <c r="FLZ8" s="615"/>
      <c r="FMA8" s="615"/>
      <c r="FMB8" s="615"/>
      <c r="FMC8" s="615"/>
      <c r="FMD8" s="615"/>
      <c r="FME8" s="615"/>
      <c r="FMF8" s="615"/>
      <c r="FMG8" s="615"/>
      <c r="FMH8" s="615"/>
      <c r="FMI8" s="615"/>
      <c r="FMJ8" s="615"/>
      <c r="FMK8" s="615"/>
      <c r="FML8" s="615"/>
      <c r="FMM8" s="615"/>
      <c r="FMN8" s="615"/>
      <c r="FMO8" s="615"/>
      <c r="FMP8" s="615"/>
      <c r="FMQ8" s="615"/>
      <c r="FMR8" s="615"/>
      <c r="FMS8" s="615"/>
      <c r="FMT8" s="615"/>
      <c r="FMU8" s="615"/>
      <c r="FMV8" s="615"/>
      <c r="FMW8" s="615"/>
      <c r="FMX8" s="615"/>
      <c r="FMY8" s="615"/>
      <c r="FMZ8" s="615"/>
      <c r="FNA8" s="615"/>
      <c r="FNB8" s="615"/>
      <c r="FNC8" s="615"/>
      <c r="FND8" s="615"/>
      <c r="FNE8" s="615"/>
      <c r="FNF8" s="615"/>
      <c r="FNG8" s="615"/>
      <c r="FNH8" s="615"/>
      <c r="FNI8" s="615"/>
      <c r="FNJ8" s="615"/>
      <c r="FNK8" s="615"/>
      <c r="FNL8" s="615"/>
      <c r="FNM8" s="615"/>
      <c r="FNN8" s="615"/>
      <c r="FNO8" s="615"/>
      <c r="FNP8" s="615"/>
      <c r="FNQ8" s="615"/>
      <c r="FNR8" s="615"/>
      <c r="FNS8" s="615"/>
      <c r="FNT8" s="615"/>
      <c r="FNU8" s="615"/>
      <c r="FNV8" s="615"/>
      <c r="FNW8" s="615"/>
      <c r="FNX8" s="615"/>
      <c r="FNY8" s="615"/>
      <c r="FNZ8" s="615"/>
      <c r="FOA8" s="615"/>
      <c r="FOB8" s="615"/>
      <c r="FOC8" s="615"/>
      <c r="FOD8" s="615"/>
      <c r="FOE8" s="615"/>
      <c r="FOF8" s="615"/>
      <c r="FOG8" s="615"/>
      <c r="FOH8" s="615"/>
      <c r="FOI8" s="615"/>
      <c r="FOJ8" s="615"/>
      <c r="FOK8" s="615"/>
      <c r="FOL8" s="615"/>
      <c r="FOM8" s="615"/>
      <c r="FON8" s="615"/>
      <c r="FOO8" s="615"/>
      <c r="FOP8" s="615"/>
      <c r="FOQ8" s="615"/>
      <c r="FOR8" s="615"/>
      <c r="FOS8" s="615"/>
      <c r="FOT8" s="615"/>
      <c r="FOU8" s="615"/>
      <c r="FOV8" s="615"/>
      <c r="FOW8" s="615"/>
      <c r="FOX8" s="615"/>
      <c r="FOY8" s="615"/>
      <c r="FOZ8" s="615"/>
      <c r="FPA8" s="615"/>
      <c r="FPB8" s="615"/>
      <c r="FPC8" s="615"/>
      <c r="FPD8" s="615"/>
      <c r="FPE8" s="615"/>
      <c r="FPF8" s="615"/>
      <c r="FPG8" s="615"/>
      <c r="FPH8" s="615"/>
      <c r="FPI8" s="615"/>
      <c r="FPJ8" s="615"/>
      <c r="FPK8" s="615"/>
      <c r="FPL8" s="615"/>
      <c r="FPM8" s="615"/>
      <c r="FPN8" s="615"/>
      <c r="FPO8" s="615"/>
      <c r="FPP8" s="615"/>
      <c r="FPQ8" s="615"/>
      <c r="FPR8" s="615"/>
      <c r="FPS8" s="615"/>
      <c r="FPT8" s="615"/>
      <c r="FPU8" s="615"/>
      <c r="FPV8" s="615"/>
      <c r="FPW8" s="615"/>
      <c r="FPX8" s="615"/>
      <c r="FPY8" s="615"/>
      <c r="FPZ8" s="615"/>
      <c r="FQA8" s="615"/>
      <c r="FQB8" s="615"/>
      <c r="FQC8" s="615"/>
      <c r="FQD8" s="615"/>
      <c r="FQE8" s="615"/>
      <c r="FQF8" s="615"/>
      <c r="FQG8" s="615"/>
      <c r="FQH8" s="615"/>
      <c r="FQI8" s="615"/>
      <c r="FQJ8" s="615"/>
      <c r="FQK8" s="615"/>
      <c r="FQL8" s="615"/>
      <c r="FQM8" s="615"/>
      <c r="FQN8" s="615"/>
      <c r="FQO8" s="615"/>
      <c r="FQP8" s="615"/>
      <c r="FQQ8" s="615"/>
      <c r="FQR8" s="615"/>
      <c r="FQS8" s="615"/>
      <c r="FQT8" s="615"/>
      <c r="FQU8" s="615"/>
      <c r="FQV8" s="615"/>
      <c r="FQW8" s="615"/>
      <c r="FQX8" s="615"/>
      <c r="FQY8" s="615"/>
      <c r="FQZ8" s="615"/>
      <c r="FRA8" s="615"/>
      <c r="FRB8" s="615"/>
      <c r="FRC8" s="615"/>
      <c r="FRD8" s="615"/>
      <c r="FRE8" s="615"/>
      <c r="FRF8" s="615"/>
      <c r="FRG8" s="615"/>
      <c r="FRH8" s="615"/>
      <c r="FRI8" s="615"/>
      <c r="FRJ8" s="615"/>
      <c r="FRK8" s="615"/>
      <c r="FRL8" s="615"/>
      <c r="FRM8" s="615"/>
      <c r="FRN8" s="615"/>
      <c r="FRO8" s="615"/>
      <c r="FRP8" s="615"/>
      <c r="FRQ8" s="615"/>
      <c r="FRR8" s="615"/>
      <c r="FRS8" s="615"/>
      <c r="FRT8" s="615"/>
      <c r="FRU8" s="615"/>
      <c r="FRV8" s="615"/>
      <c r="FRW8" s="615"/>
      <c r="FRX8" s="615"/>
      <c r="FRY8" s="615"/>
      <c r="FRZ8" s="615"/>
      <c r="FSA8" s="615"/>
      <c r="FSB8" s="615"/>
      <c r="FSC8" s="615"/>
      <c r="FSD8" s="615"/>
      <c r="FSE8" s="615"/>
      <c r="FSF8" s="615"/>
      <c r="FSG8" s="615"/>
      <c r="FSH8" s="615"/>
      <c r="FSI8" s="615"/>
      <c r="FSJ8" s="615"/>
      <c r="FSK8" s="615"/>
      <c r="FSL8" s="615"/>
      <c r="FSM8" s="615"/>
      <c r="FSN8" s="615"/>
      <c r="FSO8" s="615"/>
      <c r="FSP8" s="615"/>
      <c r="FSQ8" s="615"/>
      <c r="FSR8" s="615"/>
      <c r="FSS8" s="615"/>
      <c r="FST8" s="615"/>
      <c r="FSU8" s="615"/>
      <c r="FSV8" s="615"/>
      <c r="FSW8" s="615"/>
      <c r="FSX8" s="615"/>
      <c r="FSY8" s="615"/>
      <c r="FSZ8" s="615"/>
      <c r="FTA8" s="615"/>
      <c r="FTB8" s="615"/>
      <c r="FTC8" s="615"/>
      <c r="FTD8" s="615"/>
      <c r="FTE8" s="615"/>
      <c r="FTF8" s="615"/>
      <c r="FTG8" s="615"/>
      <c r="FTH8" s="615"/>
      <c r="FTI8" s="615"/>
      <c r="FTJ8" s="615"/>
      <c r="FTK8" s="615"/>
      <c r="FTL8" s="615"/>
      <c r="FTM8" s="615"/>
      <c r="FTN8" s="615"/>
      <c r="FTO8" s="615"/>
      <c r="FTP8" s="615"/>
      <c r="FTQ8" s="615"/>
      <c r="FTR8" s="615"/>
      <c r="FTS8" s="615"/>
      <c r="FTT8" s="615"/>
      <c r="FTU8" s="615"/>
      <c r="FTV8" s="615"/>
      <c r="FTW8" s="615"/>
      <c r="FTX8" s="615"/>
      <c r="FTY8" s="615"/>
      <c r="FTZ8" s="615"/>
      <c r="FUA8" s="615"/>
      <c r="FUB8" s="615"/>
      <c r="FUC8" s="615"/>
      <c r="FUD8" s="615"/>
      <c r="FUE8" s="615"/>
      <c r="FUF8" s="615"/>
      <c r="FUG8" s="615"/>
      <c r="FUH8" s="615"/>
      <c r="FUI8" s="615"/>
      <c r="FUJ8" s="615"/>
      <c r="FUK8" s="615"/>
      <c r="FUL8" s="615"/>
      <c r="FUM8" s="615"/>
      <c r="FUN8" s="615"/>
      <c r="FUO8" s="615"/>
      <c r="FUP8" s="615"/>
      <c r="FUQ8" s="615"/>
      <c r="FUR8" s="615"/>
      <c r="FUS8" s="615"/>
      <c r="FUT8" s="615"/>
      <c r="FUU8" s="615"/>
      <c r="FUV8" s="615"/>
      <c r="FUW8" s="615"/>
      <c r="FUX8" s="615"/>
      <c r="FUY8" s="615"/>
      <c r="FUZ8" s="615"/>
      <c r="FVA8" s="615"/>
      <c r="FVB8" s="615"/>
      <c r="FVC8" s="615"/>
      <c r="FVD8" s="615"/>
      <c r="FVE8" s="615"/>
      <c r="FVF8" s="615"/>
      <c r="FVG8" s="615"/>
      <c r="FVH8" s="615"/>
      <c r="FVI8" s="615"/>
      <c r="FVJ8" s="615"/>
      <c r="FVK8" s="615"/>
      <c r="FVL8" s="615"/>
      <c r="FVM8" s="615"/>
      <c r="FVN8" s="615"/>
      <c r="FVO8" s="615"/>
      <c r="FVP8" s="615"/>
      <c r="FVQ8" s="615"/>
      <c r="FVR8" s="615"/>
      <c r="FVS8" s="615"/>
      <c r="FVT8" s="615"/>
      <c r="FVU8" s="615"/>
      <c r="FVV8" s="615"/>
      <c r="FVW8" s="615"/>
      <c r="FVX8" s="615"/>
      <c r="FVY8" s="615"/>
      <c r="FVZ8" s="615"/>
      <c r="FWA8" s="615"/>
      <c r="FWB8" s="615"/>
      <c r="FWC8" s="615"/>
      <c r="FWD8" s="615"/>
      <c r="FWE8" s="615"/>
      <c r="FWF8" s="615"/>
      <c r="FWG8" s="615"/>
      <c r="FWH8" s="615"/>
      <c r="FWI8" s="615"/>
      <c r="FWJ8" s="615"/>
      <c r="FWK8" s="615"/>
      <c r="FWL8" s="615"/>
      <c r="FWM8" s="615"/>
      <c r="FWN8" s="615"/>
      <c r="FWO8" s="615"/>
      <c r="FWP8" s="615"/>
      <c r="FWQ8" s="615"/>
      <c r="FWR8" s="615"/>
      <c r="FWS8" s="615"/>
      <c r="FWT8" s="615"/>
      <c r="FWU8" s="615"/>
      <c r="FWV8" s="615"/>
      <c r="FWW8" s="615"/>
      <c r="FWX8" s="615"/>
      <c r="FWY8" s="615"/>
      <c r="FWZ8" s="615"/>
      <c r="FXA8" s="615"/>
      <c r="FXB8" s="615"/>
      <c r="FXC8" s="615"/>
      <c r="FXD8" s="615"/>
      <c r="FXE8" s="615"/>
      <c r="FXF8" s="615"/>
      <c r="FXG8" s="615"/>
      <c r="FXH8" s="615"/>
      <c r="FXI8" s="615"/>
      <c r="FXJ8" s="615"/>
      <c r="FXK8" s="615"/>
      <c r="FXL8" s="615"/>
      <c r="FXM8" s="615"/>
      <c r="FXN8" s="615"/>
      <c r="FXO8" s="615"/>
      <c r="FXP8" s="615"/>
      <c r="FXQ8" s="615"/>
      <c r="FXR8" s="615"/>
      <c r="FXS8" s="615"/>
      <c r="FXT8" s="615"/>
      <c r="FXU8" s="615"/>
      <c r="FXV8" s="615"/>
      <c r="FXW8" s="615"/>
      <c r="FXX8" s="615"/>
      <c r="FXY8" s="615"/>
      <c r="FXZ8" s="615"/>
      <c r="FYA8" s="615"/>
      <c r="FYB8" s="615"/>
      <c r="FYC8" s="615"/>
      <c r="FYD8" s="615"/>
      <c r="FYE8" s="615"/>
      <c r="FYF8" s="615"/>
      <c r="FYG8" s="615"/>
      <c r="FYH8" s="615"/>
      <c r="FYI8" s="615"/>
      <c r="FYJ8" s="615"/>
      <c r="FYK8" s="615"/>
      <c r="FYL8" s="615"/>
      <c r="FYM8" s="615"/>
      <c r="FYN8" s="615"/>
      <c r="FYO8" s="615"/>
      <c r="FYP8" s="615"/>
      <c r="FYQ8" s="615"/>
      <c r="FYR8" s="615"/>
      <c r="FYS8" s="615"/>
      <c r="FYT8" s="615"/>
      <c r="FYU8" s="615"/>
      <c r="FYV8" s="615"/>
      <c r="FYW8" s="615"/>
      <c r="FYX8" s="615"/>
      <c r="FYY8" s="615"/>
      <c r="FYZ8" s="615"/>
      <c r="FZA8" s="615"/>
      <c r="FZB8" s="615"/>
      <c r="FZC8" s="615"/>
      <c r="FZD8" s="615"/>
      <c r="FZE8" s="615"/>
      <c r="FZF8" s="615"/>
      <c r="FZG8" s="615"/>
      <c r="FZH8" s="615"/>
      <c r="FZI8" s="615"/>
      <c r="FZJ8" s="615"/>
      <c r="FZK8" s="615"/>
      <c r="FZL8" s="615"/>
      <c r="FZM8" s="615"/>
      <c r="FZN8" s="615"/>
      <c r="FZO8" s="615"/>
      <c r="FZP8" s="615"/>
      <c r="FZQ8" s="615"/>
      <c r="FZR8" s="615"/>
      <c r="FZS8" s="615"/>
      <c r="FZT8" s="615"/>
      <c r="FZU8" s="615"/>
      <c r="FZV8" s="615"/>
      <c r="FZW8" s="615"/>
      <c r="FZX8" s="615"/>
      <c r="FZY8" s="615"/>
      <c r="FZZ8" s="615"/>
      <c r="GAA8" s="615"/>
      <c r="GAB8" s="615"/>
      <c r="GAC8" s="615"/>
      <c r="GAD8" s="615"/>
      <c r="GAE8" s="615"/>
      <c r="GAF8" s="615"/>
      <c r="GAG8" s="615"/>
      <c r="GAH8" s="615"/>
      <c r="GAI8" s="615"/>
      <c r="GAJ8" s="615"/>
      <c r="GAK8" s="615"/>
      <c r="GAL8" s="615"/>
      <c r="GAM8" s="615"/>
      <c r="GAN8" s="615"/>
      <c r="GAO8" s="615"/>
      <c r="GAP8" s="615"/>
      <c r="GAQ8" s="615"/>
      <c r="GAR8" s="615"/>
      <c r="GAS8" s="615"/>
      <c r="GAT8" s="615"/>
      <c r="GAU8" s="615"/>
      <c r="GAV8" s="615"/>
      <c r="GAW8" s="615"/>
      <c r="GAX8" s="615"/>
      <c r="GAY8" s="615"/>
      <c r="GAZ8" s="615"/>
      <c r="GBA8" s="615"/>
      <c r="GBB8" s="615"/>
      <c r="GBC8" s="615"/>
      <c r="GBD8" s="615"/>
      <c r="GBE8" s="615"/>
      <c r="GBF8" s="615"/>
      <c r="GBG8" s="615"/>
      <c r="GBH8" s="615"/>
      <c r="GBI8" s="615"/>
      <c r="GBJ8" s="615"/>
      <c r="GBK8" s="615"/>
      <c r="GBL8" s="615"/>
      <c r="GBM8" s="615"/>
      <c r="GBN8" s="615"/>
      <c r="GBO8" s="615"/>
      <c r="GBP8" s="615"/>
      <c r="GBQ8" s="615"/>
      <c r="GBR8" s="615"/>
      <c r="GBS8" s="615"/>
      <c r="GBT8" s="615"/>
      <c r="GBU8" s="615"/>
      <c r="GBV8" s="615"/>
      <c r="GBW8" s="615"/>
      <c r="GBX8" s="615"/>
      <c r="GBY8" s="615"/>
      <c r="GBZ8" s="615"/>
      <c r="GCA8" s="615"/>
      <c r="GCB8" s="615"/>
      <c r="GCC8" s="615"/>
      <c r="GCD8" s="615"/>
      <c r="GCE8" s="615"/>
      <c r="GCF8" s="615"/>
      <c r="GCG8" s="615"/>
      <c r="GCH8" s="615"/>
      <c r="GCI8" s="615"/>
      <c r="GCJ8" s="615"/>
      <c r="GCK8" s="615"/>
      <c r="GCL8" s="615"/>
      <c r="GCM8" s="615"/>
      <c r="GCN8" s="615"/>
      <c r="GCO8" s="615"/>
      <c r="GCP8" s="615"/>
      <c r="GCQ8" s="615"/>
      <c r="GCR8" s="615"/>
      <c r="GCS8" s="615"/>
      <c r="GCT8" s="615"/>
      <c r="GCU8" s="615"/>
      <c r="GCV8" s="615"/>
      <c r="GCW8" s="615"/>
      <c r="GCX8" s="615"/>
      <c r="GCY8" s="615"/>
      <c r="GCZ8" s="615"/>
      <c r="GDA8" s="615"/>
      <c r="GDB8" s="615"/>
      <c r="GDC8" s="615"/>
      <c r="GDD8" s="615"/>
      <c r="GDE8" s="615"/>
      <c r="GDF8" s="615"/>
      <c r="GDG8" s="615"/>
      <c r="GDH8" s="615"/>
      <c r="GDI8" s="615"/>
      <c r="GDJ8" s="615"/>
      <c r="GDK8" s="615"/>
      <c r="GDL8" s="615"/>
      <c r="GDM8" s="615"/>
      <c r="GDN8" s="615"/>
      <c r="GDO8" s="615"/>
      <c r="GDP8" s="615"/>
      <c r="GDQ8" s="615"/>
      <c r="GDR8" s="615"/>
      <c r="GDS8" s="615"/>
      <c r="GDT8" s="615"/>
      <c r="GDU8" s="615"/>
      <c r="GDV8" s="615"/>
      <c r="GDW8" s="615"/>
      <c r="GDX8" s="615"/>
      <c r="GDY8" s="615"/>
      <c r="GDZ8" s="615"/>
      <c r="GEA8" s="615"/>
      <c r="GEB8" s="615"/>
      <c r="GEC8" s="615"/>
      <c r="GED8" s="615"/>
      <c r="GEE8" s="615"/>
      <c r="GEF8" s="615"/>
      <c r="GEG8" s="615"/>
      <c r="GEH8" s="615"/>
      <c r="GEI8" s="615"/>
      <c r="GEJ8" s="615"/>
      <c r="GEK8" s="615"/>
      <c r="GEL8" s="615"/>
      <c r="GEM8" s="615"/>
      <c r="GEN8" s="615"/>
      <c r="GEO8" s="615"/>
      <c r="GEP8" s="615"/>
      <c r="GEQ8" s="615"/>
      <c r="GER8" s="615"/>
      <c r="GES8" s="615"/>
      <c r="GET8" s="615"/>
      <c r="GEU8" s="615"/>
      <c r="GEV8" s="615"/>
      <c r="GEW8" s="615"/>
      <c r="GEX8" s="615"/>
      <c r="GEY8" s="615"/>
      <c r="GEZ8" s="615"/>
      <c r="GFA8" s="615"/>
      <c r="GFB8" s="615"/>
      <c r="GFC8" s="615"/>
      <c r="GFD8" s="615"/>
      <c r="GFE8" s="615"/>
      <c r="GFF8" s="615"/>
      <c r="GFG8" s="615"/>
      <c r="GFH8" s="615"/>
      <c r="GFI8" s="615"/>
      <c r="GFJ8" s="615"/>
      <c r="GFK8" s="615"/>
      <c r="GFL8" s="615"/>
      <c r="GFM8" s="615"/>
      <c r="GFN8" s="615"/>
      <c r="GFO8" s="615"/>
      <c r="GFP8" s="615"/>
      <c r="GFQ8" s="615"/>
      <c r="GFR8" s="615"/>
      <c r="GFS8" s="615"/>
      <c r="GFT8" s="615"/>
      <c r="GFU8" s="615"/>
      <c r="GFV8" s="615"/>
      <c r="GFW8" s="615"/>
      <c r="GFX8" s="615"/>
      <c r="GFY8" s="615"/>
      <c r="GFZ8" s="615"/>
      <c r="GGA8" s="615"/>
      <c r="GGB8" s="615"/>
      <c r="GGC8" s="615"/>
      <c r="GGD8" s="615"/>
      <c r="GGE8" s="615"/>
      <c r="GGF8" s="615"/>
      <c r="GGG8" s="615"/>
      <c r="GGH8" s="615"/>
      <c r="GGI8" s="615"/>
      <c r="GGJ8" s="615"/>
      <c r="GGK8" s="615"/>
      <c r="GGL8" s="615"/>
      <c r="GGM8" s="615"/>
      <c r="GGN8" s="615"/>
      <c r="GGO8" s="615"/>
      <c r="GGP8" s="615"/>
      <c r="GGQ8" s="615"/>
      <c r="GGR8" s="615"/>
      <c r="GGS8" s="615"/>
      <c r="GGT8" s="615"/>
      <c r="GGU8" s="615"/>
      <c r="GGV8" s="615"/>
      <c r="GGW8" s="615"/>
      <c r="GGX8" s="615"/>
      <c r="GGY8" s="615"/>
      <c r="GGZ8" s="615"/>
      <c r="GHA8" s="615"/>
      <c r="GHB8" s="615"/>
      <c r="GHC8" s="615"/>
      <c r="GHD8" s="615"/>
      <c r="GHE8" s="615"/>
      <c r="GHF8" s="615"/>
      <c r="GHG8" s="615"/>
      <c r="GHH8" s="615"/>
      <c r="GHI8" s="615"/>
      <c r="GHJ8" s="615"/>
      <c r="GHK8" s="615"/>
      <c r="GHL8" s="615"/>
      <c r="GHM8" s="615"/>
      <c r="GHN8" s="615"/>
      <c r="GHO8" s="615"/>
      <c r="GHP8" s="615"/>
      <c r="GHQ8" s="615"/>
      <c r="GHR8" s="615"/>
      <c r="GHS8" s="615"/>
      <c r="GHT8" s="615"/>
      <c r="GHU8" s="615"/>
      <c r="GHV8" s="615"/>
      <c r="GHW8" s="615"/>
      <c r="GHX8" s="615"/>
      <c r="GHY8" s="615"/>
      <c r="GHZ8" s="615"/>
      <c r="GIA8" s="615"/>
      <c r="GIB8" s="615"/>
      <c r="GIC8" s="615"/>
      <c r="GID8" s="615"/>
      <c r="GIE8" s="615"/>
      <c r="GIF8" s="615"/>
      <c r="GIG8" s="615"/>
      <c r="GIH8" s="615"/>
      <c r="GII8" s="615"/>
      <c r="GIJ8" s="615"/>
      <c r="GIK8" s="615"/>
      <c r="GIL8" s="615"/>
      <c r="GIM8" s="615"/>
      <c r="GIN8" s="615"/>
      <c r="GIO8" s="615"/>
      <c r="GIP8" s="615"/>
      <c r="GIQ8" s="615"/>
      <c r="GIR8" s="615"/>
      <c r="GIS8" s="615"/>
      <c r="GIT8" s="615"/>
      <c r="GIU8" s="615"/>
      <c r="GIV8" s="615"/>
      <c r="GIW8" s="615"/>
      <c r="GIX8" s="615"/>
      <c r="GIY8" s="615"/>
      <c r="GIZ8" s="615"/>
      <c r="GJA8" s="615"/>
      <c r="GJB8" s="615"/>
      <c r="GJC8" s="615"/>
      <c r="GJD8" s="615"/>
      <c r="GJE8" s="615"/>
      <c r="GJF8" s="615"/>
      <c r="GJG8" s="615"/>
      <c r="GJH8" s="615"/>
      <c r="GJI8" s="615"/>
      <c r="GJJ8" s="615"/>
      <c r="GJK8" s="615"/>
      <c r="GJL8" s="615"/>
      <c r="GJM8" s="615"/>
      <c r="GJN8" s="615"/>
      <c r="GJO8" s="615"/>
      <c r="GJP8" s="615"/>
      <c r="GJQ8" s="615"/>
      <c r="GJR8" s="615"/>
      <c r="GJS8" s="615"/>
      <c r="GJT8" s="615"/>
      <c r="GJU8" s="615"/>
      <c r="GJV8" s="615"/>
      <c r="GJW8" s="615"/>
      <c r="GJX8" s="615"/>
      <c r="GJY8" s="615"/>
      <c r="GJZ8" s="615"/>
      <c r="GKA8" s="615"/>
      <c r="GKB8" s="615"/>
      <c r="GKC8" s="615"/>
      <c r="GKD8" s="615"/>
      <c r="GKE8" s="615"/>
      <c r="GKF8" s="615"/>
      <c r="GKG8" s="615"/>
      <c r="GKH8" s="615"/>
      <c r="GKI8" s="615"/>
      <c r="GKJ8" s="615"/>
      <c r="GKK8" s="615"/>
      <c r="GKL8" s="615"/>
      <c r="GKM8" s="615"/>
      <c r="GKN8" s="615"/>
      <c r="GKO8" s="615"/>
      <c r="GKP8" s="615"/>
      <c r="GKQ8" s="615"/>
      <c r="GKR8" s="615"/>
      <c r="GKS8" s="615"/>
      <c r="GKT8" s="615"/>
      <c r="GKU8" s="615"/>
      <c r="GKV8" s="615"/>
      <c r="GKW8" s="615"/>
      <c r="GKX8" s="615"/>
      <c r="GKY8" s="615"/>
      <c r="GKZ8" s="615"/>
      <c r="GLA8" s="615"/>
      <c r="GLB8" s="615"/>
      <c r="GLC8" s="615"/>
      <c r="GLD8" s="615"/>
      <c r="GLE8" s="615"/>
      <c r="GLF8" s="615"/>
      <c r="GLG8" s="615"/>
      <c r="GLH8" s="615"/>
      <c r="GLI8" s="615"/>
      <c r="GLJ8" s="615"/>
      <c r="GLK8" s="615"/>
      <c r="GLL8" s="615"/>
      <c r="GLM8" s="615"/>
      <c r="GLN8" s="615"/>
      <c r="GLO8" s="615"/>
      <c r="GLP8" s="615"/>
      <c r="GLQ8" s="615"/>
      <c r="GLR8" s="615"/>
      <c r="GLS8" s="615"/>
      <c r="GLT8" s="615"/>
      <c r="GLU8" s="615"/>
      <c r="GLV8" s="615"/>
      <c r="GLW8" s="615"/>
      <c r="GLX8" s="615"/>
      <c r="GLY8" s="615"/>
      <c r="GLZ8" s="615"/>
      <c r="GMA8" s="615"/>
      <c r="GMB8" s="615"/>
      <c r="GMC8" s="615"/>
      <c r="GMD8" s="615"/>
      <c r="GME8" s="615"/>
      <c r="GMF8" s="615"/>
      <c r="GMG8" s="615"/>
      <c r="GMH8" s="615"/>
      <c r="GMI8" s="615"/>
      <c r="GMJ8" s="615"/>
      <c r="GMK8" s="615"/>
      <c r="GML8" s="615"/>
      <c r="GMM8" s="615"/>
      <c r="GMN8" s="615"/>
      <c r="GMO8" s="615"/>
      <c r="GMP8" s="615"/>
      <c r="GMQ8" s="615"/>
      <c r="GMR8" s="615"/>
      <c r="GMS8" s="615"/>
      <c r="GMT8" s="615"/>
      <c r="GMU8" s="615"/>
      <c r="GMV8" s="615"/>
      <c r="GMW8" s="615"/>
      <c r="GMX8" s="615"/>
      <c r="GMY8" s="615"/>
      <c r="GMZ8" s="615"/>
      <c r="GNA8" s="615"/>
      <c r="GNB8" s="615"/>
      <c r="GNC8" s="615"/>
      <c r="GND8" s="615"/>
      <c r="GNE8" s="615"/>
      <c r="GNF8" s="615"/>
      <c r="GNG8" s="615"/>
      <c r="GNH8" s="615"/>
      <c r="GNI8" s="615"/>
      <c r="GNJ8" s="615"/>
      <c r="GNK8" s="615"/>
      <c r="GNL8" s="615"/>
      <c r="GNM8" s="615"/>
      <c r="GNN8" s="615"/>
      <c r="GNO8" s="615"/>
      <c r="GNP8" s="615"/>
      <c r="GNQ8" s="615"/>
      <c r="GNR8" s="615"/>
      <c r="GNS8" s="615"/>
      <c r="GNT8" s="615"/>
      <c r="GNU8" s="615"/>
      <c r="GNV8" s="615"/>
      <c r="GNW8" s="615"/>
      <c r="GNX8" s="615"/>
      <c r="GNY8" s="615"/>
      <c r="GNZ8" s="615"/>
      <c r="GOA8" s="615"/>
      <c r="GOB8" s="615"/>
      <c r="GOC8" s="615"/>
      <c r="GOD8" s="615"/>
      <c r="GOE8" s="615"/>
      <c r="GOF8" s="615"/>
      <c r="GOG8" s="615"/>
      <c r="GOH8" s="615"/>
      <c r="GOI8" s="615"/>
      <c r="GOJ8" s="615"/>
      <c r="GOK8" s="615"/>
      <c r="GOL8" s="615"/>
      <c r="GOM8" s="615"/>
      <c r="GON8" s="615"/>
      <c r="GOO8" s="615"/>
      <c r="GOP8" s="615"/>
      <c r="GOQ8" s="615"/>
      <c r="GOR8" s="615"/>
      <c r="GOS8" s="615"/>
      <c r="GOT8" s="615"/>
      <c r="GOU8" s="615"/>
      <c r="GOV8" s="615"/>
      <c r="GOW8" s="615"/>
      <c r="GOX8" s="615"/>
      <c r="GOY8" s="615"/>
      <c r="GOZ8" s="615"/>
      <c r="GPA8" s="615"/>
      <c r="GPB8" s="615"/>
      <c r="GPC8" s="615"/>
      <c r="GPD8" s="615"/>
      <c r="GPE8" s="615"/>
      <c r="GPF8" s="615"/>
      <c r="GPG8" s="615"/>
      <c r="GPH8" s="615"/>
      <c r="GPI8" s="615"/>
      <c r="GPJ8" s="615"/>
      <c r="GPK8" s="615"/>
      <c r="GPL8" s="615"/>
      <c r="GPM8" s="615"/>
      <c r="GPN8" s="615"/>
      <c r="GPO8" s="615"/>
      <c r="GPP8" s="615"/>
      <c r="GPQ8" s="615"/>
      <c r="GPR8" s="615"/>
      <c r="GPS8" s="615"/>
      <c r="GPT8" s="615"/>
      <c r="GPU8" s="615"/>
      <c r="GPV8" s="615"/>
      <c r="GPW8" s="615"/>
      <c r="GPX8" s="615"/>
      <c r="GPY8" s="615"/>
      <c r="GPZ8" s="615"/>
      <c r="GQA8" s="615"/>
      <c r="GQB8" s="615"/>
      <c r="GQC8" s="615"/>
      <c r="GQD8" s="615"/>
      <c r="GQE8" s="615"/>
      <c r="GQF8" s="615"/>
      <c r="GQG8" s="615"/>
      <c r="GQH8" s="615"/>
      <c r="GQI8" s="615"/>
      <c r="GQJ8" s="615"/>
      <c r="GQK8" s="615"/>
      <c r="GQL8" s="615"/>
      <c r="GQM8" s="615"/>
      <c r="GQN8" s="615"/>
      <c r="GQO8" s="615"/>
      <c r="GQP8" s="615"/>
      <c r="GQQ8" s="615"/>
      <c r="GQR8" s="615"/>
      <c r="GQS8" s="615"/>
      <c r="GQT8" s="615"/>
      <c r="GQU8" s="615"/>
      <c r="GQV8" s="615"/>
      <c r="GQW8" s="615"/>
      <c r="GQX8" s="615"/>
      <c r="GQY8" s="615"/>
      <c r="GQZ8" s="615"/>
      <c r="GRA8" s="615"/>
      <c r="GRB8" s="615"/>
      <c r="GRC8" s="615"/>
      <c r="GRD8" s="615"/>
      <c r="GRE8" s="615"/>
      <c r="GRF8" s="615"/>
      <c r="GRG8" s="615"/>
      <c r="GRH8" s="615"/>
      <c r="GRI8" s="615"/>
      <c r="GRJ8" s="615"/>
      <c r="GRK8" s="615"/>
      <c r="GRL8" s="615"/>
      <c r="GRM8" s="615"/>
      <c r="GRN8" s="615"/>
      <c r="GRO8" s="615"/>
      <c r="GRP8" s="615"/>
      <c r="GRQ8" s="615"/>
      <c r="GRR8" s="615"/>
      <c r="GRS8" s="615"/>
      <c r="GRT8" s="615"/>
      <c r="GRU8" s="615"/>
      <c r="GRV8" s="615"/>
      <c r="GRW8" s="615"/>
      <c r="GRX8" s="615"/>
      <c r="GRY8" s="615"/>
      <c r="GRZ8" s="615"/>
      <c r="GSA8" s="615"/>
      <c r="GSB8" s="615"/>
      <c r="GSC8" s="615"/>
      <c r="GSD8" s="615"/>
      <c r="GSE8" s="615"/>
      <c r="GSF8" s="615"/>
      <c r="GSG8" s="615"/>
      <c r="GSH8" s="615"/>
      <c r="GSI8" s="615"/>
      <c r="GSJ8" s="615"/>
      <c r="GSK8" s="615"/>
      <c r="GSL8" s="615"/>
      <c r="GSM8" s="615"/>
      <c r="GSN8" s="615"/>
      <c r="GSO8" s="615"/>
      <c r="GSP8" s="615"/>
      <c r="GSQ8" s="615"/>
      <c r="GSR8" s="615"/>
      <c r="GSS8" s="615"/>
      <c r="GST8" s="615"/>
      <c r="GSU8" s="615"/>
      <c r="GSV8" s="615"/>
      <c r="GSW8" s="615"/>
      <c r="GSX8" s="615"/>
      <c r="GSY8" s="615"/>
      <c r="GSZ8" s="615"/>
      <c r="GTA8" s="615"/>
      <c r="GTB8" s="615"/>
      <c r="GTC8" s="615"/>
      <c r="GTD8" s="615"/>
      <c r="GTE8" s="615"/>
      <c r="GTF8" s="615"/>
      <c r="GTG8" s="615"/>
      <c r="GTH8" s="615"/>
      <c r="GTI8" s="615"/>
      <c r="GTJ8" s="615"/>
      <c r="GTK8" s="615"/>
      <c r="GTL8" s="615"/>
      <c r="GTM8" s="615"/>
      <c r="GTN8" s="615"/>
      <c r="GTO8" s="615"/>
      <c r="GTP8" s="615"/>
      <c r="GTQ8" s="615"/>
      <c r="GTR8" s="615"/>
      <c r="GTS8" s="615"/>
      <c r="GTT8" s="615"/>
      <c r="GTU8" s="615"/>
      <c r="GTV8" s="615"/>
      <c r="GTW8" s="615"/>
      <c r="GTX8" s="615"/>
      <c r="GTY8" s="615"/>
      <c r="GTZ8" s="615"/>
      <c r="GUA8" s="615"/>
      <c r="GUB8" s="615"/>
      <c r="GUC8" s="615"/>
      <c r="GUD8" s="615"/>
      <c r="GUE8" s="615"/>
      <c r="GUF8" s="615"/>
      <c r="GUG8" s="615"/>
      <c r="GUH8" s="615"/>
      <c r="GUI8" s="615"/>
      <c r="GUJ8" s="615"/>
      <c r="GUK8" s="615"/>
      <c r="GUL8" s="615"/>
      <c r="GUM8" s="615"/>
      <c r="GUN8" s="615"/>
      <c r="GUO8" s="615"/>
      <c r="GUP8" s="615"/>
      <c r="GUQ8" s="615"/>
      <c r="GUR8" s="615"/>
      <c r="GUS8" s="615"/>
      <c r="GUT8" s="615"/>
      <c r="GUU8" s="615"/>
      <c r="GUV8" s="615"/>
      <c r="GUW8" s="615"/>
      <c r="GUX8" s="615"/>
      <c r="GUY8" s="615"/>
      <c r="GUZ8" s="615"/>
      <c r="GVA8" s="615"/>
      <c r="GVB8" s="615"/>
      <c r="GVC8" s="615"/>
      <c r="GVD8" s="615"/>
      <c r="GVE8" s="615"/>
      <c r="GVF8" s="615"/>
      <c r="GVG8" s="615"/>
      <c r="GVH8" s="615"/>
      <c r="GVI8" s="615"/>
      <c r="GVJ8" s="615"/>
      <c r="GVK8" s="615"/>
      <c r="GVL8" s="615"/>
      <c r="GVM8" s="615"/>
      <c r="GVN8" s="615"/>
      <c r="GVO8" s="615"/>
      <c r="GVP8" s="615"/>
      <c r="GVQ8" s="615"/>
      <c r="GVR8" s="615"/>
      <c r="GVS8" s="615"/>
      <c r="GVT8" s="615"/>
      <c r="GVU8" s="615"/>
      <c r="GVV8" s="615"/>
      <c r="GVW8" s="615"/>
      <c r="GVX8" s="615"/>
      <c r="GVY8" s="615"/>
      <c r="GVZ8" s="615"/>
      <c r="GWA8" s="615"/>
      <c r="GWB8" s="615"/>
      <c r="GWC8" s="615"/>
      <c r="GWD8" s="615"/>
      <c r="GWE8" s="615"/>
      <c r="GWF8" s="615"/>
      <c r="GWG8" s="615"/>
      <c r="GWH8" s="615"/>
      <c r="GWI8" s="615"/>
      <c r="GWJ8" s="615"/>
      <c r="GWK8" s="615"/>
      <c r="GWL8" s="615"/>
      <c r="GWM8" s="615"/>
      <c r="GWN8" s="615"/>
      <c r="GWO8" s="615"/>
      <c r="GWP8" s="615"/>
      <c r="GWQ8" s="615"/>
      <c r="GWR8" s="615"/>
      <c r="GWS8" s="615"/>
      <c r="GWT8" s="615"/>
      <c r="GWU8" s="615"/>
      <c r="GWV8" s="615"/>
      <c r="GWW8" s="615"/>
      <c r="GWX8" s="615"/>
      <c r="GWY8" s="615"/>
      <c r="GWZ8" s="615"/>
      <c r="GXA8" s="615"/>
      <c r="GXB8" s="615"/>
      <c r="GXC8" s="615"/>
      <c r="GXD8" s="615"/>
      <c r="GXE8" s="615"/>
      <c r="GXF8" s="615"/>
      <c r="GXG8" s="615"/>
      <c r="GXH8" s="615"/>
      <c r="GXI8" s="615"/>
      <c r="GXJ8" s="615"/>
      <c r="GXK8" s="615"/>
      <c r="GXL8" s="615"/>
      <c r="GXM8" s="615"/>
      <c r="GXN8" s="615"/>
      <c r="GXO8" s="615"/>
      <c r="GXP8" s="615"/>
      <c r="GXQ8" s="615"/>
      <c r="GXR8" s="615"/>
      <c r="GXS8" s="615"/>
      <c r="GXT8" s="615"/>
      <c r="GXU8" s="615"/>
      <c r="GXV8" s="615"/>
      <c r="GXW8" s="615"/>
      <c r="GXX8" s="615"/>
      <c r="GXY8" s="615"/>
      <c r="GXZ8" s="615"/>
      <c r="GYA8" s="615"/>
      <c r="GYB8" s="615"/>
      <c r="GYC8" s="615"/>
      <c r="GYD8" s="615"/>
      <c r="GYE8" s="615"/>
      <c r="GYF8" s="615"/>
      <c r="GYG8" s="615"/>
      <c r="GYH8" s="615"/>
      <c r="GYI8" s="615"/>
      <c r="GYJ8" s="615"/>
      <c r="GYK8" s="615"/>
      <c r="GYL8" s="615"/>
      <c r="GYM8" s="615"/>
      <c r="GYN8" s="615"/>
      <c r="GYO8" s="615"/>
      <c r="GYP8" s="615"/>
      <c r="GYQ8" s="615"/>
      <c r="GYR8" s="615"/>
      <c r="GYS8" s="615"/>
      <c r="GYT8" s="615"/>
      <c r="GYU8" s="615"/>
      <c r="GYV8" s="615"/>
      <c r="GYW8" s="615"/>
      <c r="GYX8" s="615"/>
      <c r="GYY8" s="615"/>
      <c r="GYZ8" s="615"/>
      <c r="GZA8" s="615"/>
      <c r="GZB8" s="615"/>
      <c r="GZC8" s="615"/>
      <c r="GZD8" s="615"/>
      <c r="GZE8" s="615"/>
      <c r="GZF8" s="615"/>
      <c r="GZG8" s="615"/>
      <c r="GZH8" s="615"/>
      <c r="GZI8" s="615"/>
      <c r="GZJ8" s="615"/>
      <c r="GZK8" s="615"/>
      <c r="GZL8" s="615"/>
      <c r="GZM8" s="615"/>
      <c r="GZN8" s="615"/>
      <c r="GZO8" s="615"/>
      <c r="GZP8" s="615"/>
      <c r="GZQ8" s="615"/>
      <c r="GZR8" s="615"/>
      <c r="GZS8" s="615"/>
      <c r="GZT8" s="615"/>
      <c r="GZU8" s="615"/>
      <c r="GZV8" s="615"/>
      <c r="GZW8" s="615"/>
      <c r="GZX8" s="615"/>
      <c r="GZY8" s="615"/>
      <c r="GZZ8" s="615"/>
      <c r="HAA8" s="615"/>
      <c r="HAB8" s="615"/>
      <c r="HAC8" s="615"/>
      <c r="HAD8" s="615"/>
      <c r="HAE8" s="615"/>
      <c r="HAF8" s="615"/>
      <c r="HAG8" s="615"/>
      <c r="HAH8" s="615"/>
      <c r="HAI8" s="615"/>
      <c r="HAJ8" s="615"/>
      <c r="HAK8" s="615"/>
      <c r="HAL8" s="615"/>
      <c r="HAM8" s="615"/>
      <c r="HAN8" s="615"/>
      <c r="HAO8" s="615"/>
      <c r="HAP8" s="615"/>
      <c r="HAQ8" s="615"/>
      <c r="HAR8" s="615"/>
      <c r="HAS8" s="615"/>
      <c r="HAT8" s="615"/>
      <c r="HAU8" s="615"/>
      <c r="HAV8" s="615"/>
      <c r="HAW8" s="615"/>
      <c r="HAX8" s="615"/>
      <c r="HAY8" s="615"/>
      <c r="HAZ8" s="615"/>
      <c r="HBA8" s="615"/>
      <c r="HBB8" s="615"/>
      <c r="HBC8" s="615"/>
      <c r="HBD8" s="615"/>
      <c r="HBE8" s="615"/>
      <c r="HBF8" s="615"/>
      <c r="HBG8" s="615"/>
      <c r="HBH8" s="615"/>
      <c r="HBI8" s="615"/>
      <c r="HBJ8" s="615"/>
      <c r="HBK8" s="615"/>
      <c r="HBL8" s="615"/>
      <c r="HBM8" s="615"/>
      <c r="HBN8" s="615"/>
      <c r="HBO8" s="615"/>
      <c r="HBP8" s="615"/>
      <c r="HBQ8" s="615"/>
      <c r="HBR8" s="615"/>
      <c r="HBS8" s="615"/>
      <c r="HBT8" s="615"/>
      <c r="HBU8" s="615"/>
      <c r="HBV8" s="615"/>
      <c r="HBW8" s="615"/>
      <c r="HBX8" s="615"/>
      <c r="HBY8" s="615"/>
      <c r="HBZ8" s="615"/>
      <c r="HCA8" s="615"/>
      <c r="HCB8" s="615"/>
      <c r="HCC8" s="615"/>
      <c r="HCD8" s="615"/>
      <c r="HCE8" s="615"/>
      <c r="HCF8" s="615"/>
      <c r="HCG8" s="615"/>
      <c r="HCH8" s="615"/>
      <c r="HCI8" s="615"/>
      <c r="HCJ8" s="615"/>
      <c r="HCK8" s="615"/>
      <c r="HCL8" s="615"/>
      <c r="HCM8" s="615"/>
      <c r="HCN8" s="615"/>
      <c r="HCO8" s="615"/>
      <c r="HCP8" s="615"/>
      <c r="HCQ8" s="615"/>
      <c r="HCR8" s="615"/>
      <c r="HCS8" s="615"/>
      <c r="HCT8" s="615"/>
      <c r="HCU8" s="615"/>
      <c r="HCV8" s="615"/>
      <c r="HCW8" s="615"/>
      <c r="HCX8" s="615"/>
      <c r="HCY8" s="615"/>
      <c r="HCZ8" s="615"/>
      <c r="HDA8" s="615"/>
      <c r="HDB8" s="615"/>
      <c r="HDC8" s="615"/>
      <c r="HDD8" s="615"/>
      <c r="HDE8" s="615"/>
      <c r="HDF8" s="615"/>
      <c r="HDG8" s="615"/>
      <c r="HDH8" s="615"/>
      <c r="HDI8" s="615"/>
      <c r="HDJ8" s="615"/>
      <c r="HDK8" s="615"/>
      <c r="HDL8" s="615"/>
      <c r="HDM8" s="615"/>
      <c r="HDN8" s="615"/>
      <c r="HDO8" s="615"/>
      <c r="HDP8" s="615"/>
      <c r="HDQ8" s="615"/>
      <c r="HDR8" s="615"/>
      <c r="HDS8" s="615"/>
      <c r="HDT8" s="615"/>
      <c r="HDU8" s="615"/>
      <c r="HDV8" s="615"/>
      <c r="HDW8" s="615"/>
      <c r="HDX8" s="615"/>
      <c r="HDY8" s="615"/>
      <c r="HDZ8" s="615"/>
      <c r="HEA8" s="615"/>
      <c r="HEB8" s="615"/>
      <c r="HEC8" s="615"/>
      <c r="HED8" s="615"/>
      <c r="HEE8" s="615"/>
      <c r="HEF8" s="615"/>
      <c r="HEG8" s="615"/>
      <c r="HEH8" s="615"/>
      <c r="HEI8" s="615"/>
      <c r="HEJ8" s="615"/>
      <c r="HEK8" s="615"/>
      <c r="HEL8" s="615"/>
      <c r="HEM8" s="615"/>
      <c r="HEN8" s="615"/>
      <c r="HEO8" s="615"/>
      <c r="HEP8" s="615"/>
      <c r="HEQ8" s="615"/>
      <c r="HER8" s="615"/>
      <c r="HES8" s="615"/>
      <c r="HET8" s="615"/>
      <c r="HEU8" s="615"/>
      <c r="HEV8" s="615"/>
      <c r="HEW8" s="615"/>
      <c r="HEX8" s="615"/>
      <c r="HEY8" s="615"/>
      <c r="HEZ8" s="615"/>
      <c r="HFA8" s="615"/>
      <c r="HFB8" s="615"/>
      <c r="HFC8" s="615"/>
      <c r="HFD8" s="615"/>
      <c r="HFE8" s="615"/>
      <c r="HFF8" s="615"/>
      <c r="HFG8" s="615"/>
      <c r="HFH8" s="615"/>
      <c r="HFI8" s="615"/>
      <c r="HFJ8" s="615"/>
      <c r="HFK8" s="615"/>
      <c r="HFL8" s="615"/>
      <c r="HFM8" s="615"/>
      <c r="HFN8" s="615"/>
      <c r="HFO8" s="615"/>
      <c r="HFP8" s="615"/>
      <c r="HFQ8" s="615"/>
      <c r="HFR8" s="615"/>
      <c r="HFS8" s="615"/>
      <c r="HFT8" s="615"/>
      <c r="HFU8" s="615"/>
      <c r="HFV8" s="615"/>
      <c r="HFW8" s="615"/>
      <c r="HFX8" s="615"/>
      <c r="HFY8" s="615"/>
      <c r="HFZ8" s="615"/>
      <c r="HGA8" s="615"/>
      <c r="HGB8" s="615"/>
      <c r="HGC8" s="615"/>
      <c r="HGD8" s="615"/>
      <c r="HGE8" s="615"/>
      <c r="HGF8" s="615"/>
      <c r="HGG8" s="615"/>
      <c r="HGH8" s="615"/>
      <c r="HGI8" s="615"/>
      <c r="HGJ8" s="615"/>
      <c r="HGK8" s="615"/>
      <c r="HGL8" s="615"/>
      <c r="HGM8" s="615"/>
      <c r="HGN8" s="615"/>
      <c r="HGO8" s="615"/>
      <c r="HGP8" s="615"/>
      <c r="HGQ8" s="615"/>
      <c r="HGR8" s="615"/>
      <c r="HGS8" s="615"/>
      <c r="HGT8" s="615"/>
      <c r="HGU8" s="615"/>
      <c r="HGV8" s="615"/>
      <c r="HGW8" s="615"/>
      <c r="HGX8" s="615"/>
      <c r="HGY8" s="615"/>
      <c r="HGZ8" s="615"/>
      <c r="HHA8" s="615"/>
      <c r="HHB8" s="615"/>
      <c r="HHC8" s="615"/>
      <c r="HHD8" s="615"/>
      <c r="HHE8" s="615"/>
      <c r="HHF8" s="615"/>
      <c r="HHG8" s="615"/>
      <c r="HHH8" s="615"/>
      <c r="HHI8" s="615"/>
      <c r="HHJ8" s="615"/>
      <c r="HHK8" s="615"/>
      <c r="HHL8" s="615"/>
      <c r="HHM8" s="615"/>
      <c r="HHN8" s="615"/>
      <c r="HHO8" s="615"/>
      <c r="HHP8" s="615"/>
      <c r="HHQ8" s="615"/>
      <c r="HHR8" s="615"/>
      <c r="HHS8" s="615"/>
      <c r="HHT8" s="615"/>
      <c r="HHU8" s="615"/>
      <c r="HHV8" s="615"/>
      <c r="HHW8" s="615"/>
      <c r="HHX8" s="615"/>
      <c r="HHY8" s="615"/>
      <c r="HHZ8" s="615"/>
      <c r="HIA8" s="615"/>
      <c r="HIB8" s="615"/>
      <c r="HIC8" s="615"/>
      <c r="HID8" s="615"/>
      <c r="HIE8" s="615"/>
      <c r="HIF8" s="615"/>
      <c r="HIG8" s="615"/>
      <c r="HIH8" s="615"/>
      <c r="HII8" s="615"/>
      <c r="HIJ8" s="615"/>
      <c r="HIK8" s="615"/>
      <c r="HIL8" s="615"/>
      <c r="HIM8" s="615"/>
      <c r="HIN8" s="615"/>
      <c r="HIO8" s="615"/>
      <c r="HIP8" s="615"/>
      <c r="HIQ8" s="615"/>
      <c r="HIR8" s="615"/>
      <c r="HIS8" s="615"/>
      <c r="HIT8" s="615"/>
      <c r="HIU8" s="615"/>
      <c r="HIV8" s="615"/>
      <c r="HIW8" s="615"/>
      <c r="HIX8" s="615"/>
      <c r="HIY8" s="615"/>
      <c r="HIZ8" s="615"/>
      <c r="HJA8" s="615"/>
      <c r="HJB8" s="615"/>
      <c r="HJC8" s="615"/>
      <c r="HJD8" s="615"/>
      <c r="HJE8" s="615"/>
      <c r="HJF8" s="615"/>
      <c r="HJG8" s="615"/>
      <c r="HJH8" s="615"/>
      <c r="HJI8" s="615"/>
      <c r="HJJ8" s="615"/>
      <c r="HJK8" s="615"/>
      <c r="HJL8" s="615"/>
      <c r="HJM8" s="615"/>
      <c r="HJN8" s="615"/>
      <c r="HJO8" s="615"/>
      <c r="HJP8" s="615"/>
      <c r="HJQ8" s="615"/>
      <c r="HJR8" s="615"/>
      <c r="HJS8" s="615"/>
      <c r="HJT8" s="615"/>
      <c r="HJU8" s="615"/>
      <c r="HJV8" s="615"/>
      <c r="HJW8" s="615"/>
      <c r="HJX8" s="615"/>
      <c r="HJY8" s="615"/>
      <c r="HJZ8" s="615"/>
      <c r="HKA8" s="615"/>
      <c r="HKB8" s="615"/>
      <c r="HKC8" s="615"/>
      <c r="HKD8" s="615"/>
      <c r="HKE8" s="615"/>
      <c r="HKF8" s="615"/>
      <c r="HKG8" s="615"/>
      <c r="HKH8" s="615"/>
      <c r="HKI8" s="615"/>
      <c r="HKJ8" s="615"/>
      <c r="HKK8" s="615"/>
      <c r="HKL8" s="615"/>
      <c r="HKM8" s="615"/>
      <c r="HKN8" s="615"/>
      <c r="HKO8" s="615"/>
      <c r="HKP8" s="615"/>
      <c r="HKQ8" s="615"/>
      <c r="HKR8" s="615"/>
      <c r="HKS8" s="615"/>
      <c r="HKT8" s="615"/>
      <c r="HKU8" s="615"/>
      <c r="HKV8" s="615"/>
      <c r="HKW8" s="615"/>
      <c r="HKX8" s="615"/>
      <c r="HKY8" s="615"/>
      <c r="HKZ8" s="615"/>
      <c r="HLA8" s="615"/>
      <c r="HLB8" s="615"/>
      <c r="HLC8" s="615"/>
      <c r="HLD8" s="615"/>
      <c r="HLE8" s="615"/>
      <c r="HLF8" s="615"/>
      <c r="HLG8" s="615"/>
      <c r="HLH8" s="615"/>
      <c r="HLI8" s="615"/>
      <c r="HLJ8" s="615"/>
      <c r="HLK8" s="615"/>
      <c r="HLL8" s="615"/>
      <c r="HLM8" s="615"/>
      <c r="HLN8" s="615"/>
      <c r="HLO8" s="615"/>
      <c r="HLP8" s="615"/>
      <c r="HLQ8" s="615"/>
      <c r="HLR8" s="615"/>
      <c r="HLS8" s="615"/>
      <c r="HLT8" s="615"/>
      <c r="HLU8" s="615"/>
      <c r="HLV8" s="615"/>
      <c r="HLW8" s="615"/>
      <c r="HLX8" s="615"/>
      <c r="HLY8" s="615"/>
      <c r="HLZ8" s="615"/>
      <c r="HMA8" s="615"/>
      <c r="HMB8" s="615"/>
      <c r="HMC8" s="615"/>
      <c r="HMD8" s="615"/>
      <c r="HME8" s="615"/>
      <c r="HMF8" s="615"/>
      <c r="HMG8" s="615"/>
      <c r="HMH8" s="615"/>
      <c r="HMI8" s="615"/>
      <c r="HMJ8" s="615"/>
      <c r="HMK8" s="615"/>
      <c r="HML8" s="615"/>
      <c r="HMM8" s="615"/>
      <c r="HMN8" s="615"/>
      <c r="HMO8" s="615"/>
      <c r="HMP8" s="615"/>
      <c r="HMQ8" s="615"/>
      <c r="HMR8" s="615"/>
      <c r="HMS8" s="615"/>
      <c r="HMT8" s="615"/>
      <c r="HMU8" s="615"/>
      <c r="HMV8" s="615"/>
      <c r="HMW8" s="615"/>
      <c r="HMX8" s="615"/>
      <c r="HMY8" s="615"/>
      <c r="HMZ8" s="615"/>
      <c r="HNA8" s="615"/>
      <c r="HNB8" s="615"/>
      <c r="HNC8" s="615"/>
      <c r="HND8" s="615"/>
      <c r="HNE8" s="615"/>
      <c r="HNF8" s="615"/>
      <c r="HNG8" s="615"/>
      <c r="HNH8" s="615"/>
      <c r="HNI8" s="615"/>
      <c r="HNJ8" s="615"/>
      <c r="HNK8" s="615"/>
      <c r="HNL8" s="615"/>
      <c r="HNM8" s="615"/>
      <c r="HNN8" s="615"/>
      <c r="HNO8" s="615"/>
      <c r="HNP8" s="615"/>
      <c r="HNQ8" s="615"/>
      <c r="HNR8" s="615"/>
      <c r="HNS8" s="615"/>
      <c r="HNT8" s="615"/>
      <c r="HNU8" s="615"/>
      <c r="HNV8" s="615"/>
      <c r="HNW8" s="615"/>
      <c r="HNX8" s="615"/>
      <c r="HNY8" s="615"/>
      <c r="HNZ8" s="615"/>
      <c r="HOA8" s="615"/>
      <c r="HOB8" s="615"/>
      <c r="HOC8" s="615"/>
      <c r="HOD8" s="615"/>
      <c r="HOE8" s="615"/>
      <c r="HOF8" s="615"/>
      <c r="HOG8" s="615"/>
      <c r="HOH8" s="615"/>
      <c r="HOI8" s="615"/>
      <c r="HOJ8" s="615"/>
      <c r="HOK8" s="615"/>
      <c r="HOL8" s="615"/>
      <c r="HOM8" s="615"/>
      <c r="HON8" s="615"/>
      <c r="HOO8" s="615"/>
      <c r="HOP8" s="615"/>
      <c r="HOQ8" s="615"/>
      <c r="HOR8" s="615"/>
      <c r="HOS8" s="615"/>
      <c r="HOT8" s="615"/>
      <c r="HOU8" s="615"/>
      <c r="HOV8" s="615"/>
      <c r="HOW8" s="615"/>
      <c r="HOX8" s="615"/>
      <c r="HOY8" s="615"/>
      <c r="HOZ8" s="615"/>
      <c r="HPA8" s="615"/>
      <c r="HPB8" s="615"/>
      <c r="HPC8" s="615"/>
      <c r="HPD8" s="615"/>
      <c r="HPE8" s="615"/>
      <c r="HPF8" s="615"/>
      <c r="HPG8" s="615"/>
      <c r="HPH8" s="615"/>
      <c r="HPI8" s="615"/>
      <c r="HPJ8" s="615"/>
      <c r="HPK8" s="615"/>
      <c r="HPL8" s="615"/>
      <c r="HPM8" s="615"/>
      <c r="HPN8" s="615"/>
      <c r="HPO8" s="615"/>
      <c r="HPP8" s="615"/>
      <c r="HPQ8" s="615"/>
      <c r="HPR8" s="615"/>
      <c r="HPS8" s="615"/>
      <c r="HPT8" s="615"/>
      <c r="HPU8" s="615"/>
      <c r="HPV8" s="615"/>
      <c r="HPW8" s="615"/>
      <c r="HPX8" s="615"/>
      <c r="HPY8" s="615"/>
      <c r="HPZ8" s="615"/>
      <c r="HQA8" s="615"/>
      <c r="HQB8" s="615"/>
      <c r="HQC8" s="615"/>
      <c r="HQD8" s="615"/>
      <c r="HQE8" s="615"/>
      <c r="HQF8" s="615"/>
      <c r="HQG8" s="615"/>
      <c r="HQH8" s="615"/>
      <c r="HQI8" s="615"/>
      <c r="HQJ8" s="615"/>
      <c r="HQK8" s="615"/>
      <c r="HQL8" s="615"/>
      <c r="HQM8" s="615"/>
      <c r="HQN8" s="615"/>
      <c r="HQO8" s="615"/>
      <c r="HQP8" s="615"/>
      <c r="HQQ8" s="615"/>
      <c r="HQR8" s="615"/>
      <c r="HQS8" s="615"/>
      <c r="HQT8" s="615"/>
      <c r="HQU8" s="615"/>
      <c r="HQV8" s="615"/>
      <c r="HQW8" s="615"/>
      <c r="HQX8" s="615"/>
      <c r="HQY8" s="615"/>
      <c r="HQZ8" s="615"/>
      <c r="HRA8" s="615"/>
      <c r="HRB8" s="615"/>
      <c r="HRC8" s="615"/>
      <c r="HRD8" s="615"/>
      <c r="HRE8" s="615"/>
      <c r="HRF8" s="615"/>
      <c r="HRG8" s="615"/>
      <c r="HRH8" s="615"/>
      <c r="HRI8" s="615"/>
      <c r="HRJ8" s="615"/>
      <c r="HRK8" s="615"/>
      <c r="HRL8" s="615"/>
      <c r="HRM8" s="615"/>
      <c r="HRN8" s="615"/>
      <c r="HRO8" s="615"/>
      <c r="HRP8" s="615"/>
      <c r="HRQ8" s="615"/>
      <c r="HRR8" s="615"/>
      <c r="HRS8" s="615"/>
      <c r="HRT8" s="615"/>
      <c r="HRU8" s="615"/>
      <c r="HRV8" s="615"/>
      <c r="HRW8" s="615"/>
      <c r="HRX8" s="615"/>
      <c r="HRY8" s="615"/>
      <c r="HRZ8" s="615"/>
      <c r="HSA8" s="615"/>
      <c r="HSB8" s="615"/>
      <c r="HSC8" s="615"/>
      <c r="HSD8" s="615"/>
      <c r="HSE8" s="615"/>
      <c r="HSF8" s="615"/>
      <c r="HSG8" s="615"/>
      <c r="HSH8" s="615"/>
      <c r="HSI8" s="615"/>
      <c r="HSJ8" s="615"/>
      <c r="HSK8" s="615"/>
      <c r="HSL8" s="615"/>
      <c r="HSM8" s="615"/>
      <c r="HSN8" s="615"/>
      <c r="HSO8" s="615"/>
      <c r="HSP8" s="615"/>
      <c r="HSQ8" s="615"/>
      <c r="HSR8" s="615"/>
      <c r="HSS8" s="615"/>
      <c r="HST8" s="615"/>
      <c r="HSU8" s="615"/>
      <c r="HSV8" s="615"/>
      <c r="HSW8" s="615"/>
      <c r="HSX8" s="615"/>
      <c r="HSY8" s="615"/>
      <c r="HSZ8" s="615"/>
      <c r="HTA8" s="615"/>
      <c r="HTB8" s="615"/>
      <c r="HTC8" s="615"/>
      <c r="HTD8" s="615"/>
      <c r="HTE8" s="615"/>
      <c r="HTF8" s="615"/>
      <c r="HTG8" s="615"/>
      <c r="HTH8" s="615"/>
      <c r="HTI8" s="615"/>
      <c r="HTJ8" s="615"/>
      <c r="HTK8" s="615"/>
      <c r="HTL8" s="615"/>
      <c r="HTM8" s="615"/>
      <c r="HTN8" s="615"/>
      <c r="HTO8" s="615"/>
      <c r="HTP8" s="615"/>
      <c r="HTQ8" s="615"/>
      <c r="HTR8" s="615"/>
      <c r="HTS8" s="615"/>
      <c r="HTT8" s="615"/>
      <c r="HTU8" s="615"/>
      <c r="HTV8" s="615"/>
      <c r="HTW8" s="615"/>
      <c r="HTX8" s="615"/>
      <c r="HTY8" s="615"/>
      <c r="HTZ8" s="615"/>
      <c r="HUA8" s="615"/>
      <c r="HUB8" s="615"/>
      <c r="HUC8" s="615"/>
      <c r="HUD8" s="615"/>
      <c r="HUE8" s="615"/>
      <c r="HUF8" s="615"/>
      <c r="HUG8" s="615"/>
      <c r="HUH8" s="615"/>
      <c r="HUI8" s="615"/>
      <c r="HUJ8" s="615"/>
      <c r="HUK8" s="615"/>
      <c r="HUL8" s="615"/>
      <c r="HUM8" s="615"/>
      <c r="HUN8" s="615"/>
      <c r="HUO8" s="615"/>
      <c r="HUP8" s="615"/>
      <c r="HUQ8" s="615"/>
      <c r="HUR8" s="615"/>
      <c r="HUS8" s="615"/>
      <c r="HUT8" s="615"/>
      <c r="HUU8" s="615"/>
      <c r="HUV8" s="615"/>
      <c r="HUW8" s="615"/>
      <c r="HUX8" s="615"/>
      <c r="HUY8" s="615"/>
      <c r="HUZ8" s="615"/>
      <c r="HVA8" s="615"/>
      <c r="HVB8" s="615"/>
      <c r="HVC8" s="615"/>
      <c r="HVD8" s="615"/>
      <c r="HVE8" s="615"/>
      <c r="HVF8" s="615"/>
      <c r="HVG8" s="615"/>
      <c r="HVH8" s="615"/>
      <c r="HVI8" s="615"/>
      <c r="HVJ8" s="615"/>
      <c r="HVK8" s="615"/>
      <c r="HVL8" s="615"/>
      <c r="HVM8" s="615"/>
      <c r="HVN8" s="615"/>
      <c r="HVO8" s="615"/>
      <c r="HVP8" s="615"/>
      <c r="HVQ8" s="615"/>
      <c r="HVR8" s="615"/>
      <c r="HVS8" s="615"/>
      <c r="HVT8" s="615"/>
      <c r="HVU8" s="615"/>
      <c r="HVV8" s="615"/>
      <c r="HVW8" s="615"/>
      <c r="HVX8" s="615"/>
      <c r="HVY8" s="615"/>
      <c r="HVZ8" s="615"/>
      <c r="HWA8" s="615"/>
      <c r="HWB8" s="615"/>
      <c r="HWC8" s="615"/>
      <c r="HWD8" s="615"/>
      <c r="HWE8" s="615"/>
      <c r="HWF8" s="615"/>
      <c r="HWG8" s="615"/>
      <c r="HWH8" s="615"/>
      <c r="HWI8" s="615"/>
      <c r="HWJ8" s="615"/>
      <c r="HWK8" s="615"/>
      <c r="HWL8" s="615"/>
      <c r="HWM8" s="615"/>
      <c r="HWN8" s="615"/>
      <c r="HWO8" s="615"/>
      <c r="HWP8" s="615"/>
      <c r="HWQ8" s="615"/>
      <c r="HWR8" s="615"/>
      <c r="HWS8" s="615"/>
      <c r="HWT8" s="615"/>
      <c r="HWU8" s="615"/>
      <c r="HWV8" s="615"/>
      <c r="HWW8" s="615"/>
      <c r="HWX8" s="615"/>
      <c r="HWY8" s="615"/>
      <c r="HWZ8" s="615"/>
      <c r="HXA8" s="615"/>
      <c r="HXB8" s="615"/>
      <c r="HXC8" s="615"/>
      <c r="HXD8" s="615"/>
      <c r="HXE8" s="615"/>
      <c r="HXF8" s="615"/>
      <c r="HXG8" s="615"/>
      <c r="HXH8" s="615"/>
      <c r="HXI8" s="615"/>
      <c r="HXJ8" s="615"/>
      <c r="HXK8" s="615"/>
      <c r="HXL8" s="615"/>
      <c r="HXM8" s="615"/>
      <c r="HXN8" s="615"/>
      <c r="HXO8" s="615"/>
      <c r="HXP8" s="615"/>
      <c r="HXQ8" s="615"/>
      <c r="HXR8" s="615"/>
      <c r="HXS8" s="615"/>
      <c r="HXT8" s="615"/>
      <c r="HXU8" s="615"/>
      <c r="HXV8" s="615"/>
      <c r="HXW8" s="615"/>
      <c r="HXX8" s="615"/>
      <c r="HXY8" s="615"/>
      <c r="HXZ8" s="615"/>
      <c r="HYA8" s="615"/>
      <c r="HYB8" s="615"/>
      <c r="HYC8" s="615"/>
      <c r="HYD8" s="615"/>
      <c r="HYE8" s="615"/>
      <c r="HYF8" s="615"/>
      <c r="HYG8" s="615"/>
      <c r="HYH8" s="615"/>
      <c r="HYI8" s="615"/>
      <c r="HYJ8" s="615"/>
      <c r="HYK8" s="615"/>
      <c r="HYL8" s="615"/>
      <c r="HYM8" s="615"/>
      <c r="HYN8" s="615"/>
      <c r="HYO8" s="615"/>
      <c r="HYP8" s="615"/>
      <c r="HYQ8" s="615"/>
      <c r="HYR8" s="615"/>
      <c r="HYS8" s="615"/>
      <c r="HYT8" s="615"/>
      <c r="HYU8" s="615"/>
      <c r="HYV8" s="615"/>
      <c r="HYW8" s="615"/>
      <c r="HYX8" s="615"/>
      <c r="HYY8" s="615"/>
      <c r="HYZ8" s="615"/>
      <c r="HZA8" s="615"/>
      <c r="HZB8" s="615"/>
      <c r="HZC8" s="615"/>
      <c r="HZD8" s="615"/>
      <c r="HZE8" s="615"/>
      <c r="HZF8" s="615"/>
      <c r="HZG8" s="615"/>
      <c r="HZH8" s="615"/>
      <c r="HZI8" s="615"/>
      <c r="HZJ8" s="615"/>
      <c r="HZK8" s="615"/>
      <c r="HZL8" s="615"/>
      <c r="HZM8" s="615"/>
      <c r="HZN8" s="615"/>
      <c r="HZO8" s="615"/>
      <c r="HZP8" s="615"/>
      <c r="HZQ8" s="615"/>
      <c r="HZR8" s="615"/>
      <c r="HZS8" s="615"/>
      <c r="HZT8" s="615"/>
      <c r="HZU8" s="615"/>
      <c r="HZV8" s="615"/>
      <c r="HZW8" s="615"/>
      <c r="HZX8" s="615"/>
      <c r="HZY8" s="615"/>
      <c r="HZZ8" s="615"/>
      <c r="IAA8" s="615"/>
      <c r="IAB8" s="615"/>
      <c r="IAC8" s="615"/>
      <c r="IAD8" s="615"/>
      <c r="IAE8" s="615"/>
      <c r="IAF8" s="615"/>
      <c r="IAG8" s="615"/>
      <c r="IAH8" s="615"/>
      <c r="IAI8" s="615"/>
      <c r="IAJ8" s="615"/>
      <c r="IAK8" s="615"/>
      <c r="IAL8" s="615"/>
      <c r="IAM8" s="615"/>
      <c r="IAN8" s="615"/>
      <c r="IAO8" s="615"/>
      <c r="IAP8" s="615"/>
      <c r="IAQ8" s="615"/>
      <c r="IAR8" s="615"/>
      <c r="IAS8" s="615"/>
      <c r="IAT8" s="615"/>
      <c r="IAU8" s="615"/>
      <c r="IAV8" s="615"/>
      <c r="IAW8" s="615"/>
      <c r="IAX8" s="615"/>
      <c r="IAY8" s="615"/>
      <c r="IAZ8" s="615"/>
      <c r="IBA8" s="615"/>
      <c r="IBB8" s="615"/>
      <c r="IBC8" s="615"/>
      <c r="IBD8" s="615"/>
      <c r="IBE8" s="615"/>
      <c r="IBF8" s="615"/>
      <c r="IBG8" s="615"/>
      <c r="IBH8" s="615"/>
      <c r="IBI8" s="615"/>
      <c r="IBJ8" s="615"/>
      <c r="IBK8" s="615"/>
      <c r="IBL8" s="615"/>
      <c r="IBM8" s="615"/>
      <c r="IBN8" s="615"/>
      <c r="IBO8" s="615"/>
      <c r="IBP8" s="615"/>
      <c r="IBQ8" s="615"/>
      <c r="IBR8" s="615"/>
      <c r="IBS8" s="615"/>
      <c r="IBT8" s="615"/>
      <c r="IBU8" s="615"/>
      <c r="IBV8" s="615"/>
      <c r="IBW8" s="615"/>
      <c r="IBX8" s="615"/>
      <c r="IBY8" s="615"/>
      <c r="IBZ8" s="615"/>
      <c r="ICA8" s="615"/>
      <c r="ICB8" s="615"/>
      <c r="ICC8" s="615"/>
      <c r="ICD8" s="615"/>
      <c r="ICE8" s="615"/>
      <c r="ICF8" s="615"/>
      <c r="ICG8" s="615"/>
      <c r="ICH8" s="615"/>
      <c r="ICI8" s="615"/>
      <c r="ICJ8" s="615"/>
      <c r="ICK8" s="615"/>
      <c r="ICL8" s="615"/>
      <c r="ICM8" s="615"/>
      <c r="ICN8" s="615"/>
      <c r="ICO8" s="615"/>
      <c r="ICP8" s="615"/>
      <c r="ICQ8" s="615"/>
      <c r="ICR8" s="615"/>
      <c r="ICS8" s="615"/>
      <c r="ICT8" s="615"/>
      <c r="ICU8" s="615"/>
      <c r="ICV8" s="615"/>
      <c r="ICW8" s="615"/>
      <c r="ICX8" s="615"/>
      <c r="ICY8" s="615"/>
      <c r="ICZ8" s="615"/>
      <c r="IDA8" s="615"/>
      <c r="IDB8" s="615"/>
      <c r="IDC8" s="615"/>
      <c r="IDD8" s="615"/>
      <c r="IDE8" s="615"/>
      <c r="IDF8" s="615"/>
      <c r="IDG8" s="615"/>
      <c r="IDH8" s="615"/>
      <c r="IDI8" s="615"/>
      <c r="IDJ8" s="615"/>
      <c r="IDK8" s="615"/>
      <c r="IDL8" s="615"/>
      <c r="IDM8" s="615"/>
      <c r="IDN8" s="615"/>
      <c r="IDO8" s="615"/>
      <c r="IDP8" s="615"/>
      <c r="IDQ8" s="615"/>
      <c r="IDR8" s="615"/>
      <c r="IDS8" s="615"/>
      <c r="IDT8" s="615"/>
      <c r="IDU8" s="615"/>
      <c r="IDV8" s="615"/>
      <c r="IDW8" s="615"/>
      <c r="IDX8" s="615"/>
      <c r="IDY8" s="615"/>
      <c r="IDZ8" s="615"/>
      <c r="IEA8" s="615"/>
      <c r="IEB8" s="615"/>
      <c r="IEC8" s="615"/>
      <c r="IED8" s="615"/>
      <c r="IEE8" s="615"/>
      <c r="IEF8" s="615"/>
      <c r="IEG8" s="615"/>
      <c r="IEH8" s="615"/>
      <c r="IEI8" s="615"/>
      <c r="IEJ8" s="615"/>
      <c r="IEK8" s="615"/>
      <c r="IEL8" s="615"/>
      <c r="IEM8" s="615"/>
      <c r="IEN8" s="615"/>
      <c r="IEO8" s="615"/>
      <c r="IEP8" s="615"/>
      <c r="IEQ8" s="615"/>
      <c r="IER8" s="615"/>
      <c r="IES8" s="615"/>
      <c r="IET8" s="615"/>
      <c r="IEU8" s="615"/>
      <c r="IEV8" s="615"/>
      <c r="IEW8" s="615"/>
      <c r="IEX8" s="615"/>
      <c r="IEY8" s="615"/>
      <c r="IEZ8" s="615"/>
      <c r="IFA8" s="615"/>
      <c r="IFB8" s="615"/>
      <c r="IFC8" s="615"/>
      <c r="IFD8" s="615"/>
      <c r="IFE8" s="615"/>
      <c r="IFF8" s="615"/>
      <c r="IFG8" s="615"/>
      <c r="IFH8" s="615"/>
      <c r="IFI8" s="615"/>
      <c r="IFJ8" s="615"/>
      <c r="IFK8" s="615"/>
      <c r="IFL8" s="615"/>
      <c r="IFM8" s="615"/>
      <c r="IFN8" s="615"/>
      <c r="IFO8" s="615"/>
      <c r="IFP8" s="615"/>
      <c r="IFQ8" s="615"/>
      <c r="IFR8" s="615"/>
      <c r="IFS8" s="615"/>
      <c r="IFT8" s="615"/>
      <c r="IFU8" s="615"/>
      <c r="IFV8" s="615"/>
      <c r="IFW8" s="615"/>
      <c r="IFX8" s="615"/>
      <c r="IFY8" s="615"/>
      <c r="IFZ8" s="615"/>
      <c r="IGA8" s="615"/>
      <c r="IGB8" s="615"/>
      <c r="IGC8" s="615"/>
      <c r="IGD8" s="615"/>
      <c r="IGE8" s="615"/>
      <c r="IGF8" s="615"/>
      <c r="IGG8" s="615"/>
      <c r="IGH8" s="615"/>
      <c r="IGI8" s="615"/>
      <c r="IGJ8" s="615"/>
      <c r="IGK8" s="615"/>
      <c r="IGL8" s="615"/>
      <c r="IGM8" s="615"/>
      <c r="IGN8" s="615"/>
      <c r="IGO8" s="615"/>
      <c r="IGP8" s="615"/>
      <c r="IGQ8" s="615"/>
      <c r="IGR8" s="615"/>
      <c r="IGS8" s="615"/>
      <c r="IGT8" s="615"/>
      <c r="IGU8" s="615"/>
      <c r="IGV8" s="615"/>
      <c r="IGW8" s="615"/>
      <c r="IGX8" s="615"/>
      <c r="IGY8" s="615"/>
      <c r="IGZ8" s="615"/>
      <c r="IHA8" s="615"/>
      <c r="IHB8" s="615"/>
      <c r="IHC8" s="615"/>
      <c r="IHD8" s="615"/>
      <c r="IHE8" s="615"/>
      <c r="IHF8" s="615"/>
      <c r="IHG8" s="615"/>
      <c r="IHH8" s="615"/>
      <c r="IHI8" s="615"/>
      <c r="IHJ8" s="615"/>
      <c r="IHK8" s="615"/>
      <c r="IHL8" s="615"/>
      <c r="IHM8" s="615"/>
      <c r="IHN8" s="615"/>
      <c r="IHO8" s="615"/>
      <c r="IHP8" s="615"/>
      <c r="IHQ8" s="615"/>
      <c r="IHR8" s="615"/>
      <c r="IHS8" s="615"/>
      <c r="IHT8" s="615"/>
      <c r="IHU8" s="615"/>
      <c r="IHV8" s="615"/>
      <c r="IHW8" s="615"/>
      <c r="IHX8" s="615"/>
      <c r="IHY8" s="615"/>
      <c r="IHZ8" s="615"/>
      <c r="IIA8" s="615"/>
      <c r="IIB8" s="615"/>
      <c r="IIC8" s="615"/>
      <c r="IID8" s="615"/>
      <c r="IIE8" s="615"/>
      <c r="IIF8" s="615"/>
      <c r="IIG8" s="615"/>
      <c r="IIH8" s="615"/>
      <c r="III8" s="615"/>
      <c r="IIJ8" s="615"/>
      <c r="IIK8" s="615"/>
      <c r="IIL8" s="615"/>
      <c r="IIM8" s="615"/>
      <c r="IIN8" s="615"/>
      <c r="IIO8" s="615"/>
      <c r="IIP8" s="615"/>
      <c r="IIQ8" s="615"/>
      <c r="IIR8" s="615"/>
      <c r="IIS8" s="615"/>
      <c r="IIT8" s="615"/>
      <c r="IIU8" s="615"/>
      <c r="IIV8" s="615"/>
      <c r="IIW8" s="615"/>
      <c r="IIX8" s="615"/>
      <c r="IIY8" s="615"/>
      <c r="IIZ8" s="615"/>
      <c r="IJA8" s="615"/>
      <c r="IJB8" s="615"/>
      <c r="IJC8" s="615"/>
      <c r="IJD8" s="615"/>
      <c r="IJE8" s="615"/>
      <c r="IJF8" s="615"/>
      <c r="IJG8" s="615"/>
      <c r="IJH8" s="615"/>
      <c r="IJI8" s="615"/>
      <c r="IJJ8" s="615"/>
      <c r="IJK8" s="615"/>
      <c r="IJL8" s="615"/>
      <c r="IJM8" s="615"/>
      <c r="IJN8" s="615"/>
      <c r="IJO8" s="615"/>
      <c r="IJP8" s="615"/>
      <c r="IJQ8" s="615"/>
      <c r="IJR8" s="615"/>
      <c r="IJS8" s="615"/>
      <c r="IJT8" s="615"/>
      <c r="IJU8" s="615"/>
      <c r="IJV8" s="615"/>
      <c r="IJW8" s="615"/>
      <c r="IJX8" s="615"/>
      <c r="IJY8" s="615"/>
      <c r="IJZ8" s="615"/>
      <c r="IKA8" s="615"/>
      <c r="IKB8" s="615"/>
      <c r="IKC8" s="615"/>
      <c r="IKD8" s="615"/>
      <c r="IKE8" s="615"/>
      <c r="IKF8" s="615"/>
      <c r="IKG8" s="615"/>
      <c r="IKH8" s="615"/>
      <c r="IKI8" s="615"/>
      <c r="IKJ8" s="615"/>
      <c r="IKK8" s="615"/>
      <c r="IKL8" s="615"/>
      <c r="IKM8" s="615"/>
      <c r="IKN8" s="615"/>
      <c r="IKO8" s="615"/>
      <c r="IKP8" s="615"/>
      <c r="IKQ8" s="615"/>
      <c r="IKR8" s="615"/>
      <c r="IKS8" s="615"/>
      <c r="IKT8" s="615"/>
      <c r="IKU8" s="615"/>
      <c r="IKV8" s="615"/>
      <c r="IKW8" s="615"/>
      <c r="IKX8" s="615"/>
      <c r="IKY8" s="615"/>
      <c r="IKZ8" s="615"/>
      <c r="ILA8" s="615"/>
      <c r="ILB8" s="615"/>
      <c r="ILC8" s="615"/>
      <c r="ILD8" s="615"/>
      <c r="ILE8" s="615"/>
      <c r="ILF8" s="615"/>
      <c r="ILG8" s="615"/>
      <c r="ILH8" s="615"/>
      <c r="ILI8" s="615"/>
      <c r="ILJ8" s="615"/>
      <c r="ILK8" s="615"/>
      <c r="ILL8" s="615"/>
      <c r="ILM8" s="615"/>
      <c r="ILN8" s="615"/>
      <c r="ILO8" s="615"/>
      <c r="ILP8" s="615"/>
      <c r="ILQ8" s="615"/>
      <c r="ILR8" s="615"/>
      <c r="ILS8" s="615"/>
      <c r="ILT8" s="615"/>
      <c r="ILU8" s="615"/>
      <c r="ILV8" s="615"/>
      <c r="ILW8" s="615"/>
      <c r="ILX8" s="615"/>
      <c r="ILY8" s="615"/>
      <c r="ILZ8" s="615"/>
      <c r="IMA8" s="615"/>
      <c r="IMB8" s="615"/>
      <c r="IMC8" s="615"/>
      <c r="IMD8" s="615"/>
      <c r="IME8" s="615"/>
      <c r="IMF8" s="615"/>
      <c r="IMG8" s="615"/>
      <c r="IMH8" s="615"/>
      <c r="IMI8" s="615"/>
      <c r="IMJ8" s="615"/>
      <c r="IMK8" s="615"/>
      <c r="IML8" s="615"/>
      <c r="IMM8" s="615"/>
      <c r="IMN8" s="615"/>
      <c r="IMO8" s="615"/>
      <c r="IMP8" s="615"/>
      <c r="IMQ8" s="615"/>
      <c r="IMR8" s="615"/>
      <c r="IMS8" s="615"/>
      <c r="IMT8" s="615"/>
      <c r="IMU8" s="615"/>
      <c r="IMV8" s="615"/>
      <c r="IMW8" s="615"/>
      <c r="IMX8" s="615"/>
      <c r="IMY8" s="615"/>
      <c r="IMZ8" s="615"/>
      <c r="INA8" s="615"/>
      <c r="INB8" s="615"/>
      <c r="INC8" s="615"/>
      <c r="IND8" s="615"/>
      <c r="INE8" s="615"/>
      <c r="INF8" s="615"/>
      <c r="ING8" s="615"/>
      <c r="INH8" s="615"/>
      <c r="INI8" s="615"/>
      <c r="INJ8" s="615"/>
      <c r="INK8" s="615"/>
      <c r="INL8" s="615"/>
      <c r="INM8" s="615"/>
      <c r="INN8" s="615"/>
      <c r="INO8" s="615"/>
      <c r="INP8" s="615"/>
      <c r="INQ8" s="615"/>
      <c r="INR8" s="615"/>
      <c r="INS8" s="615"/>
      <c r="INT8" s="615"/>
      <c r="INU8" s="615"/>
      <c r="INV8" s="615"/>
      <c r="INW8" s="615"/>
      <c r="INX8" s="615"/>
      <c r="INY8" s="615"/>
      <c r="INZ8" s="615"/>
      <c r="IOA8" s="615"/>
      <c r="IOB8" s="615"/>
      <c r="IOC8" s="615"/>
      <c r="IOD8" s="615"/>
      <c r="IOE8" s="615"/>
      <c r="IOF8" s="615"/>
      <c r="IOG8" s="615"/>
      <c r="IOH8" s="615"/>
      <c r="IOI8" s="615"/>
      <c r="IOJ8" s="615"/>
      <c r="IOK8" s="615"/>
      <c r="IOL8" s="615"/>
      <c r="IOM8" s="615"/>
      <c r="ION8" s="615"/>
      <c r="IOO8" s="615"/>
      <c r="IOP8" s="615"/>
      <c r="IOQ8" s="615"/>
      <c r="IOR8" s="615"/>
      <c r="IOS8" s="615"/>
      <c r="IOT8" s="615"/>
      <c r="IOU8" s="615"/>
      <c r="IOV8" s="615"/>
      <c r="IOW8" s="615"/>
      <c r="IOX8" s="615"/>
      <c r="IOY8" s="615"/>
      <c r="IOZ8" s="615"/>
      <c r="IPA8" s="615"/>
      <c r="IPB8" s="615"/>
      <c r="IPC8" s="615"/>
      <c r="IPD8" s="615"/>
      <c r="IPE8" s="615"/>
      <c r="IPF8" s="615"/>
      <c r="IPG8" s="615"/>
      <c r="IPH8" s="615"/>
      <c r="IPI8" s="615"/>
      <c r="IPJ8" s="615"/>
      <c r="IPK8" s="615"/>
      <c r="IPL8" s="615"/>
      <c r="IPM8" s="615"/>
      <c r="IPN8" s="615"/>
      <c r="IPO8" s="615"/>
      <c r="IPP8" s="615"/>
      <c r="IPQ8" s="615"/>
      <c r="IPR8" s="615"/>
      <c r="IPS8" s="615"/>
      <c r="IPT8" s="615"/>
      <c r="IPU8" s="615"/>
      <c r="IPV8" s="615"/>
      <c r="IPW8" s="615"/>
      <c r="IPX8" s="615"/>
      <c r="IPY8" s="615"/>
      <c r="IPZ8" s="615"/>
      <c r="IQA8" s="615"/>
      <c r="IQB8" s="615"/>
      <c r="IQC8" s="615"/>
      <c r="IQD8" s="615"/>
      <c r="IQE8" s="615"/>
      <c r="IQF8" s="615"/>
      <c r="IQG8" s="615"/>
      <c r="IQH8" s="615"/>
      <c r="IQI8" s="615"/>
      <c r="IQJ8" s="615"/>
      <c r="IQK8" s="615"/>
      <c r="IQL8" s="615"/>
      <c r="IQM8" s="615"/>
      <c r="IQN8" s="615"/>
      <c r="IQO8" s="615"/>
      <c r="IQP8" s="615"/>
      <c r="IQQ8" s="615"/>
      <c r="IQR8" s="615"/>
      <c r="IQS8" s="615"/>
      <c r="IQT8" s="615"/>
      <c r="IQU8" s="615"/>
      <c r="IQV8" s="615"/>
      <c r="IQW8" s="615"/>
      <c r="IQX8" s="615"/>
      <c r="IQY8" s="615"/>
      <c r="IQZ8" s="615"/>
      <c r="IRA8" s="615"/>
      <c r="IRB8" s="615"/>
      <c r="IRC8" s="615"/>
      <c r="IRD8" s="615"/>
      <c r="IRE8" s="615"/>
      <c r="IRF8" s="615"/>
      <c r="IRG8" s="615"/>
      <c r="IRH8" s="615"/>
      <c r="IRI8" s="615"/>
      <c r="IRJ8" s="615"/>
      <c r="IRK8" s="615"/>
      <c r="IRL8" s="615"/>
      <c r="IRM8" s="615"/>
      <c r="IRN8" s="615"/>
      <c r="IRO8" s="615"/>
      <c r="IRP8" s="615"/>
      <c r="IRQ8" s="615"/>
      <c r="IRR8" s="615"/>
      <c r="IRS8" s="615"/>
      <c r="IRT8" s="615"/>
      <c r="IRU8" s="615"/>
      <c r="IRV8" s="615"/>
      <c r="IRW8" s="615"/>
      <c r="IRX8" s="615"/>
      <c r="IRY8" s="615"/>
      <c r="IRZ8" s="615"/>
      <c r="ISA8" s="615"/>
      <c r="ISB8" s="615"/>
      <c r="ISC8" s="615"/>
      <c r="ISD8" s="615"/>
      <c r="ISE8" s="615"/>
      <c r="ISF8" s="615"/>
      <c r="ISG8" s="615"/>
      <c r="ISH8" s="615"/>
      <c r="ISI8" s="615"/>
      <c r="ISJ8" s="615"/>
      <c r="ISK8" s="615"/>
      <c r="ISL8" s="615"/>
      <c r="ISM8" s="615"/>
      <c r="ISN8" s="615"/>
      <c r="ISO8" s="615"/>
      <c r="ISP8" s="615"/>
      <c r="ISQ8" s="615"/>
      <c r="ISR8" s="615"/>
      <c r="ISS8" s="615"/>
      <c r="IST8" s="615"/>
      <c r="ISU8" s="615"/>
      <c r="ISV8" s="615"/>
      <c r="ISW8" s="615"/>
      <c r="ISX8" s="615"/>
      <c r="ISY8" s="615"/>
      <c r="ISZ8" s="615"/>
      <c r="ITA8" s="615"/>
      <c r="ITB8" s="615"/>
      <c r="ITC8" s="615"/>
      <c r="ITD8" s="615"/>
      <c r="ITE8" s="615"/>
      <c r="ITF8" s="615"/>
      <c r="ITG8" s="615"/>
      <c r="ITH8" s="615"/>
      <c r="ITI8" s="615"/>
      <c r="ITJ8" s="615"/>
      <c r="ITK8" s="615"/>
      <c r="ITL8" s="615"/>
      <c r="ITM8" s="615"/>
      <c r="ITN8" s="615"/>
      <c r="ITO8" s="615"/>
      <c r="ITP8" s="615"/>
      <c r="ITQ8" s="615"/>
      <c r="ITR8" s="615"/>
      <c r="ITS8" s="615"/>
      <c r="ITT8" s="615"/>
      <c r="ITU8" s="615"/>
      <c r="ITV8" s="615"/>
      <c r="ITW8" s="615"/>
      <c r="ITX8" s="615"/>
      <c r="ITY8" s="615"/>
      <c r="ITZ8" s="615"/>
      <c r="IUA8" s="615"/>
      <c r="IUB8" s="615"/>
      <c r="IUC8" s="615"/>
      <c r="IUD8" s="615"/>
      <c r="IUE8" s="615"/>
      <c r="IUF8" s="615"/>
      <c r="IUG8" s="615"/>
      <c r="IUH8" s="615"/>
      <c r="IUI8" s="615"/>
      <c r="IUJ8" s="615"/>
      <c r="IUK8" s="615"/>
      <c r="IUL8" s="615"/>
      <c r="IUM8" s="615"/>
      <c r="IUN8" s="615"/>
      <c r="IUO8" s="615"/>
      <c r="IUP8" s="615"/>
      <c r="IUQ8" s="615"/>
      <c r="IUR8" s="615"/>
      <c r="IUS8" s="615"/>
      <c r="IUT8" s="615"/>
      <c r="IUU8" s="615"/>
      <c r="IUV8" s="615"/>
      <c r="IUW8" s="615"/>
      <c r="IUX8" s="615"/>
      <c r="IUY8" s="615"/>
      <c r="IUZ8" s="615"/>
      <c r="IVA8" s="615"/>
      <c r="IVB8" s="615"/>
      <c r="IVC8" s="615"/>
      <c r="IVD8" s="615"/>
      <c r="IVE8" s="615"/>
      <c r="IVF8" s="615"/>
      <c r="IVG8" s="615"/>
      <c r="IVH8" s="615"/>
      <c r="IVI8" s="615"/>
      <c r="IVJ8" s="615"/>
      <c r="IVK8" s="615"/>
      <c r="IVL8" s="615"/>
      <c r="IVM8" s="615"/>
      <c r="IVN8" s="615"/>
      <c r="IVO8" s="615"/>
      <c r="IVP8" s="615"/>
      <c r="IVQ8" s="615"/>
      <c r="IVR8" s="615"/>
      <c r="IVS8" s="615"/>
      <c r="IVT8" s="615"/>
      <c r="IVU8" s="615"/>
      <c r="IVV8" s="615"/>
      <c r="IVW8" s="615"/>
      <c r="IVX8" s="615"/>
      <c r="IVY8" s="615"/>
      <c r="IVZ8" s="615"/>
      <c r="IWA8" s="615"/>
      <c r="IWB8" s="615"/>
      <c r="IWC8" s="615"/>
      <c r="IWD8" s="615"/>
      <c r="IWE8" s="615"/>
      <c r="IWF8" s="615"/>
      <c r="IWG8" s="615"/>
      <c r="IWH8" s="615"/>
      <c r="IWI8" s="615"/>
      <c r="IWJ8" s="615"/>
      <c r="IWK8" s="615"/>
      <c r="IWL8" s="615"/>
      <c r="IWM8" s="615"/>
      <c r="IWN8" s="615"/>
      <c r="IWO8" s="615"/>
      <c r="IWP8" s="615"/>
      <c r="IWQ8" s="615"/>
      <c r="IWR8" s="615"/>
      <c r="IWS8" s="615"/>
      <c r="IWT8" s="615"/>
      <c r="IWU8" s="615"/>
      <c r="IWV8" s="615"/>
      <c r="IWW8" s="615"/>
      <c r="IWX8" s="615"/>
      <c r="IWY8" s="615"/>
      <c r="IWZ8" s="615"/>
      <c r="IXA8" s="615"/>
      <c r="IXB8" s="615"/>
      <c r="IXC8" s="615"/>
      <c r="IXD8" s="615"/>
      <c r="IXE8" s="615"/>
      <c r="IXF8" s="615"/>
      <c r="IXG8" s="615"/>
      <c r="IXH8" s="615"/>
      <c r="IXI8" s="615"/>
      <c r="IXJ8" s="615"/>
      <c r="IXK8" s="615"/>
      <c r="IXL8" s="615"/>
      <c r="IXM8" s="615"/>
      <c r="IXN8" s="615"/>
      <c r="IXO8" s="615"/>
      <c r="IXP8" s="615"/>
      <c r="IXQ8" s="615"/>
      <c r="IXR8" s="615"/>
      <c r="IXS8" s="615"/>
      <c r="IXT8" s="615"/>
      <c r="IXU8" s="615"/>
      <c r="IXV8" s="615"/>
      <c r="IXW8" s="615"/>
      <c r="IXX8" s="615"/>
      <c r="IXY8" s="615"/>
      <c r="IXZ8" s="615"/>
      <c r="IYA8" s="615"/>
      <c r="IYB8" s="615"/>
      <c r="IYC8" s="615"/>
      <c r="IYD8" s="615"/>
      <c r="IYE8" s="615"/>
      <c r="IYF8" s="615"/>
      <c r="IYG8" s="615"/>
      <c r="IYH8" s="615"/>
      <c r="IYI8" s="615"/>
      <c r="IYJ8" s="615"/>
      <c r="IYK8" s="615"/>
      <c r="IYL8" s="615"/>
      <c r="IYM8" s="615"/>
      <c r="IYN8" s="615"/>
      <c r="IYO8" s="615"/>
      <c r="IYP8" s="615"/>
      <c r="IYQ8" s="615"/>
      <c r="IYR8" s="615"/>
      <c r="IYS8" s="615"/>
      <c r="IYT8" s="615"/>
      <c r="IYU8" s="615"/>
      <c r="IYV8" s="615"/>
      <c r="IYW8" s="615"/>
      <c r="IYX8" s="615"/>
      <c r="IYY8" s="615"/>
      <c r="IYZ8" s="615"/>
      <c r="IZA8" s="615"/>
      <c r="IZB8" s="615"/>
      <c r="IZC8" s="615"/>
      <c r="IZD8" s="615"/>
      <c r="IZE8" s="615"/>
      <c r="IZF8" s="615"/>
      <c r="IZG8" s="615"/>
      <c r="IZH8" s="615"/>
      <c r="IZI8" s="615"/>
      <c r="IZJ8" s="615"/>
      <c r="IZK8" s="615"/>
      <c r="IZL8" s="615"/>
      <c r="IZM8" s="615"/>
      <c r="IZN8" s="615"/>
      <c r="IZO8" s="615"/>
      <c r="IZP8" s="615"/>
      <c r="IZQ8" s="615"/>
      <c r="IZR8" s="615"/>
      <c r="IZS8" s="615"/>
      <c r="IZT8" s="615"/>
      <c r="IZU8" s="615"/>
      <c r="IZV8" s="615"/>
      <c r="IZW8" s="615"/>
      <c r="IZX8" s="615"/>
      <c r="IZY8" s="615"/>
      <c r="IZZ8" s="615"/>
      <c r="JAA8" s="615"/>
      <c r="JAB8" s="615"/>
      <c r="JAC8" s="615"/>
      <c r="JAD8" s="615"/>
      <c r="JAE8" s="615"/>
      <c r="JAF8" s="615"/>
      <c r="JAG8" s="615"/>
      <c r="JAH8" s="615"/>
      <c r="JAI8" s="615"/>
      <c r="JAJ8" s="615"/>
      <c r="JAK8" s="615"/>
      <c r="JAL8" s="615"/>
      <c r="JAM8" s="615"/>
      <c r="JAN8" s="615"/>
      <c r="JAO8" s="615"/>
      <c r="JAP8" s="615"/>
      <c r="JAQ8" s="615"/>
      <c r="JAR8" s="615"/>
      <c r="JAS8" s="615"/>
      <c r="JAT8" s="615"/>
      <c r="JAU8" s="615"/>
      <c r="JAV8" s="615"/>
      <c r="JAW8" s="615"/>
      <c r="JAX8" s="615"/>
      <c r="JAY8" s="615"/>
      <c r="JAZ8" s="615"/>
      <c r="JBA8" s="615"/>
      <c r="JBB8" s="615"/>
      <c r="JBC8" s="615"/>
      <c r="JBD8" s="615"/>
      <c r="JBE8" s="615"/>
      <c r="JBF8" s="615"/>
      <c r="JBG8" s="615"/>
      <c r="JBH8" s="615"/>
      <c r="JBI8" s="615"/>
      <c r="JBJ8" s="615"/>
      <c r="JBK8" s="615"/>
      <c r="JBL8" s="615"/>
      <c r="JBM8" s="615"/>
      <c r="JBN8" s="615"/>
      <c r="JBO8" s="615"/>
      <c r="JBP8" s="615"/>
      <c r="JBQ8" s="615"/>
      <c r="JBR8" s="615"/>
      <c r="JBS8" s="615"/>
      <c r="JBT8" s="615"/>
      <c r="JBU8" s="615"/>
      <c r="JBV8" s="615"/>
      <c r="JBW8" s="615"/>
      <c r="JBX8" s="615"/>
      <c r="JBY8" s="615"/>
      <c r="JBZ8" s="615"/>
      <c r="JCA8" s="615"/>
      <c r="JCB8" s="615"/>
      <c r="JCC8" s="615"/>
      <c r="JCD8" s="615"/>
      <c r="JCE8" s="615"/>
      <c r="JCF8" s="615"/>
      <c r="JCG8" s="615"/>
      <c r="JCH8" s="615"/>
      <c r="JCI8" s="615"/>
      <c r="JCJ8" s="615"/>
      <c r="JCK8" s="615"/>
      <c r="JCL8" s="615"/>
      <c r="JCM8" s="615"/>
      <c r="JCN8" s="615"/>
      <c r="JCO8" s="615"/>
      <c r="JCP8" s="615"/>
      <c r="JCQ8" s="615"/>
      <c r="JCR8" s="615"/>
      <c r="JCS8" s="615"/>
      <c r="JCT8" s="615"/>
      <c r="JCU8" s="615"/>
      <c r="JCV8" s="615"/>
      <c r="JCW8" s="615"/>
      <c r="JCX8" s="615"/>
      <c r="JCY8" s="615"/>
      <c r="JCZ8" s="615"/>
      <c r="JDA8" s="615"/>
      <c r="JDB8" s="615"/>
      <c r="JDC8" s="615"/>
      <c r="JDD8" s="615"/>
      <c r="JDE8" s="615"/>
      <c r="JDF8" s="615"/>
      <c r="JDG8" s="615"/>
      <c r="JDH8" s="615"/>
      <c r="JDI8" s="615"/>
      <c r="JDJ8" s="615"/>
      <c r="JDK8" s="615"/>
      <c r="JDL8" s="615"/>
      <c r="JDM8" s="615"/>
      <c r="JDN8" s="615"/>
      <c r="JDO8" s="615"/>
      <c r="JDP8" s="615"/>
      <c r="JDQ8" s="615"/>
      <c r="JDR8" s="615"/>
      <c r="JDS8" s="615"/>
      <c r="JDT8" s="615"/>
      <c r="JDU8" s="615"/>
      <c r="JDV8" s="615"/>
      <c r="JDW8" s="615"/>
      <c r="JDX8" s="615"/>
      <c r="JDY8" s="615"/>
      <c r="JDZ8" s="615"/>
      <c r="JEA8" s="615"/>
      <c r="JEB8" s="615"/>
      <c r="JEC8" s="615"/>
      <c r="JED8" s="615"/>
      <c r="JEE8" s="615"/>
      <c r="JEF8" s="615"/>
      <c r="JEG8" s="615"/>
      <c r="JEH8" s="615"/>
      <c r="JEI8" s="615"/>
      <c r="JEJ8" s="615"/>
      <c r="JEK8" s="615"/>
      <c r="JEL8" s="615"/>
      <c r="JEM8" s="615"/>
      <c r="JEN8" s="615"/>
      <c r="JEO8" s="615"/>
      <c r="JEP8" s="615"/>
      <c r="JEQ8" s="615"/>
      <c r="JER8" s="615"/>
      <c r="JES8" s="615"/>
      <c r="JET8" s="615"/>
      <c r="JEU8" s="615"/>
      <c r="JEV8" s="615"/>
      <c r="JEW8" s="615"/>
      <c r="JEX8" s="615"/>
      <c r="JEY8" s="615"/>
      <c r="JEZ8" s="615"/>
      <c r="JFA8" s="615"/>
      <c r="JFB8" s="615"/>
      <c r="JFC8" s="615"/>
      <c r="JFD8" s="615"/>
      <c r="JFE8" s="615"/>
      <c r="JFF8" s="615"/>
      <c r="JFG8" s="615"/>
      <c r="JFH8" s="615"/>
      <c r="JFI8" s="615"/>
      <c r="JFJ8" s="615"/>
      <c r="JFK8" s="615"/>
      <c r="JFL8" s="615"/>
      <c r="JFM8" s="615"/>
      <c r="JFN8" s="615"/>
      <c r="JFO8" s="615"/>
      <c r="JFP8" s="615"/>
      <c r="JFQ8" s="615"/>
      <c r="JFR8" s="615"/>
      <c r="JFS8" s="615"/>
      <c r="JFT8" s="615"/>
      <c r="JFU8" s="615"/>
      <c r="JFV8" s="615"/>
      <c r="JFW8" s="615"/>
      <c r="JFX8" s="615"/>
      <c r="JFY8" s="615"/>
      <c r="JFZ8" s="615"/>
      <c r="JGA8" s="615"/>
      <c r="JGB8" s="615"/>
      <c r="JGC8" s="615"/>
      <c r="JGD8" s="615"/>
      <c r="JGE8" s="615"/>
      <c r="JGF8" s="615"/>
      <c r="JGG8" s="615"/>
      <c r="JGH8" s="615"/>
      <c r="JGI8" s="615"/>
      <c r="JGJ8" s="615"/>
      <c r="JGK8" s="615"/>
      <c r="JGL8" s="615"/>
      <c r="JGM8" s="615"/>
      <c r="JGN8" s="615"/>
      <c r="JGO8" s="615"/>
      <c r="JGP8" s="615"/>
      <c r="JGQ8" s="615"/>
      <c r="JGR8" s="615"/>
      <c r="JGS8" s="615"/>
      <c r="JGT8" s="615"/>
      <c r="JGU8" s="615"/>
      <c r="JGV8" s="615"/>
      <c r="JGW8" s="615"/>
      <c r="JGX8" s="615"/>
      <c r="JGY8" s="615"/>
      <c r="JGZ8" s="615"/>
      <c r="JHA8" s="615"/>
      <c r="JHB8" s="615"/>
      <c r="JHC8" s="615"/>
      <c r="JHD8" s="615"/>
      <c r="JHE8" s="615"/>
      <c r="JHF8" s="615"/>
      <c r="JHG8" s="615"/>
      <c r="JHH8" s="615"/>
      <c r="JHI8" s="615"/>
      <c r="JHJ8" s="615"/>
      <c r="JHK8" s="615"/>
      <c r="JHL8" s="615"/>
      <c r="JHM8" s="615"/>
      <c r="JHN8" s="615"/>
      <c r="JHO8" s="615"/>
      <c r="JHP8" s="615"/>
      <c r="JHQ8" s="615"/>
      <c r="JHR8" s="615"/>
      <c r="JHS8" s="615"/>
      <c r="JHT8" s="615"/>
      <c r="JHU8" s="615"/>
      <c r="JHV8" s="615"/>
      <c r="JHW8" s="615"/>
      <c r="JHX8" s="615"/>
      <c r="JHY8" s="615"/>
      <c r="JHZ8" s="615"/>
      <c r="JIA8" s="615"/>
      <c r="JIB8" s="615"/>
      <c r="JIC8" s="615"/>
      <c r="JID8" s="615"/>
      <c r="JIE8" s="615"/>
      <c r="JIF8" s="615"/>
      <c r="JIG8" s="615"/>
      <c r="JIH8" s="615"/>
      <c r="JII8" s="615"/>
      <c r="JIJ8" s="615"/>
      <c r="JIK8" s="615"/>
      <c r="JIL8" s="615"/>
      <c r="JIM8" s="615"/>
      <c r="JIN8" s="615"/>
      <c r="JIO8" s="615"/>
      <c r="JIP8" s="615"/>
      <c r="JIQ8" s="615"/>
      <c r="JIR8" s="615"/>
      <c r="JIS8" s="615"/>
      <c r="JIT8" s="615"/>
      <c r="JIU8" s="615"/>
      <c r="JIV8" s="615"/>
      <c r="JIW8" s="615"/>
      <c r="JIX8" s="615"/>
      <c r="JIY8" s="615"/>
      <c r="JIZ8" s="615"/>
      <c r="JJA8" s="615"/>
      <c r="JJB8" s="615"/>
      <c r="JJC8" s="615"/>
      <c r="JJD8" s="615"/>
      <c r="JJE8" s="615"/>
      <c r="JJF8" s="615"/>
      <c r="JJG8" s="615"/>
      <c r="JJH8" s="615"/>
      <c r="JJI8" s="615"/>
      <c r="JJJ8" s="615"/>
      <c r="JJK8" s="615"/>
      <c r="JJL8" s="615"/>
      <c r="JJM8" s="615"/>
      <c r="JJN8" s="615"/>
      <c r="JJO8" s="615"/>
      <c r="JJP8" s="615"/>
      <c r="JJQ8" s="615"/>
      <c r="JJR8" s="615"/>
      <c r="JJS8" s="615"/>
      <c r="JJT8" s="615"/>
      <c r="JJU8" s="615"/>
      <c r="JJV8" s="615"/>
      <c r="JJW8" s="615"/>
      <c r="JJX8" s="615"/>
      <c r="JJY8" s="615"/>
      <c r="JJZ8" s="615"/>
      <c r="JKA8" s="615"/>
      <c r="JKB8" s="615"/>
      <c r="JKC8" s="615"/>
      <c r="JKD8" s="615"/>
      <c r="JKE8" s="615"/>
      <c r="JKF8" s="615"/>
      <c r="JKG8" s="615"/>
      <c r="JKH8" s="615"/>
      <c r="JKI8" s="615"/>
      <c r="JKJ8" s="615"/>
      <c r="JKK8" s="615"/>
      <c r="JKL8" s="615"/>
      <c r="JKM8" s="615"/>
      <c r="JKN8" s="615"/>
      <c r="JKO8" s="615"/>
      <c r="JKP8" s="615"/>
      <c r="JKQ8" s="615"/>
      <c r="JKR8" s="615"/>
      <c r="JKS8" s="615"/>
      <c r="JKT8" s="615"/>
      <c r="JKU8" s="615"/>
      <c r="JKV8" s="615"/>
      <c r="JKW8" s="615"/>
      <c r="JKX8" s="615"/>
      <c r="JKY8" s="615"/>
      <c r="JKZ8" s="615"/>
      <c r="JLA8" s="615"/>
      <c r="JLB8" s="615"/>
      <c r="JLC8" s="615"/>
      <c r="JLD8" s="615"/>
      <c r="JLE8" s="615"/>
      <c r="JLF8" s="615"/>
      <c r="JLG8" s="615"/>
      <c r="JLH8" s="615"/>
      <c r="JLI8" s="615"/>
      <c r="JLJ8" s="615"/>
      <c r="JLK8" s="615"/>
      <c r="JLL8" s="615"/>
      <c r="JLM8" s="615"/>
      <c r="JLN8" s="615"/>
      <c r="JLO8" s="615"/>
      <c r="JLP8" s="615"/>
      <c r="JLQ8" s="615"/>
      <c r="JLR8" s="615"/>
      <c r="JLS8" s="615"/>
      <c r="JLT8" s="615"/>
      <c r="JLU8" s="615"/>
      <c r="JLV8" s="615"/>
      <c r="JLW8" s="615"/>
      <c r="JLX8" s="615"/>
      <c r="JLY8" s="615"/>
      <c r="JLZ8" s="615"/>
      <c r="JMA8" s="615"/>
      <c r="JMB8" s="615"/>
      <c r="JMC8" s="615"/>
      <c r="JMD8" s="615"/>
      <c r="JME8" s="615"/>
      <c r="JMF8" s="615"/>
      <c r="JMG8" s="615"/>
      <c r="JMH8" s="615"/>
      <c r="JMI8" s="615"/>
      <c r="JMJ8" s="615"/>
      <c r="JMK8" s="615"/>
      <c r="JML8" s="615"/>
      <c r="JMM8" s="615"/>
      <c r="JMN8" s="615"/>
      <c r="JMO8" s="615"/>
      <c r="JMP8" s="615"/>
      <c r="JMQ8" s="615"/>
      <c r="JMR8" s="615"/>
      <c r="JMS8" s="615"/>
      <c r="JMT8" s="615"/>
      <c r="JMU8" s="615"/>
      <c r="JMV8" s="615"/>
      <c r="JMW8" s="615"/>
      <c r="JMX8" s="615"/>
      <c r="JMY8" s="615"/>
      <c r="JMZ8" s="615"/>
      <c r="JNA8" s="615"/>
      <c r="JNB8" s="615"/>
      <c r="JNC8" s="615"/>
      <c r="JND8" s="615"/>
      <c r="JNE8" s="615"/>
      <c r="JNF8" s="615"/>
      <c r="JNG8" s="615"/>
      <c r="JNH8" s="615"/>
      <c r="JNI8" s="615"/>
      <c r="JNJ8" s="615"/>
      <c r="JNK8" s="615"/>
      <c r="JNL8" s="615"/>
      <c r="JNM8" s="615"/>
      <c r="JNN8" s="615"/>
      <c r="JNO8" s="615"/>
      <c r="JNP8" s="615"/>
      <c r="JNQ8" s="615"/>
      <c r="JNR8" s="615"/>
      <c r="JNS8" s="615"/>
      <c r="JNT8" s="615"/>
      <c r="JNU8" s="615"/>
      <c r="JNV8" s="615"/>
      <c r="JNW8" s="615"/>
      <c r="JNX8" s="615"/>
      <c r="JNY8" s="615"/>
      <c r="JNZ8" s="615"/>
      <c r="JOA8" s="615"/>
      <c r="JOB8" s="615"/>
      <c r="JOC8" s="615"/>
      <c r="JOD8" s="615"/>
      <c r="JOE8" s="615"/>
      <c r="JOF8" s="615"/>
      <c r="JOG8" s="615"/>
      <c r="JOH8" s="615"/>
      <c r="JOI8" s="615"/>
      <c r="JOJ8" s="615"/>
      <c r="JOK8" s="615"/>
      <c r="JOL8" s="615"/>
      <c r="JOM8" s="615"/>
      <c r="JON8" s="615"/>
      <c r="JOO8" s="615"/>
      <c r="JOP8" s="615"/>
      <c r="JOQ8" s="615"/>
      <c r="JOR8" s="615"/>
      <c r="JOS8" s="615"/>
      <c r="JOT8" s="615"/>
      <c r="JOU8" s="615"/>
      <c r="JOV8" s="615"/>
      <c r="JOW8" s="615"/>
      <c r="JOX8" s="615"/>
      <c r="JOY8" s="615"/>
      <c r="JOZ8" s="615"/>
      <c r="JPA8" s="615"/>
      <c r="JPB8" s="615"/>
      <c r="JPC8" s="615"/>
      <c r="JPD8" s="615"/>
      <c r="JPE8" s="615"/>
      <c r="JPF8" s="615"/>
      <c r="JPG8" s="615"/>
      <c r="JPH8" s="615"/>
      <c r="JPI8" s="615"/>
      <c r="JPJ8" s="615"/>
      <c r="JPK8" s="615"/>
      <c r="JPL8" s="615"/>
      <c r="JPM8" s="615"/>
      <c r="JPN8" s="615"/>
      <c r="JPO8" s="615"/>
      <c r="JPP8" s="615"/>
      <c r="JPQ8" s="615"/>
      <c r="JPR8" s="615"/>
      <c r="JPS8" s="615"/>
      <c r="JPT8" s="615"/>
      <c r="JPU8" s="615"/>
      <c r="JPV8" s="615"/>
      <c r="JPW8" s="615"/>
      <c r="JPX8" s="615"/>
      <c r="JPY8" s="615"/>
      <c r="JPZ8" s="615"/>
      <c r="JQA8" s="615"/>
      <c r="JQB8" s="615"/>
      <c r="JQC8" s="615"/>
      <c r="JQD8" s="615"/>
      <c r="JQE8" s="615"/>
      <c r="JQF8" s="615"/>
      <c r="JQG8" s="615"/>
      <c r="JQH8" s="615"/>
      <c r="JQI8" s="615"/>
      <c r="JQJ8" s="615"/>
      <c r="JQK8" s="615"/>
      <c r="JQL8" s="615"/>
      <c r="JQM8" s="615"/>
      <c r="JQN8" s="615"/>
      <c r="JQO8" s="615"/>
      <c r="JQP8" s="615"/>
      <c r="JQQ8" s="615"/>
      <c r="JQR8" s="615"/>
      <c r="JQS8" s="615"/>
      <c r="JQT8" s="615"/>
      <c r="JQU8" s="615"/>
      <c r="JQV8" s="615"/>
      <c r="JQW8" s="615"/>
      <c r="JQX8" s="615"/>
      <c r="JQY8" s="615"/>
      <c r="JQZ8" s="615"/>
      <c r="JRA8" s="615"/>
      <c r="JRB8" s="615"/>
      <c r="JRC8" s="615"/>
      <c r="JRD8" s="615"/>
      <c r="JRE8" s="615"/>
      <c r="JRF8" s="615"/>
      <c r="JRG8" s="615"/>
      <c r="JRH8" s="615"/>
      <c r="JRI8" s="615"/>
      <c r="JRJ8" s="615"/>
      <c r="JRK8" s="615"/>
      <c r="JRL8" s="615"/>
      <c r="JRM8" s="615"/>
      <c r="JRN8" s="615"/>
      <c r="JRO8" s="615"/>
      <c r="JRP8" s="615"/>
      <c r="JRQ8" s="615"/>
      <c r="JRR8" s="615"/>
      <c r="JRS8" s="615"/>
      <c r="JRT8" s="615"/>
      <c r="JRU8" s="615"/>
      <c r="JRV8" s="615"/>
      <c r="JRW8" s="615"/>
      <c r="JRX8" s="615"/>
      <c r="JRY8" s="615"/>
      <c r="JRZ8" s="615"/>
      <c r="JSA8" s="615"/>
      <c r="JSB8" s="615"/>
      <c r="JSC8" s="615"/>
      <c r="JSD8" s="615"/>
      <c r="JSE8" s="615"/>
      <c r="JSF8" s="615"/>
      <c r="JSG8" s="615"/>
      <c r="JSH8" s="615"/>
      <c r="JSI8" s="615"/>
      <c r="JSJ8" s="615"/>
      <c r="JSK8" s="615"/>
      <c r="JSL8" s="615"/>
      <c r="JSM8" s="615"/>
      <c r="JSN8" s="615"/>
      <c r="JSO8" s="615"/>
      <c r="JSP8" s="615"/>
      <c r="JSQ8" s="615"/>
      <c r="JSR8" s="615"/>
      <c r="JSS8" s="615"/>
      <c r="JST8" s="615"/>
      <c r="JSU8" s="615"/>
      <c r="JSV8" s="615"/>
      <c r="JSW8" s="615"/>
      <c r="JSX8" s="615"/>
      <c r="JSY8" s="615"/>
      <c r="JSZ8" s="615"/>
      <c r="JTA8" s="615"/>
      <c r="JTB8" s="615"/>
      <c r="JTC8" s="615"/>
      <c r="JTD8" s="615"/>
      <c r="JTE8" s="615"/>
      <c r="JTF8" s="615"/>
      <c r="JTG8" s="615"/>
      <c r="JTH8" s="615"/>
      <c r="JTI8" s="615"/>
      <c r="JTJ8" s="615"/>
      <c r="JTK8" s="615"/>
      <c r="JTL8" s="615"/>
      <c r="JTM8" s="615"/>
      <c r="JTN8" s="615"/>
      <c r="JTO8" s="615"/>
      <c r="JTP8" s="615"/>
      <c r="JTQ8" s="615"/>
      <c r="JTR8" s="615"/>
      <c r="JTS8" s="615"/>
      <c r="JTT8" s="615"/>
      <c r="JTU8" s="615"/>
      <c r="JTV8" s="615"/>
      <c r="JTW8" s="615"/>
      <c r="JTX8" s="615"/>
      <c r="JTY8" s="615"/>
      <c r="JTZ8" s="615"/>
      <c r="JUA8" s="615"/>
      <c r="JUB8" s="615"/>
      <c r="JUC8" s="615"/>
      <c r="JUD8" s="615"/>
      <c r="JUE8" s="615"/>
      <c r="JUF8" s="615"/>
      <c r="JUG8" s="615"/>
      <c r="JUH8" s="615"/>
      <c r="JUI8" s="615"/>
      <c r="JUJ8" s="615"/>
      <c r="JUK8" s="615"/>
      <c r="JUL8" s="615"/>
      <c r="JUM8" s="615"/>
      <c r="JUN8" s="615"/>
      <c r="JUO8" s="615"/>
      <c r="JUP8" s="615"/>
      <c r="JUQ8" s="615"/>
      <c r="JUR8" s="615"/>
      <c r="JUS8" s="615"/>
      <c r="JUT8" s="615"/>
      <c r="JUU8" s="615"/>
      <c r="JUV8" s="615"/>
      <c r="JUW8" s="615"/>
      <c r="JUX8" s="615"/>
      <c r="JUY8" s="615"/>
      <c r="JUZ8" s="615"/>
      <c r="JVA8" s="615"/>
      <c r="JVB8" s="615"/>
      <c r="JVC8" s="615"/>
      <c r="JVD8" s="615"/>
      <c r="JVE8" s="615"/>
      <c r="JVF8" s="615"/>
      <c r="JVG8" s="615"/>
      <c r="JVH8" s="615"/>
      <c r="JVI8" s="615"/>
      <c r="JVJ8" s="615"/>
      <c r="JVK8" s="615"/>
      <c r="JVL8" s="615"/>
      <c r="JVM8" s="615"/>
      <c r="JVN8" s="615"/>
      <c r="JVO8" s="615"/>
      <c r="JVP8" s="615"/>
      <c r="JVQ8" s="615"/>
      <c r="JVR8" s="615"/>
      <c r="JVS8" s="615"/>
      <c r="JVT8" s="615"/>
      <c r="JVU8" s="615"/>
      <c r="JVV8" s="615"/>
      <c r="JVW8" s="615"/>
      <c r="JVX8" s="615"/>
      <c r="JVY8" s="615"/>
      <c r="JVZ8" s="615"/>
      <c r="JWA8" s="615"/>
      <c r="JWB8" s="615"/>
      <c r="JWC8" s="615"/>
      <c r="JWD8" s="615"/>
      <c r="JWE8" s="615"/>
      <c r="JWF8" s="615"/>
      <c r="JWG8" s="615"/>
      <c r="JWH8" s="615"/>
      <c r="JWI8" s="615"/>
      <c r="JWJ8" s="615"/>
      <c r="JWK8" s="615"/>
      <c r="JWL8" s="615"/>
      <c r="JWM8" s="615"/>
      <c r="JWN8" s="615"/>
      <c r="JWO8" s="615"/>
      <c r="JWP8" s="615"/>
      <c r="JWQ8" s="615"/>
      <c r="JWR8" s="615"/>
      <c r="JWS8" s="615"/>
      <c r="JWT8" s="615"/>
      <c r="JWU8" s="615"/>
      <c r="JWV8" s="615"/>
      <c r="JWW8" s="615"/>
      <c r="JWX8" s="615"/>
      <c r="JWY8" s="615"/>
      <c r="JWZ8" s="615"/>
      <c r="JXA8" s="615"/>
      <c r="JXB8" s="615"/>
      <c r="JXC8" s="615"/>
      <c r="JXD8" s="615"/>
      <c r="JXE8" s="615"/>
      <c r="JXF8" s="615"/>
      <c r="JXG8" s="615"/>
      <c r="JXH8" s="615"/>
      <c r="JXI8" s="615"/>
      <c r="JXJ8" s="615"/>
      <c r="JXK8" s="615"/>
      <c r="JXL8" s="615"/>
      <c r="JXM8" s="615"/>
      <c r="JXN8" s="615"/>
      <c r="JXO8" s="615"/>
      <c r="JXP8" s="615"/>
      <c r="JXQ8" s="615"/>
      <c r="JXR8" s="615"/>
      <c r="JXS8" s="615"/>
      <c r="JXT8" s="615"/>
      <c r="JXU8" s="615"/>
      <c r="JXV8" s="615"/>
      <c r="JXW8" s="615"/>
      <c r="JXX8" s="615"/>
      <c r="JXY8" s="615"/>
      <c r="JXZ8" s="615"/>
      <c r="JYA8" s="615"/>
      <c r="JYB8" s="615"/>
      <c r="JYC8" s="615"/>
      <c r="JYD8" s="615"/>
      <c r="JYE8" s="615"/>
      <c r="JYF8" s="615"/>
      <c r="JYG8" s="615"/>
      <c r="JYH8" s="615"/>
      <c r="JYI8" s="615"/>
      <c r="JYJ8" s="615"/>
      <c r="JYK8" s="615"/>
      <c r="JYL8" s="615"/>
      <c r="JYM8" s="615"/>
      <c r="JYN8" s="615"/>
      <c r="JYO8" s="615"/>
      <c r="JYP8" s="615"/>
      <c r="JYQ8" s="615"/>
      <c r="JYR8" s="615"/>
      <c r="JYS8" s="615"/>
      <c r="JYT8" s="615"/>
      <c r="JYU8" s="615"/>
      <c r="JYV8" s="615"/>
      <c r="JYW8" s="615"/>
      <c r="JYX8" s="615"/>
      <c r="JYY8" s="615"/>
      <c r="JYZ8" s="615"/>
      <c r="JZA8" s="615"/>
      <c r="JZB8" s="615"/>
      <c r="JZC8" s="615"/>
      <c r="JZD8" s="615"/>
      <c r="JZE8" s="615"/>
      <c r="JZF8" s="615"/>
      <c r="JZG8" s="615"/>
      <c r="JZH8" s="615"/>
      <c r="JZI8" s="615"/>
      <c r="JZJ8" s="615"/>
      <c r="JZK8" s="615"/>
      <c r="JZL8" s="615"/>
      <c r="JZM8" s="615"/>
      <c r="JZN8" s="615"/>
      <c r="JZO8" s="615"/>
      <c r="JZP8" s="615"/>
      <c r="JZQ8" s="615"/>
      <c r="JZR8" s="615"/>
      <c r="JZS8" s="615"/>
      <c r="JZT8" s="615"/>
      <c r="JZU8" s="615"/>
      <c r="JZV8" s="615"/>
      <c r="JZW8" s="615"/>
      <c r="JZX8" s="615"/>
      <c r="JZY8" s="615"/>
      <c r="JZZ8" s="615"/>
      <c r="KAA8" s="615"/>
      <c r="KAB8" s="615"/>
      <c r="KAC8" s="615"/>
      <c r="KAD8" s="615"/>
      <c r="KAE8" s="615"/>
      <c r="KAF8" s="615"/>
      <c r="KAG8" s="615"/>
      <c r="KAH8" s="615"/>
      <c r="KAI8" s="615"/>
      <c r="KAJ8" s="615"/>
      <c r="KAK8" s="615"/>
      <c r="KAL8" s="615"/>
      <c r="KAM8" s="615"/>
      <c r="KAN8" s="615"/>
      <c r="KAO8" s="615"/>
      <c r="KAP8" s="615"/>
      <c r="KAQ8" s="615"/>
      <c r="KAR8" s="615"/>
      <c r="KAS8" s="615"/>
      <c r="KAT8" s="615"/>
      <c r="KAU8" s="615"/>
      <c r="KAV8" s="615"/>
      <c r="KAW8" s="615"/>
      <c r="KAX8" s="615"/>
      <c r="KAY8" s="615"/>
      <c r="KAZ8" s="615"/>
      <c r="KBA8" s="615"/>
      <c r="KBB8" s="615"/>
      <c r="KBC8" s="615"/>
      <c r="KBD8" s="615"/>
      <c r="KBE8" s="615"/>
      <c r="KBF8" s="615"/>
      <c r="KBG8" s="615"/>
      <c r="KBH8" s="615"/>
      <c r="KBI8" s="615"/>
      <c r="KBJ8" s="615"/>
      <c r="KBK8" s="615"/>
      <c r="KBL8" s="615"/>
      <c r="KBM8" s="615"/>
      <c r="KBN8" s="615"/>
      <c r="KBO8" s="615"/>
      <c r="KBP8" s="615"/>
      <c r="KBQ8" s="615"/>
      <c r="KBR8" s="615"/>
      <c r="KBS8" s="615"/>
      <c r="KBT8" s="615"/>
      <c r="KBU8" s="615"/>
      <c r="KBV8" s="615"/>
      <c r="KBW8" s="615"/>
      <c r="KBX8" s="615"/>
      <c r="KBY8" s="615"/>
      <c r="KBZ8" s="615"/>
      <c r="KCA8" s="615"/>
      <c r="KCB8" s="615"/>
      <c r="KCC8" s="615"/>
      <c r="KCD8" s="615"/>
      <c r="KCE8" s="615"/>
      <c r="KCF8" s="615"/>
      <c r="KCG8" s="615"/>
      <c r="KCH8" s="615"/>
      <c r="KCI8" s="615"/>
      <c r="KCJ8" s="615"/>
      <c r="KCK8" s="615"/>
      <c r="KCL8" s="615"/>
      <c r="KCM8" s="615"/>
      <c r="KCN8" s="615"/>
      <c r="KCO8" s="615"/>
      <c r="KCP8" s="615"/>
      <c r="KCQ8" s="615"/>
      <c r="KCR8" s="615"/>
      <c r="KCS8" s="615"/>
      <c r="KCT8" s="615"/>
      <c r="KCU8" s="615"/>
      <c r="KCV8" s="615"/>
      <c r="KCW8" s="615"/>
      <c r="KCX8" s="615"/>
      <c r="KCY8" s="615"/>
      <c r="KCZ8" s="615"/>
      <c r="KDA8" s="615"/>
      <c r="KDB8" s="615"/>
      <c r="KDC8" s="615"/>
      <c r="KDD8" s="615"/>
      <c r="KDE8" s="615"/>
      <c r="KDF8" s="615"/>
      <c r="KDG8" s="615"/>
      <c r="KDH8" s="615"/>
      <c r="KDI8" s="615"/>
      <c r="KDJ8" s="615"/>
      <c r="KDK8" s="615"/>
      <c r="KDL8" s="615"/>
      <c r="KDM8" s="615"/>
      <c r="KDN8" s="615"/>
      <c r="KDO8" s="615"/>
      <c r="KDP8" s="615"/>
      <c r="KDQ8" s="615"/>
      <c r="KDR8" s="615"/>
      <c r="KDS8" s="615"/>
      <c r="KDT8" s="615"/>
      <c r="KDU8" s="615"/>
      <c r="KDV8" s="615"/>
      <c r="KDW8" s="615"/>
      <c r="KDX8" s="615"/>
      <c r="KDY8" s="615"/>
      <c r="KDZ8" s="615"/>
      <c r="KEA8" s="615"/>
      <c r="KEB8" s="615"/>
      <c r="KEC8" s="615"/>
      <c r="KED8" s="615"/>
      <c r="KEE8" s="615"/>
      <c r="KEF8" s="615"/>
      <c r="KEG8" s="615"/>
      <c r="KEH8" s="615"/>
      <c r="KEI8" s="615"/>
      <c r="KEJ8" s="615"/>
      <c r="KEK8" s="615"/>
      <c r="KEL8" s="615"/>
      <c r="KEM8" s="615"/>
      <c r="KEN8" s="615"/>
      <c r="KEO8" s="615"/>
      <c r="KEP8" s="615"/>
      <c r="KEQ8" s="615"/>
      <c r="KER8" s="615"/>
      <c r="KES8" s="615"/>
      <c r="KET8" s="615"/>
      <c r="KEU8" s="615"/>
      <c r="KEV8" s="615"/>
      <c r="KEW8" s="615"/>
      <c r="KEX8" s="615"/>
      <c r="KEY8" s="615"/>
      <c r="KEZ8" s="615"/>
      <c r="KFA8" s="615"/>
      <c r="KFB8" s="615"/>
      <c r="KFC8" s="615"/>
      <c r="KFD8" s="615"/>
      <c r="KFE8" s="615"/>
      <c r="KFF8" s="615"/>
      <c r="KFG8" s="615"/>
      <c r="KFH8" s="615"/>
      <c r="KFI8" s="615"/>
      <c r="KFJ8" s="615"/>
      <c r="KFK8" s="615"/>
      <c r="KFL8" s="615"/>
      <c r="KFM8" s="615"/>
      <c r="KFN8" s="615"/>
      <c r="KFO8" s="615"/>
      <c r="KFP8" s="615"/>
      <c r="KFQ8" s="615"/>
      <c r="KFR8" s="615"/>
      <c r="KFS8" s="615"/>
      <c r="KFT8" s="615"/>
      <c r="KFU8" s="615"/>
      <c r="KFV8" s="615"/>
      <c r="KFW8" s="615"/>
      <c r="KFX8" s="615"/>
      <c r="KFY8" s="615"/>
      <c r="KFZ8" s="615"/>
      <c r="KGA8" s="615"/>
      <c r="KGB8" s="615"/>
      <c r="KGC8" s="615"/>
      <c r="KGD8" s="615"/>
      <c r="KGE8" s="615"/>
      <c r="KGF8" s="615"/>
      <c r="KGG8" s="615"/>
      <c r="KGH8" s="615"/>
      <c r="KGI8" s="615"/>
      <c r="KGJ8" s="615"/>
      <c r="KGK8" s="615"/>
      <c r="KGL8" s="615"/>
      <c r="KGM8" s="615"/>
      <c r="KGN8" s="615"/>
      <c r="KGO8" s="615"/>
      <c r="KGP8" s="615"/>
      <c r="KGQ8" s="615"/>
      <c r="KGR8" s="615"/>
      <c r="KGS8" s="615"/>
      <c r="KGT8" s="615"/>
      <c r="KGU8" s="615"/>
      <c r="KGV8" s="615"/>
      <c r="KGW8" s="615"/>
      <c r="KGX8" s="615"/>
      <c r="KGY8" s="615"/>
      <c r="KGZ8" s="615"/>
      <c r="KHA8" s="615"/>
      <c r="KHB8" s="615"/>
      <c r="KHC8" s="615"/>
      <c r="KHD8" s="615"/>
      <c r="KHE8" s="615"/>
      <c r="KHF8" s="615"/>
      <c r="KHG8" s="615"/>
      <c r="KHH8" s="615"/>
      <c r="KHI8" s="615"/>
      <c r="KHJ8" s="615"/>
      <c r="KHK8" s="615"/>
      <c r="KHL8" s="615"/>
      <c r="KHM8" s="615"/>
      <c r="KHN8" s="615"/>
      <c r="KHO8" s="615"/>
      <c r="KHP8" s="615"/>
      <c r="KHQ8" s="615"/>
      <c r="KHR8" s="615"/>
      <c r="KHS8" s="615"/>
      <c r="KHT8" s="615"/>
      <c r="KHU8" s="615"/>
      <c r="KHV8" s="615"/>
      <c r="KHW8" s="615"/>
      <c r="KHX8" s="615"/>
      <c r="KHY8" s="615"/>
      <c r="KHZ8" s="615"/>
      <c r="KIA8" s="615"/>
      <c r="KIB8" s="615"/>
      <c r="KIC8" s="615"/>
      <c r="KID8" s="615"/>
      <c r="KIE8" s="615"/>
      <c r="KIF8" s="615"/>
      <c r="KIG8" s="615"/>
      <c r="KIH8" s="615"/>
      <c r="KII8" s="615"/>
      <c r="KIJ8" s="615"/>
      <c r="KIK8" s="615"/>
      <c r="KIL8" s="615"/>
      <c r="KIM8" s="615"/>
      <c r="KIN8" s="615"/>
      <c r="KIO8" s="615"/>
      <c r="KIP8" s="615"/>
      <c r="KIQ8" s="615"/>
      <c r="KIR8" s="615"/>
      <c r="KIS8" s="615"/>
      <c r="KIT8" s="615"/>
      <c r="KIU8" s="615"/>
      <c r="KIV8" s="615"/>
      <c r="KIW8" s="615"/>
      <c r="KIX8" s="615"/>
      <c r="KIY8" s="615"/>
      <c r="KIZ8" s="615"/>
      <c r="KJA8" s="615"/>
      <c r="KJB8" s="615"/>
      <c r="KJC8" s="615"/>
      <c r="KJD8" s="615"/>
      <c r="KJE8" s="615"/>
      <c r="KJF8" s="615"/>
      <c r="KJG8" s="615"/>
      <c r="KJH8" s="615"/>
      <c r="KJI8" s="615"/>
      <c r="KJJ8" s="615"/>
      <c r="KJK8" s="615"/>
      <c r="KJL8" s="615"/>
      <c r="KJM8" s="615"/>
      <c r="KJN8" s="615"/>
      <c r="KJO8" s="615"/>
      <c r="KJP8" s="615"/>
      <c r="KJQ8" s="615"/>
      <c r="KJR8" s="615"/>
      <c r="KJS8" s="615"/>
      <c r="KJT8" s="615"/>
      <c r="KJU8" s="615"/>
      <c r="KJV8" s="615"/>
      <c r="KJW8" s="615"/>
      <c r="KJX8" s="615"/>
      <c r="KJY8" s="615"/>
      <c r="KJZ8" s="615"/>
      <c r="KKA8" s="615"/>
      <c r="KKB8" s="615"/>
      <c r="KKC8" s="615"/>
      <c r="KKD8" s="615"/>
      <c r="KKE8" s="615"/>
      <c r="KKF8" s="615"/>
      <c r="KKG8" s="615"/>
      <c r="KKH8" s="615"/>
      <c r="KKI8" s="615"/>
      <c r="KKJ8" s="615"/>
      <c r="KKK8" s="615"/>
      <c r="KKL8" s="615"/>
      <c r="KKM8" s="615"/>
      <c r="KKN8" s="615"/>
      <c r="KKO8" s="615"/>
      <c r="KKP8" s="615"/>
      <c r="KKQ8" s="615"/>
      <c r="KKR8" s="615"/>
      <c r="KKS8" s="615"/>
      <c r="KKT8" s="615"/>
      <c r="KKU8" s="615"/>
      <c r="KKV8" s="615"/>
      <c r="KKW8" s="615"/>
      <c r="KKX8" s="615"/>
      <c r="KKY8" s="615"/>
      <c r="KKZ8" s="615"/>
      <c r="KLA8" s="615"/>
      <c r="KLB8" s="615"/>
      <c r="KLC8" s="615"/>
      <c r="KLD8" s="615"/>
      <c r="KLE8" s="615"/>
      <c r="KLF8" s="615"/>
      <c r="KLG8" s="615"/>
      <c r="KLH8" s="615"/>
      <c r="KLI8" s="615"/>
      <c r="KLJ8" s="615"/>
      <c r="KLK8" s="615"/>
      <c r="KLL8" s="615"/>
      <c r="KLM8" s="615"/>
      <c r="KLN8" s="615"/>
      <c r="KLO8" s="615"/>
      <c r="KLP8" s="615"/>
      <c r="KLQ8" s="615"/>
      <c r="KLR8" s="615"/>
      <c r="KLS8" s="615"/>
      <c r="KLT8" s="615"/>
      <c r="KLU8" s="615"/>
      <c r="KLV8" s="615"/>
      <c r="KLW8" s="615"/>
      <c r="KLX8" s="615"/>
      <c r="KLY8" s="615"/>
      <c r="KLZ8" s="615"/>
      <c r="KMA8" s="615"/>
      <c r="KMB8" s="615"/>
      <c r="KMC8" s="615"/>
      <c r="KMD8" s="615"/>
      <c r="KME8" s="615"/>
      <c r="KMF8" s="615"/>
      <c r="KMG8" s="615"/>
      <c r="KMH8" s="615"/>
      <c r="KMI8" s="615"/>
      <c r="KMJ8" s="615"/>
      <c r="KMK8" s="615"/>
      <c r="KML8" s="615"/>
      <c r="KMM8" s="615"/>
      <c r="KMN8" s="615"/>
      <c r="KMO8" s="615"/>
      <c r="KMP8" s="615"/>
      <c r="KMQ8" s="615"/>
      <c r="KMR8" s="615"/>
      <c r="KMS8" s="615"/>
      <c r="KMT8" s="615"/>
      <c r="KMU8" s="615"/>
      <c r="KMV8" s="615"/>
      <c r="KMW8" s="615"/>
      <c r="KMX8" s="615"/>
      <c r="KMY8" s="615"/>
      <c r="KMZ8" s="615"/>
      <c r="KNA8" s="615"/>
      <c r="KNB8" s="615"/>
      <c r="KNC8" s="615"/>
      <c r="KND8" s="615"/>
      <c r="KNE8" s="615"/>
      <c r="KNF8" s="615"/>
      <c r="KNG8" s="615"/>
      <c r="KNH8" s="615"/>
      <c r="KNI8" s="615"/>
      <c r="KNJ8" s="615"/>
      <c r="KNK8" s="615"/>
      <c r="KNL8" s="615"/>
      <c r="KNM8" s="615"/>
      <c r="KNN8" s="615"/>
      <c r="KNO8" s="615"/>
      <c r="KNP8" s="615"/>
      <c r="KNQ8" s="615"/>
      <c r="KNR8" s="615"/>
      <c r="KNS8" s="615"/>
      <c r="KNT8" s="615"/>
      <c r="KNU8" s="615"/>
      <c r="KNV8" s="615"/>
      <c r="KNW8" s="615"/>
      <c r="KNX8" s="615"/>
      <c r="KNY8" s="615"/>
      <c r="KNZ8" s="615"/>
      <c r="KOA8" s="615"/>
      <c r="KOB8" s="615"/>
      <c r="KOC8" s="615"/>
      <c r="KOD8" s="615"/>
      <c r="KOE8" s="615"/>
      <c r="KOF8" s="615"/>
      <c r="KOG8" s="615"/>
      <c r="KOH8" s="615"/>
      <c r="KOI8" s="615"/>
      <c r="KOJ8" s="615"/>
      <c r="KOK8" s="615"/>
      <c r="KOL8" s="615"/>
      <c r="KOM8" s="615"/>
      <c r="KON8" s="615"/>
      <c r="KOO8" s="615"/>
      <c r="KOP8" s="615"/>
      <c r="KOQ8" s="615"/>
      <c r="KOR8" s="615"/>
      <c r="KOS8" s="615"/>
      <c r="KOT8" s="615"/>
      <c r="KOU8" s="615"/>
      <c r="KOV8" s="615"/>
      <c r="KOW8" s="615"/>
      <c r="KOX8" s="615"/>
      <c r="KOY8" s="615"/>
      <c r="KOZ8" s="615"/>
      <c r="KPA8" s="615"/>
      <c r="KPB8" s="615"/>
      <c r="KPC8" s="615"/>
      <c r="KPD8" s="615"/>
      <c r="KPE8" s="615"/>
      <c r="KPF8" s="615"/>
      <c r="KPG8" s="615"/>
      <c r="KPH8" s="615"/>
      <c r="KPI8" s="615"/>
      <c r="KPJ8" s="615"/>
      <c r="KPK8" s="615"/>
      <c r="KPL8" s="615"/>
      <c r="KPM8" s="615"/>
      <c r="KPN8" s="615"/>
      <c r="KPO8" s="615"/>
      <c r="KPP8" s="615"/>
      <c r="KPQ8" s="615"/>
      <c r="KPR8" s="615"/>
      <c r="KPS8" s="615"/>
      <c r="KPT8" s="615"/>
      <c r="KPU8" s="615"/>
      <c r="KPV8" s="615"/>
      <c r="KPW8" s="615"/>
      <c r="KPX8" s="615"/>
      <c r="KPY8" s="615"/>
      <c r="KPZ8" s="615"/>
      <c r="KQA8" s="615"/>
      <c r="KQB8" s="615"/>
      <c r="KQC8" s="615"/>
      <c r="KQD8" s="615"/>
      <c r="KQE8" s="615"/>
      <c r="KQF8" s="615"/>
      <c r="KQG8" s="615"/>
      <c r="KQH8" s="615"/>
      <c r="KQI8" s="615"/>
      <c r="KQJ8" s="615"/>
      <c r="KQK8" s="615"/>
      <c r="KQL8" s="615"/>
      <c r="KQM8" s="615"/>
      <c r="KQN8" s="615"/>
      <c r="KQO8" s="615"/>
      <c r="KQP8" s="615"/>
      <c r="KQQ8" s="615"/>
      <c r="KQR8" s="615"/>
      <c r="KQS8" s="615"/>
      <c r="KQT8" s="615"/>
      <c r="KQU8" s="615"/>
      <c r="KQV8" s="615"/>
      <c r="KQW8" s="615"/>
      <c r="KQX8" s="615"/>
      <c r="KQY8" s="615"/>
      <c r="KQZ8" s="615"/>
      <c r="KRA8" s="615"/>
      <c r="KRB8" s="615"/>
      <c r="KRC8" s="615"/>
      <c r="KRD8" s="615"/>
      <c r="KRE8" s="615"/>
      <c r="KRF8" s="615"/>
      <c r="KRG8" s="615"/>
      <c r="KRH8" s="615"/>
      <c r="KRI8" s="615"/>
      <c r="KRJ8" s="615"/>
      <c r="KRK8" s="615"/>
      <c r="KRL8" s="615"/>
      <c r="KRM8" s="615"/>
      <c r="KRN8" s="615"/>
      <c r="KRO8" s="615"/>
      <c r="KRP8" s="615"/>
      <c r="KRQ8" s="615"/>
      <c r="KRR8" s="615"/>
      <c r="KRS8" s="615"/>
      <c r="KRT8" s="615"/>
      <c r="KRU8" s="615"/>
      <c r="KRV8" s="615"/>
      <c r="KRW8" s="615"/>
      <c r="KRX8" s="615"/>
      <c r="KRY8" s="615"/>
      <c r="KRZ8" s="615"/>
      <c r="KSA8" s="615"/>
      <c r="KSB8" s="615"/>
      <c r="KSC8" s="615"/>
      <c r="KSD8" s="615"/>
      <c r="KSE8" s="615"/>
      <c r="KSF8" s="615"/>
      <c r="KSG8" s="615"/>
      <c r="KSH8" s="615"/>
      <c r="KSI8" s="615"/>
      <c r="KSJ8" s="615"/>
      <c r="KSK8" s="615"/>
      <c r="KSL8" s="615"/>
      <c r="KSM8" s="615"/>
      <c r="KSN8" s="615"/>
      <c r="KSO8" s="615"/>
      <c r="KSP8" s="615"/>
      <c r="KSQ8" s="615"/>
      <c r="KSR8" s="615"/>
      <c r="KSS8" s="615"/>
      <c r="KST8" s="615"/>
      <c r="KSU8" s="615"/>
      <c r="KSV8" s="615"/>
      <c r="KSW8" s="615"/>
      <c r="KSX8" s="615"/>
      <c r="KSY8" s="615"/>
      <c r="KSZ8" s="615"/>
      <c r="KTA8" s="615"/>
      <c r="KTB8" s="615"/>
      <c r="KTC8" s="615"/>
      <c r="KTD8" s="615"/>
      <c r="KTE8" s="615"/>
      <c r="KTF8" s="615"/>
      <c r="KTG8" s="615"/>
      <c r="KTH8" s="615"/>
      <c r="KTI8" s="615"/>
      <c r="KTJ8" s="615"/>
      <c r="KTK8" s="615"/>
      <c r="KTL8" s="615"/>
      <c r="KTM8" s="615"/>
      <c r="KTN8" s="615"/>
      <c r="KTO8" s="615"/>
      <c r="KTP8" s="615"/>
      <c r="KTQ8" s="615"/>
      <c r="KTR8" s="615"/>
      <c r="KTS8" s="615"/>
      <c r="KTT8" s="615"/>
      <c r="KTU8" s="615"/>
      <c r="KTV8" s="615"/>
      <c r="KTW8" s="615"/>
      <c r="KTX8" s="615"/>
      <c r="KTY8" s="615"/>
      <c r="KTZ8" s="615"/>
      <c r="KUA8" s="615"/>
      <c r="KUB8" s="615"/>
      <c r="KUC8" s="615"/>
      <c r="KUD8" s="615"/>
      <c r="KUE8" s="615"/>
      <c r="KUF8" s="615"/>
      <c r="KUG8" s="615"/>
      <c r="KUH8" s="615"/>
      <c r="KUI8" s="615"/>
      <c r="KUJ8" s="615"/>
      <c r="KUK8" s="615"/>
      <c r="KUL8" s="615"/>
      <c r="KUM8" s="615"/>
      <c r="KUN8" s="615"/>
      <c r="KUO8" s="615"/>
      <c r="KUP8" s="615"/>
      <c r="KUQ8" s="615"/>
      <c r="KUR8" s="615"/>
      <c r="KUS8" s="615"/>
      <c r="KUT8" s="615"/>
      <c r="KUU8" s="615"/>
      <c r="KUV8" s="615"/>
      <c r="KUW8" s="615"/>
      <c r="KUX8" s="615"/>
      <c r="KUY8" s="615"/>
      <c r="KUZ8" s="615"/>
      <c r="KVA8" s="615"/>
      <c r="KVB8" s="615"/>
      <c r="KVC8" s="615"/>
      <c r="KVD8" s="615"/>
      <c r="KVE8" s="615"/>
      <c r="KVF8" s="615"/>
      <c r="KVG8" s="615"/>
      <c r="KVH8" s="615"/>
      <c r="KVI8" s="615"/>
      <c r="KVJ8" s="615"/>
      <c r="KVK8" s="615"/>
      <c r="KVL8" s="615"/>
      <c r="KVM8" s="615"/>
      <c r="KVN8" s="615"/>
      <c r="KVO8" s="615"/>
      <c r="KVP8" s="615"/>
      <c r="KVQ8" s="615"/>
      <c r="KVR8" s="615"/>
      <c r="KVS8" s="615"/>
      <c r="KVT8" s="615"/>
      <c r="KVU8" s="615"/>
      <c r="KVV8" s="615"/>
      <c r="KVW8" s="615"/>
      <c r="KVX8" s="615"/>
      <c r="KVY8" s="615"/>
      <c r="KVZ8" s="615"/>
      <c r="KWA8" s="615"/>
      <c r="KWB8" s="615"/>
      <c r="KWC8" s="615"/>
      <c r="KWD8" s="615"/>
      <c r="KWE8" s="615"/>
      <c r="KWF8" s="615"/>
      <c r="KWG8" s="615"/>
      <c r="KWH8" s="615"/>
      <c r="KWI8" s="615"/>
      <c r="KWJ8" s="615"/>
      <c r="KWK8" s="615"/>
      <c r="KWL8" s="615"/>
      <c r="KWM8" s="615"/>
      <c r="KWN8" s="615"/>
      <c r="KWO8" s="615"/>
      <c r="KWP8" s="615"/>
      <c r="KWQ8" s="615"/>
      <c r="KWR8" s="615"/>
      <c r="KWS8" s="615"/>
      <c r="KWT8" s="615"/>
      <c r="KWU8" s="615"/>
      <c r="KWV8" s="615"/>
      <c r="KWW8" s="615"/>
      <c r="KWX8" s="615"/>
      <c r="KWY8" s="615"/>
      <c r="KWZ8" s="615"/>
      <c r="KXA8" s="615"/>
      <c r="KXB8" s="615"/>
      <c r="KXC8" s="615"/>
      <c r="KXD8" s="615"/>
      <c r="KXE8" s="615"/>
      <c r="KXF8" s="615"/>
      <c r="KXG8" s="615"/>
      <c r="KXH8" s="615"/>
      <c r="KXI8" s="615"/>
      <c r="KXJ8" s="615"/>
      <c r="KXK8" s="615"/>
      <c r="KXL8" s="615"/>
      <c r="KXM8" s="615"/>
      <c r="KXN8" s="615"/>
      <c r="KXO8" s="615"/>
      <c r="KXP8" s="615"/>
      <c r="KXQ8" s="615"/>
      <c r="KXR8" s="615"/>
      <c r="KXS8" s="615"/>
      <c r="KXT8" s="615"/>
      <c r="KXU8" s="615"/>
      <c r="KXV8" s="615"/>
      <c r="KXW8" s="615"/>
      <c r="KXX8" s="615"/>
      <c r="KXY8" s="615"/>
      <c r="KXZ8" s="615"/>
      <c r="KYA8" s="615"/>
      <c r="KYB8" s="615"/>
      <c r="KYC8" s="615"/>
      <c r="KYD8" s="615"/>
      <c r="KYE8" s="615"/>
      <c r="KYF8" s="615"/>
      <c r="KYG8" s="615"/>
      <c r="KYH8" s="615"/>
      <c r="KYI8" s="615"/>
      <c r="KYJ8" s="615"/>
      <c r="KYK8" s="615"/>
      <c r="KYL8" s="615"/>
      <c r="KYM8" s="615"/>
      <c r="KYN8" s="615"/>
      <c r="KYO8" s="615"/>
      <c r="KYP8" s="615"/>
      <c r="KYQ8" s="615"/>
      <c r="KYR8" s="615"/>
      <c r="KYS8" s="615"/>
      <c r="KYT8" s="615"/>
      <c r="KYU8" s="615"/>
      <c r="KYV8" s="615"/>
      <c r="KYW8" s="615"/>
      <c r="KYX8" s="615"/>
      <c r="KYY8" s="615"/>
      <c r="KYZ8" s="615"/>
      <c r="KZA8" s="615"/>
      <c r="KZB8" s="615"/>
      <c r="KZC8" s="615"/>
      <c r="KZD8" s="615"/>
      <c r="KZE8" s="615"/>
      <c r="KZF8" s="615"/>
      <c r="KZG8" s="615"/>
      <c r="KZH8" s="615"/>
      <c r="KZI8" s="615"/>
      <c r="KZJ8" s="615"/>
      <c r="KZK8" s="615"/>
      <c r="KZL8" s="615"/>
      <c r="KZM8" s="615"/>
      <c r="KZN8" s="615"/>
      <c r="KZO8" s="615"/>
      <c r="KZP8" s="615"/>
      <c r="KZQ8" s="615"/>
      <c r="KZR8" s="615"/>
      <c r="KZS8" s="615"/>
      <c r="KZT8" s="615"/>
      <c r="KZU8" s="615"/>
      <c r="KZV8" s="615"/>
      <c r="KZW8" s="615"/>
      <c r="KZX8" s="615"/>
      <c r="KZY8" s="615"/>
      <c r="KZZ8" s="615"/>
      <c r="LAA8" s="615"/>
      <c r="LAB8" s="615"/>
      <c r="LAC8" s="615"/>
      <c r="LAD8" s="615"/>
      <c r="LAE8" s="615"/>
      <c r="LAF8" s="615"/>
      <c r="LAG8" s="615"/>
      <c r="LAH8" s="615"/>
      <c r="LAI8" s="615"/>
      <c r="LAJ8" s="615"/>
      <c r="LAK8" s="615"/>
      <c r="LAL8" s="615"/>
      <c r="LAM8" s="615"/>
      <c r="LAN8" s="615"/>
      <c r="LAO8" s="615"/>
      <c r="LAP8" s="615"/>
      <c r="LAQ8" s="615"/>
      <c r="LAR8" s="615"/>
      <c r="LAS8" s="615"/>
      <c r="LAT8" s="615"/>
      <c r="LAU8" s="615"/>
      <c r="LAV8" s="615"/>
      <c r="LAW8" s="615"/>
      <c r="LAX8" s="615"/>
      <c r="LAY8" s="615"/>
      <c r="LAZ8" s="615"/>
      <c r="LBA8" s="615"/>
      <c r="LBB8" s="615"/>
      <c r="LBC8" s="615"/>
      <c r="LBD8" s="615"/>
      <c r="LBE8" s="615"/>
      <c r="LBF8" s="615"/>
      <c r="LBG8" s="615"/>
      <c r="LBH8" s="615"/>
      <c r="LBI8" s="615"/>
      <c r="LBJ8" s="615"/>
      <c r="LBK8" s="615"/>
      <c r="LBL8" s="615"/>
      <c r="LBM8" s="615"/>
      <c r="LBN8" s="615"/>
      <c r="LBO8" s="615"/>
      <c r="LBP8" s="615"/>
      <c r="LBQ8" s="615"/>
      <c r="LBR8" s="615"/>
      <c r="LBS8" s="615"/>
      <c r="LBT8" s="615"/>
      <c r="LBU8" s="615"/>
      <c r="LBV8" s="615"/>
      <c r="LBW8" s="615"/>
      <c r="LBX8" s="615"/>
      <c r="LBY8" s="615"/>
      <c r="LBZ8" s="615"/>
      <c r="LCA8" s="615"/>
      <c r="LCB8" s="615"/>
      <c r="LCC8" s="615"/>
      <c r="LCD8" s="615"/>
      <c r="LCE8" s="615"/>
      <c r="LCF8" s="615"/>
      <c r="LCG8" s="615"/>
      <c r="LCH8" s="615"/>
      <c r="LCI8" s="615"/>
      <c r="LCJ8" s="615"/>
      <c r="LCK8" s="615"/>
      <c r="LCL8" s="615"/>
      <c r="LCM8" s="615"/>
      <c r="LCN8" s="615"/>
      <c r="LCO8" s="615"/>
      <c r="LCP8" s="615"/>
      <c r="LCQ8" s="615"/>
      <c r="LCR8" s="615"/>
      <c r="LCS8" s="615"/>
      <c r="LCT8" s="615"/>
      <c r="LCU8" s="615"/>
      <c r="LCV8" s="615"/>
      <c r="LCW8" s="615"/>
      <c r="LCX8" s="615"/>
      <c r="LCY8" s="615"/>
      <c r="LCZ8" s="615"/>
      <c r="LDA8" s="615"/>
      <c r="LDB8" s="615"/>
      <c r="LDC8" s="615"/>
      <c r="LDD8" s="615"/>
      <c r="LDE8" s="615"/>
      <c r="LDF8" s="615"/>
      <c r="LDG8" s="615"/>
      <c r="LDH8" s="615"/>
      <c r="LDI8" s="615"/>
      <c r="LDJ8" s="615"/>
      <c r="LDK8" s="615"/>
      <c r="LDL8" s="615"/>
      <c r="LDM8" s="615"/>
      <c r="LDN8" s="615"/>
      <c r="LDO8" s="615"/>
      <c r="LDP8" s="615"/>
      <c r="LDQ8" s="615"/>
      <c r="LDR8" s="615"/>
      <c r="LDS8" s="615"/>
      <c r="LDT8" s="615"/>
      <c r="LDU8" s="615"/>
      <c r="LDV8" s="615"/>
      <c r="LDW8" s="615"/>
      <c r="LDX8" s="615"/>
      <c r="LDY8" s="615"/>
      <c r="LDZ8" s="615"/>
      <c r="LEA8" s="615"/>
      <c r="LEB8" s="615"/>
      <c r="LEC8" s="615"/>
      <c r="LED8" s="615"/>
      <c r="LEE8" s="615"/>
      <c r="LEF8" s="615"/>
      <c r="LEG8" s="615"/>
      <c r="LEH8" s="615"/>
      <c r="LEI8" s="615"/>
      <c r="LEJ8" s="615"/>
      <c r="LEK8" s="615"/>
      <c r="LEL8" s="615"/>
      <c r="LEM8" s="615"/>
      <c r="LEN8" s="615"/>
      <c r="LEO8" s="615"/>
      <c r="LEP8" s="615"/>
      <c r="LEQ8" s="615"/>
      <c r="LER8" s="615"/>
      <c r="LES8" s="615"/>
      <c r="LET8" s="615"/>
      <c r="LEU8" s="615"/>
      <c r="LEV8" s="615"/>
      <c r="LEW8" s="615"/>
      <c r="LEX8" s="615"/>
      <c r="LEY8" s="615"/>
      <c r="LEZ8" s="615"/>
      <c r="LFA8" s="615"/>
      <c r="LFB8" s="615"/>
      <c r="LFC8" s="615"/>
      <c r="LFD8" s="615"/>
      <c r="LFE8" s="615"/>
      <c r="LFF8" s="615"/>
      <c r="LFG8" s="615"/>
      <c r="LFH8" s="615"/>
      <c r="LFI8" s="615"/>
      <c r="LFJ8" s="615"/>
      <c r="LFK8" s="615"/>
      <c r="LFL8" s="615"/>
      <c r="LFM8" s="615"/>
      <c r="LFN8" s="615"/>
      <c r="LFO8" s="615"/>
      <c r="LFP8" s="615"/>
      <c r="LFQ8" s="615"/>
      <c r="LFR8" s="615"/>
      <c r="LFS8" s="615"/>
      <c r="LFT8" s="615"/>
      <c r="LFU8" s="615"/>
      <c r="LFV8" s="615"/>
      <c r="LFW8" s="615"/>
      <c r="LFX8" s="615"/>
      <c r="LFY8" s="615"/>
      <c r="LFZ8" s="615"/>
      <c r="LGA8" s="615"/>
      <c r="LGB8" s="615"/>
      <c r="LGC8" s="615"/>
      <c r="LGD8" s="615"/>
      <c r="LGE8" s="615"/>
      <c r="LGF8" s="615"/>
      <c r="LGG8" s="615"/>
      <c r="LGH8" s="615"/>
      <c r="LGI8" s="615"/>
      <c r="LGJ8" s="615"/>
      <c r="LGK8" s="615"/>
      <c r="LGL8" s="615"/>
      <c r="LGM8" s="615"/>
      <c r="LGN8" s="615"/>
      <c r="LGO8" s="615"/>
      <c r="LGP8" s="615"/>
      <c r="LGQ8" s="615"/>
      <c r="LGR8" s="615"/>
      <c r="LGS8" s="615"/>
      <c r="LGT8" s="615"/>
      <c r="LGU8" s="615"/>
      <c r="LGV8" s="615"/>
      <c r="LGW8" s="615"/>
      <c r="LGX8" s="615"/>
      <c r="LGY8" s="615"/>
      <c r="LGZ8" s="615"/>
      <c r="LHA8" s="615"/>
      <c r="LHB8" s="615"/>
      <c r="LHC8" s="615"/>
      <c r="LHD8" s="615"/>
      <c r="LHE8" s="615"/>
      <c r="LHF8" s="615"/>
      <c r="LHG8" s="615"/>
      <c r="LHH8" s="615"/>
      <c r="LHI8" s="615"/>
      <c r="LHJ8" s="615"/>
      <c r="LHK8" s="615"/>
      <c r="LHL8" s="615"/>
      <c r="LHM8" s="615"/>
      <c r="LHN8" s="615"/>
      <c r="LHO8" s="615"/>
      <c r="LHP8" s="615"/>
      <c r="LHQ8" s="615"/>
      <c r="LHR8" s="615"/>
      <c r="LHS8" s="615"/>
      <c r="LHT8" s="615"/>
      <c r="LHU8" s="615"/>
      <c r="LHV8" s="615"/>
      <c r="LHW8" s="615"/>
      <c r="LHX8" s="615"/>
      <c r="LHY8" s="615"/>
      <c r="LHZ8" s="615"/>
      <c r="LIA8" s="615"/>
      <c r="LIB8" s="615"/>
      <c r="LIC8" s="615"/>
      <c r="LID8" s="615"/>
      <c r="LIE8" s="615"/>
      <c r="LIF8" s="615"/>
      <c r="LIG8" s="615"/>
      <c r="LIH8" s="615"/>
      <c r="LII8" s="615"/>
      <c r="LIJ8" s="615"/>
      <c r="LIK8" s="615"/>
      <c r="LIL8" s="615"/>
      <c r="LIM8" s="615"/>
      <c r="LIN8" s="615"/>
      <c r="LIO8" s="615"/>
      <c r="LIP8" s="615"/>
      <c r="LIQ8" s="615"/>
      <c r="LIR8" s="615"/>
      <c r="LIS8" s="615"/>
      <c r="LIT8" s="615"/>
      <c r="LIU8" s="615"/>
      <c r="LIV8" s="615"/>
      <c r="LIW8" s="615"/>
      <c r="LIX8" s="615"/>
      <c r="LIY8" s="615"/>
      <c r="LIZ8" s="615"/>
      <c r="LJA8" s="615"/>
      <c r="LJB8" s="615"/>
      <c r="LJC8" s="615"/>
      <c r="LJD8" s="615"/>
      <c r="LJE8" s="615"/>
      <c r="LJF8" s="615"/>
      <c r="LJG8" s="615"/>
      <c r="LJH8" s="615"/>
      <c r="LJI8" s="615"/>
      <c r="LJJ8" s="615"/>
      <c r="LJK8" s="615"/>
      <c r="LJL8" s="615"/>
      <c r="LJM8" s="615"/>
      <c r="LJN8" s="615"/>
      <c r="LJO8" s="615"/>
      <c r="LJP8" s="615"/>
      <c r="LJQ8" s="615"/>
      <c r="LJR8" s="615"/>
      <c r="LJS8" s="615"/>
      <c r="LJT8" s="615"/>
      <c r="LJU8" s="615"/>
      <c r="LJV8" s="615"/>
      <c r="LJW8" s="615"/>
      <c r="LJX8" s="615"/>
      <c r="LJY8" s="615"/>
      <c r="LJZ8" s="615"/>
      <c r="LKA8" s="615"/>
      <c r="LKB8" s="615"/>
      <c r="LKC8" s="615"/>
      <c r="LKD8" s="615"/>
      <c r="LKE8" s="615"/>
      <c r="LKF8" s="615"/>
      <c r="LKG8" s="615"/>
      <c r="LKH8" s="615"/>
      <c r="LKI8" s="615"/>
      <c r="LKJ8" s="615"/>
      <c r="LKK8" s="615"/>
      <c r="LKL8" s="615"/>
      <c r="LKM8" s="615"/>
      <c r="LKN8" s="615"/>
      <c r="LKO8" s="615"/>
      <c r="LKP8" s="615"/>
      <c r="LKQ8" s="615"/>
      <c r="LKR8" s="615"/>
      <c r="LKS8" s="615"/>
      <c r="LKT8" s="615"/>
      <c r="LKU8" s="615"/>
      <c r="LKV8" s="615"/>
      <c r="LKW8" s="615"/>
      <c r="LKX8" s="615"/>
      <c r="LKY8" s="615"/>
      <c r="LKZ8" s="615"/>
      <c r="LLA8" s="615"/>
      <c r="LLB8" s="615"/>
      <c r="LLC8" s="615"/>
      <c r="LLD8" s="615"/>
      <c r="LLE8" s="615"/>
      <c r="LLF8" s="615"/>
      <c r="LLG8" s="615"/>
      <c r="LLH8" s="615"/>
      <c r="LLI8" s="615"/>
      <c r="LLJ8" s="615"/>
      <c r="LLK8" s="615"/>
      <c r="LLL8" s="615"/>
      <c r="LLM8" s="615"/>
      <c r="LLN8" s="615"/>
      <c r="LLO8" s="615"/>
      <c r="LLP8" s="615"/>
      <c r="LLQ8" s="615"/>
      <c r="LLR8" s="615"/>
      <c r="LLS8" s="615"/>
      <c r="LLT8" s="615"/>
      <c r="LLU8" s="615"/>
      <c r="LLV8" s="615"/>
      <c r="LLW8" s="615"/>
      <c r="LLX8" s="615"/>
      <c r="LLY8" s="615"/>
      <c r="LLZ8" s="615"/>
      <c r="LMA8" s="615"/>
      <c r="LMB8" s="615"/>
      <c r="LMC8" s="615"/>
      <c r="LMD8" s="615"/>
      <c r="LME8" s="615"/>
      <c r="LMF8" s="615"/>
      <c r="LMG8" s="615"/>
      <c r="LMH8" s="615"/>
      <c r="LMI8" s="615"/>
      <c r="LMJ8" s="615"/>
      <c r="LMK8" s="615"/>
      <c r="LML8" s="615"/>
      <c r="LMM8" s="615"/>
      <c r="LMN8" s="615"/>
      <c r="LMO8" s="615"/>
      <c r="LMP8" s="615"/>
      <c r="LMQ8" s="615"/>
      <c r="LMR8" s="615"/>
      <c r="LMS8" s="615"/>
      <c r="LMT8" s="615"/>
      <c r="LMU8" s="615"/>
      <c r="LMV8" s="615"/>
      <c r="LMW8" s="615"/>
      <c r="LMX8" s="615"/>
      <c r="LMY8" s="615"/>
      <c r="LMZ8" s="615"/>
      <c r="LNA8" s="615"/>
      <c r="LNB8" s="615"/>
      <c r="LNC8" s="615"/>
      <c r="LND8" s="615"/>
      <c r="LNE8" s="615"/>
      <c r="LNF8" s="615"/>
      <c r="LNG8" s="615"/>
      <c r="LNH8" s="615"/>
      <c r="LNI8" s="615"/>
      <c r="LNJ8" s="615"/>
      <c r="LNK8" s="615"/>
      <c r="LNL8" s="615"/>
      <c r="LNM8" s="615"/>
      <c r="LNN8" s="615"/>
      <c r="LNO8" s="615"/>
      <c r="LNP8" s="615"/>
      <c r="LNQ8" s="615"/>
      <c r="LNR8" s="615"/>
      <c r="LNS8" s="615"/>
      <c r="LNT8" s="615"/>
      <c r="LNU8" s="615"/>
      <c r="LNV8" s="615"/>
      <c r="LNW8" s="615"/>
      <c r="LNX8" s="615"/>
      <c r="LNY8" s="615"/>
      <c r="LNZ8" s="615"/>
      <c r="LOA8" s="615"/>
      <c r="LOB8" s="615"/>
      <c r="LOC8" s="615"/>
      <c r="LOD8" s="615"/>
      <c r="LOE8" s="615"/>
      <c r="LOF8" s="615"/>
      <c r="LOG8" s="615"/>
      <c r="LOH8" s="615"/>
      <c r="LOI8" s="615"/>
      <c r="LOJ8" s="615"/>
      <c r="LOK8" s="615"/>
      <c r="LOL8" s="615"/>
      <c r="LOM8" s="615"/>
      <c r="LON8" s="615"/>
      <c r="LOO8" s="615"/>
      <c r="LOP8" s="615"/>
      <c r="LOQ8" s="615"/>
      <c r="LOR8" s="615"/>
      <c r="LOS8" s="615"/>
      <c r="LOT8" s="615"/>
      <c r="LOU8" s="615"/>
      <c r="LOV8" s="615"/>
      <c r="LOW8" s="615"/>
      <c r="LOX8" s="615"/>
      <c r="LOY8" s="615"/>
      <c r="LOZ8" s="615"/>
      <c r="LPA8" s="615"/>
      <c r="LPB8" s="615"/>
      <c r="LPC8" s="615"/>
      <c r="LPD8" s="615"/>
      <c r="LPE8" s="615"/>
      <c r="LPF8" s="615"/>
      <c r="LPG8" s="615"/>
      <c r="LPH8" s="615"/>
      <c r="LPI8" s="615"/>
      <c r="LPJ8" s="615"/>
      <c r="LPK8" s="615"/>
      <c r="LPL8" s="615"/>
      <c r="LPM8" s="615"/>
      <c r="LPN8" s="615"/>
      <c r="LPO8" s="615"/>
      <c r="LPP8" s="615"/>
      <c r="LPQ8" s="615"/>
      <c r="LPR8" s="615"/>
      <c r="LPS8" s="615"/>
      <c r="LPT8" s="615"/>
      <c r="LPU8" s="615"/>
      <c r="LPV8" s="615"/>
      <c r="LPW8" s="615"/>
      <c r="LPX8" s="615"/>
      <c r="LPY8" s="615"/>
      <c r="LPZ8" s="615"/>
      <c r="LQA8" s="615"/>
      <c r="LQB8" s="615"/>
      <c r="LQC8" s="615"/>
      <c r="LQD8" s="615"/>
      <c r="LQE8" s="615"/>
      <c r="LQF8" s="615"/>
      <c r="LQG8" s="615"/>
      <c r="LQH8" s="615"/>
      <c r="LQI8" s="615"/>
      <c r="LQJ8" s="615"/>
      <c r="LQK8" s="615"/>
      <c r="LQL8" s="615"/>
      <c r="LQM8" s="615"/>
      <c r="LQN8" s="615"/>
      <c r="LQO8" s="615"/>
      <c r="LQP8" s="615"/>
      <c r="LQQ8" s="615"/>
      <c r="LQR8" s="615"/>
      <c r="LQS8" s="615"/>
      <c r="LQT8" s="615"/>
      <c r="LQU8" s="615"/>
      <c r="LQV8" s="615"/>
      <c r="LQW8" s="615"/>
      <c r="LQX8" s="615"/>
      <c r="LQY8" s="615"/>
      <c r="LQZ8" s="615"/>
      <c r="LRA8" s="615"/>
      <c r="LRB8" s="615"/>
      <c r="LRC8" s="615"/>
      <c r="LRD8" s="615"/>
      <c r="LRE8" s="615"/>
      <c r="LRF8" s="615"/>
      <c r="LRG8" s="615"/>
      <c r="LRH8" s="615"/>
      <c r="LRI8" s="615"/>
      <c r="LRJ8" s="615"/>
      <c r="LRK8" s="615"/>
      <c r="LRL8" s="615"/>
      <c r="LRM8" s="615"/>
      <c r="LRN8" s="615"/>
      <c r="LRO8" s="615"/>
      <c r="LRP8" s="615"/>
      <c r="LRQ8" s="615"/>
      <c r="LRR8" s="615"/>
      <c r="LRS8" s="615"/>
      <c r="LRT8" s="615"/>
      <c r="LRU8" s="615"/>
      <c r="LRV8" s="615"/>
      <c r="LRW8" s="615"/>
      <c r="LRX8" s="615"/>
      <c r="LRY8" s="615"/>
      <c r="LRZ8" s="615"/>
      <c r="LSA8" s="615"/>
      <c r="LSB8" s="615"/>
      <c r="LSC8" s="615"/>
      <c r="LSD8" s="615"/>
      <c r="LSE8" s="615"/>
      <c r="LSF8" s="615"/>
      <c r="LSG8" s="615"/>
      <c r="LSH8" s="615"/>
      <c r="LSI8" s="615"/>
      <c r="LSJ8" s="615"/>
      <c r="LSK8" s="615"/>
      <c r="LSL8" s="615"/>
      <c r="LSM8" s="615"/>
      <c r="LSN8" s="615"/>
      <c r="LSO8" s="615"/>
      <c r="LSP8" s="615"/>
      <c r="LSQ8" s="615"/>
      <c r="LSR8" s="615"/>
      <c r="LSS8" s="615"/>
      <c r="LST8" s="615"/>
      <c r="LSU8" s="615"/>
      <c r="LSV8" s="615"/>
      <c r="LSW8" s="615"/>
      <c r="LSX8" s="615"/>
      <c r="LSY8" s="615"/>
      <c r="LSZ8" s="615"/>
      <c r="LTA8" s="615"/>
      <c r="LTB8" s="615"/>
      <c r="LTC8" s="615"/>
      <c r="LTD8" s="615"/>
      <c r="LTE8" s="615"/>
      <c r="LTF8" s="615"/>
      <c r="LTG8" s="615"/>
      <c r="LTH8" s="615"/>
      <c r="LTI8" s="615"/>
      <c r="LTJ8" s="615"/>
      <c r="LTK8" s="615"/>
      <c r="LTL8" s="615"/>
      <c r="LTM8" s="615"/>
      <c r="LTN8" s="615"/>
      <c r="LTO8" s="615"/>
      <c r="LTP8" s="615"/>
      <c r="LTQ8" s="615"/>
      <c r="LTR8" s="615"/>
      <c r="LTS8" s="615"/>
      <c r="LTT8" s="615"/>
      <c r="LTU8" s="615"/>
      <c r="LTV8" s="615"/>
      <c r="LTW8" s="615"/>
      <c r="LTX8" s="615"/>
      <c r="LTY8" s="615"/>
      <c r="LTZ8" s="615"/>
      <c r="LUA8" s="615"/>
      <c r="LUB8" s="615"/>
      <c r="LUC8" s="615"/>
      <c r="LUD8" s="615"/>
      <c r="LUE8" s="615"/>
      <c r="LUF8" s="615"/>
      <c r="LUG8" s="615"/>
      <c r="LUH8" s="615"/>
      <c r="LUI8" s="615"/>
      <c r="LUJ8" s="615"/>
      <c r="LUK8" s="615"/>
      <c r="LUL8" s="615"/>
      <c r="LUM8" s="615"/>
      <c r="LUN8" s="615"/>
      <c r="LUO8" s="615"/>
      <c r="LUP8" s="615"/>
      <c r="LUQ8" s="615"/>
      <c r="LUR8" s="615"/>
      <c r="LUS8" s="615"/>
      <c r="LUT8" s="615"/>
      <c r="LUU8" s="615"/>
      <c r="LUV8" s="615"/>
      <c r="LUW8" s="615"/>
      <c r="LUX8" s="615"/>
      <c r="LUY8" s="615"/>
      <c r="LUZ8" s="615"/>
      <c r="LVA8" s="615"/>
      <c r="LVB8" s="615"/>
      <c r="LVC8" s="615"/>
      <c r="LVD8" s="615"/>
      <c r="LVE8" s="615"/>
      <c r="LVF8" s="615"/>
      <c r="LVG8" s="615"/>
      <c r="LVH8" s="615"/>
      <c r="LVI8" s="615"/>
      <c r="LVJ8" s="615"/>
      <c r="LVK8" s="615"/>
      <c r="LVL8" s="615"/>
      <c r="LVM8" s="615"/>
      <c r="LVN8" s="615"/>
      <c r="LVO8" s="615"/>
      <c r="LVP8" s="615"/>
      <c r="LVQ8" s="615"/>
      <c r="LVR8" s="615"/>
      <c r="LVS8" s="615"/>
      <c r="LVT8" s="615"/>
      <c r="LVU8" s="615"/>
      <c r="LVV8" s="615"/>
      <c r="LVW8" s="615"/>
      <c r="LVX8" s="615"/>
      <c r="LVY8" s="615"/>
      <c r="LVZ8" s="615"/>
      <c r="LWA8" s="615"/>
      <c r="LWB8" s="615"/>
      <c r="LWC8" s="615"/>
      <c r="LWD8" s="615"/>
      <c r="LWE8" s="615"/>
      <c r="LWF8" s="615"/>
      <c r="LWG8" s="615"/>
      <c r="LWH8" s="615"/>
      <c r="LWI8" s="615"/>
      <c r="LWJ8" s="615"/>
      <c r="LWK8" s="615"/>
      <c r="LWL8" s="615"/>
      <c r="LWM8" s="615"/>
      <c r="LWN8" s="615"/>
      <c r="LWO8" s="615"/>
      <c r="LWP8" s="615"/>
      <c r="LWQ8" s="615"/>
      <c r="LWR8" s="615"/>
      <c r="LWS8" s="615"/>
      <c r="LWT8" s="615"/>
      <c r="LWU8" s="615"/>
      <c r="LWV8" s="615"/>
      <c r="LWW8" s="615"/>
      <c r="LWX8" s="615"/>
      <c r="LWY8" s="615"/>
      <c r="LWZ8" s="615"/>
      <c r="LXA8" s="615"/>
      <c r="LXB8" s="615"/>
      <c r="LXC8" s="615"/>
      <c r="LXD8" s="615"/>
      <c r="LXE8" s="615"/>
      <c r="LXF8" s="615"/>
      <c r="LXG8" s="615"/>
      <c r="LXH8" s="615"/>
      <c r="LXI8" s="615"/>
      <c r="LXJ8" s="615"/>
      <c r="LXK8" s="615"/>
      <c r="LXL8" s="615"/>
      <c r="LXM8" s="615"/>
      <c r="LXN8" s="615"/>
      <c r="LXO8" s="615"/>
      <c r="LXP8" s="615"/>
      <c r="LXQ8" s="615"/>
      <c r="LXR8" s="615"/>
      <c r="LXS8" s="615"/>
      <c r="LXT8" s="615"/>
      <c r="LXU8" s="615"/>
      <c r="LXV8" s="615"/>
      <c r="LXW8" s="615"/>
      <c r="LXX8" s="615"/>
      <c r="LXY8" s="615"/>
      <c r="LXZ8" s="615"/>
      <c r="LYA8" s="615"/>
      <c r="LYB8" s="615"/>
      <c r="LYC8" s="615"/>
      <c r="LYD8" s="615"/>
      <c r="LYE8" s="615"/>
      <c r="LYF8" s="615"/>
      <c r="LYG8" s="615"/>
      <c r="LYH8" s="615"/>
      <c r="LYI8" s="615"/>
      <c r="LYJ8" s="615"/>
      <c r="LYK8" s="615"/>
      <c r="LYL8" s="615"/>
      <c r="LYM8" s="615"/>
      <c r="LYN8" s="615"/>
      <c r="LYO8" s="615"/>
      <c r="LYP8" s="615"/>
      <c r="LYQ8" s="615"/>
      <c r="LYR8" s="615"/>
      <c r="LYS8" s="615"/>
      <c r="LYT8" s="615"/>
      <c r="LYU8" s="615"/>
      <c r="LYV8" s="615"/>
      <c r="LYW8" s="615"/>
      <c r="LYX8" s="615"/>
      <c r="LYY8" s="615"/>
      <c r="LYZ8" s="615"/>
      <c r="LZA8" s="615"/>
      <c r="LZB8" s="615"/>
      <c r="LZC8" s="615"/>
      <c r="LZD8" s="615"/>
      <c r="LZE8" s="615"/>
      <c r="LZF8" s="615"/>
      <c r="LZG8" s="615"/>
      <c r="LZH8" s="615"/>
      <c r="LZI8" s="615"/>
      <c r="LZJ8" s="615"/>
      <c r="LZK8" s="615"/>
      <c r="LZL8" s="615"/>
      <c r="LZM8" s="615"/>
      <c r="LZN8" s="615"/>
      <c r="LZO8" s="615"/>
      <c r="LZP8" s="615"/>
      <c r="LZQ8" s="615"/>
      <c r="LZR8" s="615"/>
      <c r="LZS8" s="615"/>
      <c r="LZT8" s="615"/>
      <c r="LZU8" s="615"/>
      <c r="LZV8" s="615"/>
      <c r="LZW8" s="615"/>
      <c r="LZX8" s="615"/>
      <c r="LZY8" s="615"/>
      <c r="LZZ8" s="615"/>
      <c r="MAA8" s="615"/>
      <c r="MAB8" s="615"/>
      <c r="MAC8" s="615"/>
      <c r="MAD8" s="615"/>
      <c r="MAE8" s="615"/>
      <c r="MAF8" s="615"/>
      <c r="MAG8" s="615"/>
      <c r="MAH8" s="615"/>
      <c r="MAI8" s="615"/>
      <c r="MAJ8" s="615"/>
      <c r="MAK8" s="615"/>
      <c r="MAL8" s="615"/>
      <c r="MAM8" s="615"/>
      <c r="MAN8" s="615"/>
      <c r="MAO8" s="615"/>
      <c r="MAP8" s="615"/>
      <c r="MAQ8" s="615"/>
      <c r="MAR8" s="615"/>
      <c r="MAS8" s="615"/>
      <c r="MAT8" s="615"/>
      <c r="MAU8" s="615"/>
      <c r="MAV8" s="615"/>
      <c r="MAW8" s="615"/>
      <c r="MAX8" s="615"/>
      <c r="MAY8" s="615"/>
      <c r="MAZ8" s="615"/>
      <c r="MBA8" s="615"/>
      <c r="MBB8" s="615"/>
      <c r="MBC8" s="615"/>
      <c r="MBD8" s="615"/>
      <c r="MBE8" s="615"/>
      <c r="MBF8" s="615"/>
      <c r="MBG8" s="615"/>
      <c r="MBH8" s="615"/>
      <c r="MBI8" s="615"/>
      <c r="MBJ8" s="615"/>
      <c r="MBK8" s="615"/>
      <c r="MBL8" s="615"/>
      <c r="MBM8" s="615"/>
      <c r="MBN8" s="615"/>
      <c r="MBO8" s="615"/>
      <c r="MBP8" s="615"/>
      <c r="MBQ8" s="615"/>
      <c r="MBR8" s="615"/>
      <c r="MBS8" s="615"/>
      <c r="MBT8" s="615"/>
      <c r="MBU8" s="615"/>
      <c r="MBV8" s="615"/>
      <c r="MBW8" s="615"/>
      <c r="MBX8" s="615"/>
      <c r="MBY8" s="615"/>
      <c r="MBZ8" s="615"/>
      <c r="MCA8" s="615"/>
      <c r="MCB8" s="615"/>
      <c r="MCC8" s="615"/>
      <c r="MCD8" s="615"/>
      <c r="MCE8" s="615"/>
      <c r="MCF8" s="615"/>
      <c r="MCG8" s="615"/>
      <c r="MCH8" s="615"/>
      <c r="MCI8" s="615"/>
      <c r="MCJ8" s="615"/>
      <c r="MCK8" s="615"/>
      <c r="MCL8" s="615"/>
      <c r="MCM8" s="615"/>
      <c r="MCN8" s="615"/>
      <c r="MCO8" s="615"/>
      <c r="MCP8" s="615"/>
      <c r="MCQ8" s="615"/>
      <c r="MCR8" s="615"/>
      <c r="MCS8" s="615"/>
      <c r="MCT8" s="615"/>
      <c r="MCU8" s="615"/>
      <c r="MCV8" s="615"/>
      <c r="MCW8" s="615"/>
      <c r="MCX8" s="615"/>
      <c r="MCY8" s="615"/>
      <c r="MCZ8" s="615"/>
      <c r="MDA8" s="615"/>
      <c r="MDB8" s="615"/>
      <c r="MDC8" s="615"/>
      <c r="MDD8" s="615"/>
      <c r="MDE8" s="615"/>
      <c r="MDF8" s="615"/>
      <c r="MDG8" s="615"/>
      <c r="MDH8" s="615"/>
      <c r="MDI8" s="615"/>
      <c r="MDJ8" s="615"/>
      <c r="MDK8" s="615"/>
      <c r="MDL8" s="615"/>
      <c r="MDM8" s="615"/>
      <c r="MDN8" s="615"/>
      <c r="MDO8" s="615"/>
      <c r="MDP8" s="615"/>
      <c r="MDQ8" s="615"/>
      <c r="MDR8" s="615"/>
      <c r="MDS8" s="615"/>
      <c r="MDT8" s="615"/>
      <c r="MDU8" s="615"/>
      <c r="MDV8" s="615"/>
      <c r="MDW8" s="615"/>
      <c r="MDX8" s="615"/>
      <c r="MDY8" s="615"/>
      <c r="MDZ8" s="615"/>
      <c r="MEA8" s="615"/>
      <c r="MEB8" s="615"/>
      <c r="MEC8" s="615"/>
      <c r="MED8" s="615"/>
      <c r="MEE8" s="615"/>
      <c r="MEF8" s="615"/>
      <c r="MEG8" s="615"/>
      <c r="MEH8" s="615"/>
      <c r="MEI8" s="615"/>
      <c r="MEJ8" s="615"/>
      <c r="MEK8" s="615"/>
      <c r="MEL8" s="615"/>
      <c r="MEM8" s="615"/>
      <c r="MEN8" s="615"/>
      <c r="MEO8" s="615"/>
      <c r="MEP8" s="615"/>
      <c r="MEQ8" s="615"/>
      <c r="MER8" s="615"/>
      <c r="MES8" s="615"/>
      <c r="MET8" s="615"/>
      <c r="MEU8" s="615"/>
      <c r="MEV8" s="615"/>
      <c r="MEW8" s="615"/>
      <c r="MEX8" s="615"/>
      <c r="MEY8" s="615"/>
      <c r="MEZ8" s="615"/>
      <c r="MFA8" s="615"/>
      <c r="MFB8" s="615"/>
      <c r="MFC8" s="615"/>
      <c r="MFD8" s="615"/>
      <c r="MFE8" s="615"/>
      <c r="MFF8" s="615"/>
      <c r="MFG8" s="615"/>
      <c r="MFH8" s="615"/>
      <c r="MFI8" s="615"/>
      <c r="MFJ8" s="615"/>
      <c r="MFK8" s="615"/>
      <c r="MFL8" s="615"/>
      <c r="MFM8" s="615"/>
      <c r="MFN8" s="615"/>
      <c r="MFO8" s="615"/>
      <c r="MFP8" s="615"/>
      <c r="MFQ8" s="615"/>
      <c r="MFR8" s="615"/>
      <c r="MFS8" s="615"/>
      <c r="MFT8" s="615"/>
      <c r="MFU8" s="615"/>
      <c r="MFV8" s="615"/>
      <c r="MFW8" s="615"/>
      <c r="MFX8" s="615"/>
      <c r="MFY8" s="615"/>
      <c r="MFZ8" s="615"/>
      <c r="MGA8" s="615"/>
      <c r="MGB8" s="615"/>
      <c r="MGC8" s="615"/>
      <c r="MGD8" s="615"/>
      <c r="MGE8" s="615"/>
      <c r="MGF8" s="615"/>
      <c r="MGG8" s="615"/>
      <c r="MGH8" s="615"/>
      <c r="MGI8" s="615"/>
      <c r="MGJ8" s="615"/>
      <c r="MGK8" s="615"/>
      <c r="MGL8" s="615"/>
      <c r="MGM8" s="615"/>
      <c r="MGN8" s="615"/>
      <c r="MGO8" s="615"/>
      <c r="MGP8" s="615"/>
      <c r="MGQ8" s="615"/>
      <c r="MGR8" s="615"/>
      <c r="MGS8" s="615"/>
      <c r="MGT8" s="615"/>
      <c r="MGU8" s="615"/>
      <c r="MGV8" s="615"/>
      <c r="MGW8" s="615"/>
      <c r="MGX8" s="615"/>
      <c r="MGY8" s="615"/>
      <c r="MGZ8" s="615"/>
      <c r="MHA8" s="615"/>
      <c r="MHB8" s="615"/>
      <c r="MHC8" s="615"/>
      <c r="MHD8" s="615"/>
      <c r="MHE8" s="615"/>
      <c r="MHF8" s="615"/>
      <c r="MHG8" s="615"/>
      <c r="MHH8" s="615"/>
      <c r="MHI8" s="615"/>
      <c r="MHJ8" s="615"/>
      <c r="MHK8" s="615"/>
      <c r="MHL8" s="615"/>
      <c r="MHM8" s="615"/>
      <c r="MHN8" s="615"/>
      <c r="MHO8" s="615"/>
      <c r="MHP8" s="615"/>
      <c r="MHQ8" s="615"/>
      <c r="MHR8" s="615"/>
      <c r="MHS8" s="615"/>
      <c r="MHT8" s="615"/>
      <c r="MHU8" s="615"/>
      <c r="MHV8" s="615"/>
      <c r="MHW8" s="615"/>
      <c r="MHX8" s="615"/>
      <c r="MHY8" s="615"/>
      <c r="MHZ8" s="615"/>
      <c r="MIA8" s="615"/>
      <c r="MIB8" s="615"/>
      <c r="MIC8" s="615"/>
      <c r="MID8" s="615"/>
      <c r="MIE8" s="615"/>
      <c r="MIF8" s="615"/>
      <c r="MIG8" s="615"/>
      <c r="MIH8" s="615"/>
      <c r="MII8" s="615"/>
      <c r="MIJ8" s="615"/>
      <c r="MIK8" s="615"/>
      <c r="MIL8" s="615"/>
      <c r="MIM8" s="615"/>
      <c r="MIN8" s="615"/>
      <c r="MIO8" s="615"/>
      <c r="MIP8" s="615"/>
      <c r="MIQ8" s="615"/>
      <c r="MIR8" s="615"/>
      <c r="MIS8" s="615"/>
      <c r="MIT8" s="615"/>
      <c r="MIU8" s="615"/>
      <c r="MIV8" s="615"/>
      <c r="MIW8" s="615"/>
      <c r="MIX8" s="615"/>
      <c r="MIY8" s="615"/>
      <c r="MIZ8" s="615"/>
      <c r="MJA8" s="615"/>
      <c r="MJB8" s="615"/>
      <c r="MJC8" s="615"/>
      <c r="MJD8" s="615"/>
      <c r="MJE8" s="615"/>
      <c r="MJF8" s="615"/>
      <c r="MJG8" s="615"/>
      <c r="MJH8" s="615"/>
      <c r="MJI8" s="615"/>
      <c r="MJJ8" s="615"/>
      <c r="MJK8" s="615"/>
      <c r="MJL8" s="615"/>
      <c r="MJM8" s="615"/>
      <c r="MJN8" s="615"/>
      <c r="MJO8" s="615"/>
      <c r="MJP8" s="615"/>
      <c r="MJQ8" s="615"/>
      <c r="MJR8" s="615"/>
      <c r="MJS8" s="615"/>
      <c r="MJT8" s="615"/>
      <c r="MJU8" s="615"/>
      <c r="MJV8" s="615"/>
      <c r="MJW8" s="615"/>
      <c r="MJX8" s="615"/>
      <c r="MJY8" s="615"/>
      <c r="MJZ8" s="615"/>
      <c r="MKA8" s="615"/>
      <c r="MKB8" s="615"/>
      <c r="MKC8" s="615"/>
      <c r="MKD8" s="615"/>
      <c r="MKE8" s="615"/>
      <c r="MKF8" s="615"/>
      <c r="MKG8" s="615"/>
      <c r="MKH8" s="615"/>
      <c r="MKI8" s="615"/>
      <c r="MKJ8" s="615"/>
      <c r="MKK8" s="615"/>
      <c r="MKL8" s="615"/>
      <c r="MKM8" s="615"/>
      <c r="MKN8" s="615"/>
      <c r="MKO8" s="615"/>
      <c r="MKP8" s="615"/>
      <c r="MKQ8" s="615"/>
      <c r="MKR8" s="615"/>
      <c r="MKS8" s="615"/>
      <c r="MKT8" s="615"/>
      <c r="MKU8" s="615"/>
      <c r="MKV8" s="615"/>
      <c r="MKW8" s="615"/>
      <c r="MKX8" s="615"/>
      <c r="MKY8" s="615"/>
      <c r="MKZ8" s="615"/>
      <c r="MLA8" s="615"/>
      <c r="MLB8" s="615"/>
      <c r="MLC8" s="615"/>
      <c r="MLD8" s="615"/>
      <c r="MLE8" s="615"/>
      <c r="MLF8" s="615"/>
      <c r="MLG8" s="615"/>
      <c r="MLH8" s="615"/>
      <c r="MLI8" s="615"/>
      <c r="MLJ8" s="615"/>
      <c r="MLK8" s="615"/>
      <c r="MLL8" s="615"/>
      <c r="MLM8" s="615"/>
      <c r="MLN8" s="615"/>
      <c r="MLO8" s="615"/>
      <c r="MLP8" s="615"/>
      <c r="MLQ8" s="615"/>
      <c r="MLR8" s="615"/>
      <c r="MLS8" s="615"/>
      <c r="MLT8" s="615"/>
      <c r="MLU8" s="615"/>
      <c r="MLV8" s="615"/>
      <c r="MLW8" s="615"/>
      <c r="MLX8" s="615"/>
      <c r="MLY8" s="615"/>
      <c r="MLZ8" s="615"/>
      <c r="MMA8" s="615"/>
      <c r="MMB8" s="615"/>
      <c r="MMC8" s="615"/>
      <c r="MMD8" s="615"/>
      <c r="MME8" s="615"/>
      <c r="MMF8" s="615"/>
      <c r="MMG8" s="615"/>
      <c r="MMH8" s="615"/>
      <c r="MMI8" s="615"/>
      <c r="MMJ8" s="615"/>
      <c r="MMK8" s="615"/>
      <c r="MML8" s="615"/>
      <c r="MMM8" s="615"/>
      <c r="MMN8" s="615"/>
      <c r="MMO8" s="615"/>
      <c r="MMP8" s="615"/>
      <c r="MMQ8" s="615"/>
      <c r="MMR8" s="615"/>
      <c r="MMS8" s="615"/>
      <c r="MMT8" s="615"/>
      <c r="MMU8" s="615"/>
      <c r="MMV8" s="615"/>
      <c r="MMW8" s="615"/>
      <c r="MMX8" s="615"/>
      <c r="MMY8" s="615"/>
      <c r="MMZ8" s="615"/>
      <c r="MNA8" s="615"/>
      <c r="MNB8" s="615"/>
      <c r="MNC8" s="615"/>
      <c r="MND8" s="615"/>
      <c r="MNE8" s="615"/>
      <c r="MNF8" s="615"/>
      <c r="MNG8" s="615"/>
      <c r="MNH8" s="615"/>
      <c r="MNI8" s="615"/>
      <c r="MNJ8" s="615"/>
      <c r="MNK8" s="615"/>
      <c r="MNL8" s="615"/>
      <c r="MNM8" s="615"/>
      <c r="MNN8" s="615"/>
      <c r="MNO8" s="615"/>
      <c r="MNP8" s="615"/>
      <c r="MNQ8" s="615"/>
      <c r="MNR8" s="615"/>
      <c r="MNS8" s="615"/>
      <c r="MNT8" s="615"/>
      <c r="MNU8" s="615"/>
      <c r="MNV8" s="615"/>
      <c r="MNW8" s="615"/>
      <c r="MNX8" s="615"/>
      <c r="MNY8" s="615"/>
      <c r="MNZ8" s="615"/>
      <c r="MOA8" s="615"/>
      <c r="MOB8" s="615"/>
      <c r="MOC8" s="615"/>
      <c r="MOD8" s="615"/>
      <c r="MOE8" s="615"/>
      <c r="MOF8" s="615"/>
      <c r="MOG8" s="615"/>
      <c r="MOH8" s="615"/>
      <c r="MOI8" s="615"/>
      <c r="MOJ8" s="615"/>
      <c r="MOK8" s="615"/>
      <c r="MOL8" s="615"/>
      <c r="MOM8" s="615"/>
      <c r="MON8" s="615"/>
      <c r="MOO8" s="615"/>
      <c r="MOP8" s="615"/>
      <c r="MOQ8" s="615"/>
      <c r="MOR8" s="615"/>
      <c r="MOS8" s="615"/>
      <c r="MOT8" s="615"/>
      <c r="MOU8" s="615"/>
      <c r="MOV8" s="615"/>
      <c r="MOW8" s="615"/>
      <c r="MOX8" s="615"/>
      <c r="MOY8" s="615"/>
      <c r="MOZ8" s="615"/>
      <c r="MPA8" s="615"/>
      <c r="MPB8" s="615"/>
      <c r="MPC8" s="615"/>
      <c r="MPD8" s="615"/>
      <c r="MPE8" s="615"/>
      <c r="MPF8" s="615"/>
      <c r="MPG8" s="615"/>
      <c r="MPH8" s="615"/>
      <c r="MPI8" s="615"/>
      <c r="MPJ8" s="615"/>
      <c r="MPK8" s="615"/>
      <c r="MPL8" s="615"/>
      <c r="MPM8" s="615"/>
      <c r="MPN8" s="615"/>
      <c r="MPO8" s="615"/>
      <c r="MPP8" s="615"/>
      <c r="MPQ8" s="615"/>
      <c r="MPR8" s="615"/>
      <c r="MPS8" s="615"/>
      <c r="MPT8" s="615"/>
      <c r="MPU8" s="615"/>
      <c r="MPV8" s="615"/>
      <c r="MPW8" s="615"/>
      <c r="MPX8" s="615"/>
      <c r="MPY8" s="615"/>
      <c r="MPZ8" s="615"/>
      <c r="MQA8" s="615"/>
      <c r="MQB8" s="615"/>
      <c r="MQC8" s="615"/>
      <c r="MQD8" s="615"/>
      <c r="MQE8" s="615"/>
      <c r="MQF8" s="615"/>
      <c r="MQG8" s="615"/>
      <c r="MQH8" s="615"/>
      <c r="MQI8" s="615"/>
      <c r="MQJ8" s="615"/>
      <c r="MQK8" s="615"/>
      <c r="MQL8" s="615"/>
      <c r="MQM8" s="615"/>
      <c r="MQN8" s="615"/>
      <c r="MQO8" s="615"/>
      <c r="MQP8" s="615"/>
      <c r="MQQ8" s="615"/>
      <c r="MQR8" s="615"/>
      <c r="MQS8" s="615"/>
      <c r="MQT8" s="615"/>
      <c r="MQU8" s="615"/>
      <c r="MQV8" s="615"/>
      <c r="MQW8" s="615"/>
      <c r="MQX8" s="615"/>
      <c r="MQY8" s="615"/>
      <c r="MQZ8" s="615"/>
      <c r="MRA8" s="615"/>
      <c r="MRB8" s="615"/>
      <c r="MRC8" s="615"/>
      <c r="MRD8" s="615"/>
      <c r="MRE8" s="615"/>
      <c r="MRF8" s="615"/>
      <c r="MRG8" s="615"/>
      <c r="MRH8" s="615"/>
      <c r="MRI8" s="615"/>
      <c r="MRJ8" s="615"/>
      <c r="MRK8" s="615"/>
      <c r="MRL8" s="615"/>
      <c r="MRM8" s="615"/>
      <c r="MRN8" s="615"/>
      <c r="MRO8" s="615"/>
      <c r="MRP8" s="615"/>
      <c r="MRQ8" s="615"/>
      <c r="MRR8" s="615"/>
      <c r="MRS8" s="615"/>
      <c r="MRT8" s="615"/>
      <c r="MRU8" s="615"/>
      <c r="MRV8" s="615"/>
      <c r="MRW8" s="615"/>
      <c r="MRX8" s="615"/>
      <c r="MRY8" s="615"/>
      <c r="MRZ8" s="615"/>
      <c r="MSA8" s="615"/>
      <c r="MSB8" s="615"/>
      <c r="MSC8" s="615"/>
      <c r="MSD8" s="615"/>
      <c r="MSE8" s="615"/>
      <c r="MSF8" s="615"/>
      <c r="MSG8" s="615"/>
      <c r="MSH8" s="615"/>
      <c r="MSI8" s="615"/>
      <c r="MSJ8" s="615"/>
      <c r="MSK8" s="615"/>
      <c r="MSL8" s="615"/>
      <c r="MSM8" s="615"/>
      <c r="MSN8" s="615"/>
      <c r="MSO8" s="615"/>
      <c r="MSP8" s="615"/>
      <c r="MSQ8" s="615"/>
      <c r="MSR8" s="615"/>
      <c r="MSS8" s="615"/>
      <c r="MST8" s="615"/>
      <c r="MSU8" s="615"/>
      <c r="MSV8" s="615"/>
      <c r="MSW8" s="615"/>
      <c r="MSX8" s="615"/>
      <c r="MSY8" s="615"/>
      <c r="MSZ8" s="615"/>
      <c r="MTA8" s="615"/>
      <c r="MTB8" s="615"/>
      <c r="MTC8" s="615"/>
      <c r="MTD8" s="615"/>
      <c r="MTE8" s="615"/>
      <c r="MTF8" s="615"/>
      <c r="MTG8" s="615"/>
      <c r="MTH8" s="615"/>
      <c r="MTI8" s="615"/>
      <c r="MTJ8" s="615"/>
      <c r="MTK8" s="615"/>
      <c r="MTL8" s="615"/>
      <c r="MTM8" s="615"/>
      <c r="MTN8" s="615"/>
      <c r="MTO8" s="615"/>
      <c r="MTP8" s="615"/>
      <c r="MTQ8" s="615"/>
      <c r="MTR8" s="615"/>
      <c r="MTS8" s="615"/>
      <c r="MTT8" s="615"/>
      <c r="MTU8" s="615"/>
      <c r="MTV8" s="615"/>
      <c r="MTW8" s="615"/>
      <c r="MTX8" s="615"/>
      <c r="MTY8" s="615"/>
      <c r="MTZ8" s="615"/>
      <c r="MUA8" s="615"/>
      <c r="MUB8" s="615"/>
      <c r="MUC8" s="615"/>
      <c r="MUD8" s="615"/>
      <c r="MUE8" s="615"/>
      <c r="MUF8" s="615"/>
      <c r="MUG8" s="615"/>
      <c r="MUH8" s="615"/>
      <c r="MUI8" s="615"/>
      <c r="MUJ8" s="615"/>
      <c r="MUK8" s="615"/>
      <c r="MUL8" s="615"/>
      <c r="MUM8" s="615"/>
      <c r="MUN8" s="615"/>
      <c r="MUO8" s="615"/>
      <c r="MUP8" s="615"/>
      <c r="MUQ8" s="615"/>
      <c r="MUR8" s="615"/>
      <c r="MUS8" s="615"/>
      <c r="MUT8" s="615"/>
      <c r="MUU8" s="615"/>
      <c r="MUV8" s="615"/>
      <c r="MUW8" s="615"/>
      <c r="MUX8" s="615"/>
      <c r="MUY8" s="615"/>
      <c r="MUZ8" s="615"/>
      <c r="MVA8" s="615"/>
      <c r="MVB8" s="615"/>
      <c r="MVC8" s="615"/>
      <c r="MVD8" s="615"/>
      <c r="MVE8" s="615"/>
      <c r="MVF8" s="615"/>
      <c r="MVG8" s="615"/>
      <c r="MVH8" s="615"/>
      <c r="MVI8" s="615"/>
      <c r="MVJ8" s="615"/>
      <c r="MVK8" s="615"/>
      <c r="MVL8" s="615"/>
      <c r="MVM8" s="615"/>
      <c r="MVN8" s="615"/>
      <c r="MVO8" s="615"/>
      <c r="MVP8" s="615"/>
      <c r="MVQ8" s="615"/>
      <c r="MVR8" s="615"/>
      <c r="MVS8" s="615"/>
      <c r="MVT8" s="615"/>
      <c r="MVU8" s="615"/>
      <c r="MVV8" s="615"/>
      <c r="MVW8" s="615"/>
      <c r="MVX8" s="615"/>
      <c r="MVY8" s="615"/>
      <c r="MVZ8" s="615"/>
      <c r="MWA8" s="615"/>
      <c r="MWB8" s="615"/>
      <c r="MWC8" s="615"/>
      <c r="MWD8" s="615"/>
      <c r="MWE8" s="615"/>
      <c r="MWF8" s="615"/>
      <c r="MWG8" s="615"/>
      <c r="MWH8" s="615"/>
      <c r="MWI8" s="615"/>
      <c r="MWJ8" s="615"/>
      <c r="MWK8" s="615"/>
      <c r="MWL8" s="615"/>
      <c r="MWM8" s="615"/>
      <c r="MWN8" s="615"/>
      <c r="MWO8" s="615"/>
      <c r="MWP8" s="615"/>
      <c r="MWQ8" s="615"/>
      <c r="MWR8" s="615"/>
      <c r="MWS8" s="615"/>
      <c r="MWT8" s="615"/>
      <c r="MWU8" s="615"/>
      <c r="MWV8" s="615"/>
      <c r="MWW8" s="615"/>
      <c r="MWX8" s="615"/>
      <c r="MWY8" s="615"/>
      <c r="MWZ8" s="615"/>
      <c r="MXA8" s="615"/>
      <c r="MXB8" s="615"/>
      <c r="MXC8" s="615"/>
      <c r="MXD8" s="615"/>
      <c r="MXE8" s="615"/>
      <c r="MXF8" s="615"/>
      <c r="MXG8" s="615"/>
      <c r="MXH8" s="615"/>
      <c r="MXI8" s="615"/>
      <c r="MXJ8" s="615"/>
      <c r="MXK8" s="615"/>
      <c r="MXL8" s="615"/>
      <c r="MXM8" s="615"/>
      <c r="MXN8" s="615"/>
      <c r="MXO8" s="615"/>
      <c r="MXP8" s="615"/>
      <c r="MXQ8" s="615"/>
      <c r="MXR8" s="615"/>
      <c r="MXS8" s="615"/>
      <c r="MXT8" s="615"/>
      <c r="MXU8" s="615"/>
      <c r="MXV8" s="615"/>
      <c r="MXW8" s="615"/>
      <c r="MXX8" s="615"/>
      <c r="MXY8" s="615"/>
      <c r="MXZ8" s="615"/>
      <c r="MYA8" s="615"/>
      <c r="MYB8" s="615"/>
      <c r="MYC8" s="615"/>
      <c r="MYD8" s="615"/>
      <c r="MYE8" s="615"/>
      <c r="MYF8" s="615"/>
      <c r="MYG8" s="615"/>
      <c r="MYH8" s="615"/>
      <c r="MYI8" s="615"/>
      <c r="MYJ8" s="615"/>
      <c r="MYK8" s="615"/>
      <c r="MYL8" s="615"/>
      <c r="MYM8" s="615"/>
      <c r="MYN8" s="615"/>
      <c r="MYO8" s="615"/>
      <c r="MYP8" s="615"/>
      <c r="MYQ8" s="615"/>
      <c r="MYR8" s="615"/>
      <c r="MYS8" s="615"/>
      <c r="MYT8" s="615"/>
      <c r="MYU8" s="615"/>
      <c r="MYV8" s="615"/>
      <c r="MYW8" s="615"/>
      <c r="MYX8" s="615"/>
      <c r="MYY8" s="615"/>
      <c r="MYZ8" s="615"/>
      <c r="MZA8" s="615"/>
      <c r="MZB8" s="615"/>
      <c r="MZC8" s="615"/>
      <c r="MZD8" s="615"/>
      <c r="MZE8" s="615"/>
      <c r="MZF8" s="615"/>
      <c r="MZG8" s="615"/>
      <c r="MZH8" s="615"/>
      <c r="MZI8" s="615"/>
      <c r="MZJ8" s="615"/>
      <c r="MZK8" s="615"/>
      <c r="MZL8" s="615"/>
      <c r="MZM8" s="615"/>
      <c r="MZN8" s="615"/>
      <c r="MZO8" s="615"/>
      <c r="MZP8" s="615"/>
      <c r="MZQ8" s="615"/>
      <c r="MZR8" s="615"/>
      <c r="MZS8" s="615"/>
      <c r="MZT8" s="615"/>
      <c r="MZU8" s="615"/>
      <c r="MZV8" s="615"/>
      <c r="MZW8" s="615"/>
      <c r="MZX8" s="615"/>
      <c r="MZY8" s="615"/>
      <c r="MZZ8" s="615"/>
      <c r="NAA8" s="615"/>
      <c r="NAB8" s="615"/>
      <c r="NAC8" s="615"/>
      <c r="NAD8" s="615"/>
      <c r="NAE8" s="615"/>
      <c r="NAF8" s="615"/>
      <c r="NAG8" s="615"/>
      <c r="NAH8" s="615"/>
      <c r="NAI8" s="615"/>
      <c r="NAJ8" s="615"/>
      <c r="NAK8" s="615"/>
      <c r="NAL8" s="615"/>
      <c r="NAM8" s="615"/>
      <c r="NAN8" s="615"/>
      <c r="NAO8" s="615"/>
      <c r="NAP8" s="615"/>
      <c r="NAQ8" s="615"/>
      <c r="NAR8" s="615"/>
      <c r="NAS8" s="615"/>
      <c r="NAT8" s="615"/>
      <c r="NAU8" s="615"/>
      <c r="NAV8" s="615"/>
      <c r="NAW8" s="615"/>
      <c r="NAX8" s="615"/>
      <c r="NAY8" s="615"/>
      <c r="NAZ8" s="615"/>
      <c r="NBA8" s="615"/>
      <c r="NBB8" s="615"/>
      <c r="NBC8" s="615"/>
      <c r="NBD8" s="615"/>
      <c r="NBE8" s="615"/>
      <c r="NBF8" s="615"/>
      <c r="NBG8" s="615"/>
      <c r="NBH8" s="615"/>
      <c r="NBI8" s="615"/>
      <c r="NBJ8" s="615"/>
      <c r="NBK8" s="615"/>
      <c r="NBL8" s="615"/>
      <c r="NBM8" s="615"/>
      <c r="NBN8" s="615"/>
      <c r="NBO8" s="615"/>
      <c r="NBP8" s="615"/>
      <c r="NBQ8" s="615"/>
      <c r="NBR8" s="615"/>
      <c r="NBS8" s="615"/>
      <c r="NBT8" s="615"/>
      <c r="NBU8" s="615"/>
      <c r="NBV8" s="615"/>
      <c r="NBW8" s="615"/>
      <c r="NBX8" s="615"/>
      <c r="NBY8" s="615"/>
      <c r="NBZ8" s="615"/>
      <c r="NCA8" s="615"/>
      <c r="NCB8" s="615"/>
      <c r="NCC8" s="615"/>
      <c r="NCD8" s="615"/>
      <c r="NCE8" s="615"/>
      <c r="NCF8" s="615"/>
      <c r="NCG8" s="615"/>
      <c r="NCH8" s="615"/>
      <c r="NCI8" s="615"/>
      <c r="NCJ8" s="615"/>
      <c r="NCK8" s="615"/>
      <c r="NCL8" s="615"/>
      <c r="NCM8" s="615"/>
      <c r="NCN8" s="615"/>
      <c r="NCO8" s="615"/>
      <c r="NCP8" s="615"/>
      <c r="NCQ8" s="615"/>
      <c r="NCR8" s="615"/>
      <c r="NCS8" s="615"/>
      <c r="NCT8" s="615"/>
      <c r="NCU8" s="615"/>
      <c r="NCV8" s="615"/>
      <c r="NCW8" s="615"/>
      <c r="NCX8" s="615"/>
      <c r="NCY8" s="615"/>
      <c r="NCZ8" s="615"/>
      <c r="NDA8" s="615"/>
      <c r="NDB8" s="615"/>
      <c r="NDC8" s="615"/>
      <c r="NDD8" s="615"/>
      <c r="NDE8" s="615"/>
      <c r="NDF8" s="615"/>
      <c r="NDG8" s="615"/>
      <c r="NDH8" s="615"/>
      <c r="NDI8" s="615"/>
      <c r="NDJ8" s="615"/>
      <c r="NDK8" s="615"/>
      <c r="NDL8" s="615"/>
      <c r="NDM8" s="615"/>
      <c r="NDN8" s="615"/>
      <c r="NDO8" s="615"/>
      <c r="NDP8" s="615"/>
      <c r="NDQ8" s="615"/>
      <c r="NDR8" s="615"/>
      <c r="NDS8" s="615"/>
      <c r="NDT8" s="615"/>
      <c r="NDU8" s="615"/>
      <c r="NDV8" s="615"/>
      <c r="NDW8" s="615"/>
      <c r="NDX8" s="615"/>
      <c r="NDY8" s="615"/>
      <c r="NDZ8" s="615"/>
      <c r="NEA8" s="615"/>
      <c r="NEB8" s="615"/>
      <c r="NEC8" s="615"/>
      <c r="NED8" s="615"/>
      <c r="NEE8" s="615"/>
      <c r="NEF8" s="615"/>
      <c r="NEG8" s="615"/>
      <c r="NEH8" s="615"/>
      <c r="NEI8" s="615"/>
      <c r="NEJ8" s="615"/>
      <c r="NEK8" s="615"/>
      <c r="NEL8" s="615"/>
      <c r="NEM8" s="615"/>
      <c r="NEN8" s="615"/>
      <c r="NEO8" s="615"/>
      <c r="NEP8" s="615"/>
      <c r="NEQ8" s="615"/>
      <c r="NER8" s="615"/>
      <c r="NES8" s="615"/>
      <c r="NET8" s="615"/>
      <c r="NEU8" s="615"/>
      <c r="NEV8" s="615"/>
      <c r="NEW8" s="615"/>
      <c r="NEX8" s="615"/>
      <c r="NEY8" s="615"/>
      <c r="NEZ8" s="615"/>
      <c r="NFA8" s="615"/>
      <c r="NFB8" s="615"/>
      <c r="NFC8" s="615"/>
      <c r="NFD8" s="615"/>
      <c r="NFE8" s="615"/>
      <c r="NFF8" s="615"/>
      <c r="NFG8" s="615"/>
      <c r="NFH8" s="615"/>
      <c r="NFI8" s="615"/>
      <c r="NFJ8" s="615"/>
      <c r="NFK8" s="615"/>
      <c r="NFL8" s="615"/>
      <c r="NFM8" s="615"/>
      <c r="NFN8" s="615"/>
      <c r="NFO8" s="615"/>
      <c r="NFP8" s="615"/>
      <c r="NFQ8" s="615"/>
      <c r="NFR8" s="615"/>
      <c r="NFS8" s="615"/>
      <c r="NFT8" s="615"/>
      <c r="NFU8" s="615"/>
      <c r="NFV8" s="615"/>
      <c r="NFW8" s="615"/>
      <c r="NFX8" s="615"/>
      <c r="NFY8" s="615"/>
      <c r="NFZ8" s="615"/>
      <c r="NGA8" s="615"/>
      <c r="NGB8" s="615"/>
      <c r="NGC8" s="615"/>
      <c r="NGD8" s="615"/>
      <c r="NGE8" s="615"/>
      <c r="NGF8" s="615"/>
      <c r="NGG8" s="615"/>
      <c r="NGH8" s="615"/>
      <c r="NGI8" s="615"/>
      <c r="NGJ8" s="615"/>
      <c r="NGK8" s="615"/>
      <c r="NGL8" s="615"/>
      <c r="NGM8" s="615"/>
      <c r="NGN8" s="615"/>
      <c r="NGO8" s="615"/>
      <c r="NGP8" s="615"/>
      <c r="NGQ8" s="615"/>
      <c r="NGR8" s="615"/>
      <c r="NGS8" s="615"/>
      <c r="NGT8" s="615"/>
      <c r="NGU8" s="615"/>
      <c r="NGV8" s="615"/>
      <c r="NGW8" s="615"/>
      <c r="NGX8" s="615"/>
      <c r="NGY8" s="615"/>
      <c r="NGZ8" s="615"/>
      <c r="NHA8" s="615"/>
      <c r="NHB8" s="615"/>
      <c r="NHC8" s="615"/>
      <c r="NHD8" s="615"/>
      <c r="NHE8" s="615"/>
      <c r="NHF8" s="615"/>
      <c r="NHG8" s="615"/>
      <c r="NHH8" s="615"/>
      <c r="NHI8" s="615"/>
      <c r="NHJ8" s="615"/>
      <c r="NHK8" s="615"/>
      <c r="NHL8" s="615"/>
      <c r="NHM8" s="615"/>
      <c r="NHN8" s="615"/>
      <c r="NHO8" s="615"/>
      <c r="NHP8" s="615"/>
      <c r="NHQ8" s="615"/>
      <c r="NHR8" s="615"/>
      <c r="NHS8" s="615"/>
      <c r="NHT8" s="615"/>
      <c r="NHU8" s="615"/>
      <c r="NHV8" s="615"/>
      <c r="NHW8" s="615"/>
      <c r="NHX8" s="615"/>
      <c r="NHY8" s="615"/>
      <c r="NHZ8" s="615"/>
      <c r="NIA8" s="615"/>
      <c r="NIB8" s="615"/>
      <c r="NIC8" s="615"/>
      <c r="NID8" s="615"/>
      <c r="NIE8" s="615"/>
      <c r="NIF8" s="615"/>
      <c r="NIG8" s="615"/>
      <c r="NIH8" s="615"/>
      <c r="NII8" s="615"/>
      <c r="NIJ8" s="615"/>
      <c r="NIK8" s="615"/>
      <c r="NIL8" s="615"/>
      <c r="NIM8" s="615"/>
      <c r="NIN8" s="615"/>
      <c r="NIO8" s="615"/>
      <c r="NIP8" s="615"/>
      <c r="NIQ8" s="615"/>
      <c r="NIR8" s="615"/>
      <c r="NIS8" s="615"/>
      <c r="NIT8" s="615"/>
      <c r="NIU8" s="615"/>
      <c r="NIV8" s="615"/>
      <c r="NIW8" s="615"/>
      <c r="NIX8" s="615"/>
      <c r="NIY8" s="615"/>
      <c r="NIZ8" s="615"/>
      <c r="NJA8" s="615"/>
      <c r="NJB8" s="615"/>
      <c r="NJC8" s="615"/>
      <c r="NJD8" s="615"/>
      <c r="NJE8" s="615"/>
      <c r="NJF8" s="615"/>
      <c r="NJG8" s="615"/>
      <c r="NJH8" s="615"/>
      <c r="NJI8" s="615"/>
      <c r="NJJ8" s="615"/>
      <c r="NJK8" s="615"/>
      <c r="NJL8" s="615"/>
      <c r="NJM8" s="615"/>
      <c r="NJN8" s="615"/>
      <c r="NJO8" s="615"/>
      <c r="NJP8" s="615"/>
      <c r="NJQ8" s="615"/>
      <c r="NJR8" s="615"/>
      <c r="NJS8" s="615"/>
      <c r="NJT8" s="615"/>
      <c r="NJU8" s="615"/>
      <c r="NJV8" s="615"/>
      <c r="NJW8" s="615"/>
      <c r="NJX8" s="615"/>
      <c r="NJY8" s="615"/>
      <c r="NJZ8" s="615"/>
      <c r="NKA8" s="615"/>
      <c r="NKB8" s="615"/>
      <c r="NKC8" s="615"/>
      <c r="NKD8" s="615"/>
      <c r="NKE8" s="615"/>
      <c r="NKF8" s="615"/>
      <c r="NKG8" s="615"/>
      <c r="NKH8" s="615"/>
      <c r="NKI8" s="615"/>
      <c r="NKJ8" s="615"/>
      <c r="NKK8" s="615"/>
      <c r="NKL8" s="615"/>
      <c r="NKM8" s="615"/>
      <c r="NKN8" s="615"/>
      <c r="NKO8" s="615"/>
      <c r="NKP8" s="615"/>
      <c r="NKQ8" s="615"/>
      <c r="NKR8" s="615"/>
      <c r="NKS8" s="615"/>
      <c r="NKT8" s="615"/>
      <c r="NKU8" s="615"/>
      <c r="NKV8" s="615"/>
      <c r="NKW8" s="615"/>
      <c r="NKX8" s="615"/>
      <c r="NKY8" s="615"/>
      <c r="NKZ8" s="615"/>
      <c r="NLA8" s="615"/>
      <c r="NLB8" s="615"/>
      <c r="NLC8" s="615"/>
      <c r="NLD8" s="615"/>
      <c r="NLE8" s="615"/>
      <c r="NLF8" s="615"/>
      <c r="NLG8" s="615"/>
      <c r="NLH8" s="615"/>
      <c r="NLI8" s="615"/>
      <c r="NLJ8" s="615"/>
      <c r="NLK8" s="615"/>
      <c r="NLL8" s="615"/>
      <c r="NLM8" s="615"/>
      <c r="NLN8" s="615"/>
      <c r="NLO8" s="615"/>
      <c r="NLP8" s="615"/>
      <c r="NLQ8" s="615"/>
      <c r="NLR8" s="615"/>
      <c r="NLS8" s="615"/>
      <c r="NLT8" s="615"/>
      <c r="NLU8" s="615"/>
      <c r="NLV8" s="615"/>
      <c r="NLW8" s="615"/>
      <c r="NLX8" s="615"/>
      <c r="NLY8" s="615"/>
      <c r="NLZ8" s="615"/>
      <c r="NMA8" s="615"/>
      <c r="NMB8" s="615"/>
      <c r="NMC8" s="615"/>
      <c r="NMD8" s="615"/>
      <c r="NME8" s="615"/>
      <c r="NMF8" s="615"/>
      <c r="NMG8" s="615"/>
      <c r="NMH8" s="615"/>
      <c r="NMI8" s="615"/>
      <c r="NMJ8" s="615"/>
      <c r="NMK8" s="615"/>
      <c r="NML8" s="615"/>
      <c r="NMM8" s="615"/>
      <c r="NMN8" s="615"/>
      <c r="NMO8" s="615"/>
      <c r="NMP8" s="615"/>
      <c r="NMQ8" s="615"/>
      <c r="NMR8" s="615"/>
      <c r="NMS8" s="615"/>
      <c r="NMT8" s="615"/>
      <c r="NMU8" s="615"/>
      <c r="NMV8" s="615"/>
      <c r="NMW8" s="615"/>
      <c r="NMX8" s="615"/>
      <c r="NMY8" s="615"/>
      <c r="NMZ8" s="615"/>
      <c r="NNA8" s="615"/>
      <c r="NNB8" s="615"/>
      <c r="NNC8" s="615"/>
      <c r="NND8" s="615"/>
      <c r="NNE8" s="615"/>
      <c r="NNF8" s="615"/>
      <c r="NNG8" s="615"/>
      <c r="NNH8" s="615"/>
      <c r="NNI8" s="615"/>
      <c r="NNJ8" s="615"/>
      <c r="NNK8" s="615"/>
      <c r="NNL8" s="615"/>
      <c r="NNM8" s="615"/>
      <c r="NNN8" s="615"/>
      <c r="NNO8" s="615"/>
      <c r="NNP8" s="615"/>
      <c r="NNQ8" s="615"/>
      <c r="NNR8" s="615"/>
      <c r="NNS8" s="615"/>
      <c r="NNT8" s="615"/>
      <c r="NNU8" s="615"/>
      <c r="NNV8" s="615"/>
      <c r="NNW8" s="615"/>
      <c r="NNX8" s="615"/>
      <c r="NNY8" s="615"/>
      <c r="NNZ8" s="615"/>
      <c r="NOA8" s="615"/>
      <c r="NOB8" s="615"/>
      <c r="NOC8" s="615"/>
      <c r="NOD8" s="615"/>
      <c r="NOE8" s="615"/>
      <c r="NOF8" s="615"/>
      <c r="NOG8" s="615"/>
      <c r="NOH8" s="615"/>
      <c r="NOI8" s="615"/>
      <c r="NOJ8" s="615"/>
      <c r="NOK8" s="615"/>
      <c r="NOL8" s="615"/>
      <c r="NOM8" s="615"/>
      <c r="NON8" s="615"/>
      <c r="NOO8" s="615"/>
      <c r="NOP8" s="615"/>
      <c r="NOQ8" s="615"/>
      <c r="NOR8" s="615"/>
      <c r="NOS8" s="615"/>
      <c r="NOT8" s="615"/>
      <c r="NOU8" s="615"/>
      <c r="NOV8" s="615"/>
      <c r="NOW8" s="615"/>
      <c r="NOX8" s="615"/>
      <c r="NOY8" s="615"/>
      <c r="NOZ8" s="615"/>
      <c r="NPA8" s="615"/>
      <c r="NPB8" s="615"/>
      <c r="NPC8" s="615"/>
      <c r="NPD8" s="615"/>
      <c r="NPE8" s="615"/>
      <c r="NPF8" s="615"/>
      <c r="NPG8" s="615"/>
      <c r="NPH8" s="615"/>
      <c r="NPI8" s="615"/>
      <c r="NPJ8" s="615"/>
      <c r="NPK8" s="615"/>
      <c r="NPL8" s="615"/>
      <c r="NPM8" s="615"/>
      <c r="NPN8" s="615"/>
      <c r="NPO8" s="615"/>
      <c r="NPP8" s="615"/>
      <c r="NPQ8" s="615"/>
      <c r="NPR8" s="615"/>
      <c r="NPS8" s="615"/>
      <c r="NPT8" s="615"/>
      <c r="NPU8" s="615"/>
      <c r="NPV8" s="615"/>
      <c r="NPW8" s="615"/>
      <c r="NPX8" s="615"/>
      <c r="NPY8" s="615"/>
      <c r="NPZ8" s="615"/>
      <c r="NQA8" s="615"/>
      <c r="NQB8" s="615"/>
      <c r="NQC8" s="615"/>
      <c r="NQD8" s="615"/>
      <c r="NQE8" s="615"/>
      <c r="NQF8" s="615"/>
      <c r="NQG8" s="615"/>
      <c r="NQH8" s="615"/>
      <c r="NQI8" s="615"/>
      <c r="NQJ8" s="615"/>
      <c r="NQK8" s="615"/>
      <c r="NQL8" s="615"/>
      <c r="NQM8" s="615"/>
      <c r="NQN8" s="615"/>
      <c r="NQO8" s="615"/>
      <c r="NQP8" s="615"/>
      <c r="NQQ8" s="615"/>
      <c r="NQR8" s="615"/>
      <c r="NQS8" s="615"/>
      <c r="NQT8" s="615"/>
      <c r="NQU8" s="615"/>
      <c r="NQV8" s="615"/>
      <c r="NQW8" s="615"/>
      <c r="NQX8" s="615"/>
      <c r="NQY8" s="615"/>
      <c r="NQZ8" s="615"/>
      <c r="NRA8" s="615"/>
      <c r="NRB8" s="615"/>
      <c r="NRC8" s="615"/>
      <c r="NRD8" s="615"/>
      <c r="NRE8" s="615"/>
      <c r="NRF8" s="615"/>
      <c r="NRG8" s="615"/>
      <c r="NRH8" s="615"/>
      <c r="NRI8" s="615"/>
      <c r="NRJ8" s="615"/>
      <c r="NRK8" s="615"/>
      <c r="NRL8" s="615"/>
      <c r="NRM8" s="615"/>
      <c r="NRN8" s="615"/>
      <c r="NRO8" s="615"/>
      <c r="NRP8" s="615"/>
      <c r="NRQ8" s="615"/>
      <c r="NRR8" s="615"/>
      <c r="NRS8" s="615"/>
      <c r="NRT8" s="615"/>
      <c r="NRU8" s="615"/>
      <c r="NRV8" s="615"/>
      <c r="NRW8" s="615"/>
      <c r="NRX8" s="615"/>
      <c r="NRY8" s="615"/>
      <c r="NRZ8" s="615"/>
      <c r="NSA8" s="615"/>
      <c r="NSB8" s="615"/>
      <c r="NSC8" s="615"/>
      <c r="NSD8" s="615"/>
      <c r="NSE8" s="615"/>
      <c r="NSF8" s="615"/>
      <c r="NSG8" s="615"/>
      <c r="NSH8" s="615"/>
      <c r="NSI8" s="615"/>
      <c r="NSJ8" s="615"/>
      <c r="NSK8" s="615"/>
      <c r="NSL8" s="615"/>
      <c r="NSM8" s="615"/>
      <c r="NSN8" s="615"/>
      <c r="NSO8" s="615"/>
      <c r="NSP8" s="615"/>
      <c r="NSQ8" s="615"/>
      <c r="NSR8" s="615"/>
      <c r="NSS8" s="615"/>
      <c r="NST8" s="615"/>
      <c r="NSU8" s="615"/>
      <c r="NSV8" s="615"/>
      <c r="NSW8" s="615"/>
      <c r="NSX8" s="615"/>
      <c r="NSY8" s="615"/>
      <c r="NSZ8" s="615"/>
      <c r="NTA8" s="615"/>
      <c r="NTB8" s="615"/>
      <c r="NTC8" s="615"/>
      <c r="NTD8" s="615"/>
      <c r="NTE8" s="615"/>
      <c r="NTF8" s="615"/>
      <c r="NTG8" s="615"/>
      <c r="NTH8" s="615"/>
      <c r="NTI8" s="615"/>
      <c r="NTJ8" s="615"/>
      <c r="NTK8" s="615"/>
      <c r="NTL8" s="615"/>
      <c r="NTM8" s="615"/>
      <c r="NTN8" s="615"/>
      <c r="NTO8" s="615"/>
      <c r="NTP8" s="615"/>
      <c r="NTQ8" s="615"/>
      <c r="NTR8" s="615"/>
      <c r="NTS8" s="615"/>
      <c r="NTT8" s="615"/>
      <c r="NTU8" s="615"/>
      <c r="NTV8" s="615"/>
      <c r="NTW8" s="615"/>
      <c r="NTX8" s="615"/>
      <c r="NTY8" s="615"/>
      <c r="NTZ8" s="615"/>
      <c r="NUA8" s="615"/>
      <c r="NUB8" s="615"/>
      <c r="NUC8" s="615"/>
      <c r="NUD8" s="615"/>
      <c r="NUE8" s="615"/>
      <c r="NUF8" s="615"/>
      <c r="NUG8" s="615"/>
      <c r="NUH8" s="615"/>
      <c r="NUI8" s="615"/>
      <c r="NUJ8" s="615"/>
      <c r="NUK8" s="615"/>
      <c r="NUL8" s="615"/>
      <c r="NUM8" s="615"/>
      <c r="NUN8" s="615"/>
      <c r="NUO8" s="615"/>
      <c r="NUP8" s="615"/>
      <c r="NUQ8" s="615"/>
      <c r="NUR8" s="615"/>
      <c r="NUS8" s="615"/>
      <c r="NUT8" s="615"/>
      <c r="NUU8" s="615"/>
      <c r="NUV8" s="615"/>
      <c r="NUW8" s="615"/>
      <c r="NUX8" s="615"/>
      <c r="NUY8" s="615"/>
      <c r="NUZ8" s="615"/>
      <c r="NVA8" s="615"/>
      <c r="NVB8" s="615"/>
      <c r="NVC8" s="615"/>
      <c r="NVD8" s="615"/>
      <c r="NVE8" s="615"/>
      <c r="NVF8" s="615"/>
      <c r="NVG8" s="615"/>
      <c r="NVH8" s="615"/>
      <c r="NVI8" s="615"/>
      <c r="NVJ8" s="615"/>
      <c r="NVK8" s="615"/>
      <c r="NVL8" s="615"/>
      <c r="NVM8" s="615"/>
      <c r="NVN8" s="615"/>
      <c r="NVO8" s="615"/>
      <c r="NVP8" s="615"/>
      <c r="NVQ8" s="615"/>
      <c r="NVR8" s="615"/>
      <c r="NVS8" s="615"/>
      <c r="NVT8" s="615"/>
      <c r="NVU8" s="615"/>
      <c r="NVV8" s="615"/>
      <c r="NVW8" s="615"/>
      <c r="NVX8" s="615"/>
      <c r="NVY8" s="615"/>
      <c r="NVZ8" s="615"/>
      <c r="NWA8" s="615"/>
      <c r="NWB8" s="615"/>
      <c r="NWC8" s="615"/>
      <c r="NWD8" s="615"/>
      <c r="NWE8" s="615"/>
      <c r="NWF8" s="615"/>
      <c r="NWG8" s="615"/>
      <c r="NWH8" s="615"/>
      <c r="NWI8" s="615"/>
      <c r="NWJ8" s="615"/>
      <c r="NWK8" s="615"/>
      <c r="NWL8" s="615"/>
      <c r="NWM8" s="615"/>
      <c r="NWN8" s="615"/>
      <c r="NWO8" s="615"/>
      <c r="NWP8" s="615"/>
      <c r="NWQ8" s="615"/>
      <c r="NWR8" s="615"/>
      <c r="NWS8" s="615"/>
      <c r="NWT8" s="615"/>
      <c r="NWU8" s="615"/>
      <c r="NWV8" s="615"/>
      <c r="NWW8" s="615"/>
      <c r="NWX8" s="615"/>
      <c r="NWY8" s="615"/>
      <c r="NWZ8" s="615"/>
      <c r="NXA8" s="615"/>
      <c r="NXB8" s="615"/>
      <c r="NXC8" s="615"/>
      <c r="NXD8" s="615"/>
      <c r="NXE8" s="615"/>
      <c r="NXF8" s="615"/>
      <c r="NXG8" s="615"/>
      <c r="NXH8" s="615"/>
      <c r="NXI8" s="615"/>
      <c r="NXJ8" s="615"/>
      <c r="NXK8" s="615"/>
      <c r="NXL8" s="615"/>
      <c r="NXM8" s="615"/>
      <c r="NXN8" s="615"/>
      <c r="NXO8" s="615"/>
      <c r="NXP8" s="615"/>
      <c r="NXQ8" s="615"/>
      <c r="NXR8" s="615"/>
      <c r="NXS8" s="615"/>
      <c r="NXT8" s="615"/>
      <c r="NXU8" s="615"/>
      <c r="NXV8" s="615"/>
      <c r="NXW8" s="615"/>
      <c r="NXX8" s="615"/>
      <c r="NXY8" s="615"/>
      <c r="NXZ8" s="615"/>
      <c r="NYA8" s="615"/>
      <c r="NYB8" s="615"/>
      <c r="NYC8" s="615"/>
      <c r="NYD8" s="615"/>
      <c r="NYE8" s="615"/>
      <c r="NYF8" s="615"/>
      <c r="NYG8" s="615"/>
      <c r="NYH8" s="615"/>
      <c r="NYI8" s="615"/>
      <c r="NYJ8" s="615"/>
      <c r="NYK8" s="615"/>
      <c r="NYL8" s="615"/>
      <c r="NYM8" s="615"/>
      <c r="NYN8" s="615"/>
      <c r="NYO8" s="615"/>
      <c r="NYP8" s="615"/>
      <c r="NYQ8" s="615"/>
      <c r="NYR8" s="615"/>
      <c r="NYS8" s="615"/>
      <c r="NYT8" s="615"/>
      <c r="NYU8" s="615"/>
      <c r="NYV8" s="615"/>
      <c r="NYW8" s="615"/>
      <c r="NYX8" s="615"/>
      <c r="NYY8" s="615"/>
      <c r="NYZ8" s="615"/>
      <c r="NZA8" s="615"/>
      <c r="NZB8" s="615"/>
      <c r="NZC8" s="615"/>
      <c r="NZD8" s="615"/>
      <c r="NZE8" s="615"/>
      <c r="NZF8" s="615"/>
      <c r="NZG8" s="615"/>
      <c r="NZH8" s="615"/>
      <c r="NZI8" s="615"/>
      <c r="NZJ8" s="615"/>
      <c r="NZK8" s="615"/>
      <c r="NZL8" s="615"/>
      <c r="NZM8" s="615"/>
      <c r="NZN8" s="615"/>
      <c r="NZO8" s="615"/>
      <c r="NZP8" s="615"/>
      <c r="NZQ8" s="615"/>
      <c r="NZR8" s="615"/>
      <c r="NZS8" s="615"/>
      <c r="NZT8" s="615"/>
      <c r="NZU8" s="615"/>
      <c r="NZV8" s="615"/>
      <c r="NZW8" s="615"/>
      <c r="NZX8" s="615"/>
      <c r="NZY8" s="615"/>
      <c r="NZZ8" s="615"/>
      <c r="OAA8" s="615"/>
      <c r="OAB8" s="615"/>
      <c r="OAC8" s="615"/>
      <c r="OAD8" s="615"/>
      <c r="OAE8" s="615"/>
      <c r="OAF8" s="615"/>
      <c r="OAG8" s="615"/>
      <c r="OAH8" s="615"/>
      <c r="OAI8" s="615"/>
      <c r="OAJ8" s="615"/>
      <c r="OAK8" s="615"/>
      <c r="OAL8" s="615"/>
      <c r="OAM8" s="615"/>
      <c r="OAN8" s="615"/>
      <c r="OAO8" s="615"/>
      <c r="OAP8" s="615"/>
      <c r="OAQ8" s="615"/>
      <c r="OAR8" s="615"/>
      <c r="OAS8" s="615"/>
      <c r="OAT8" s="615"/>
      <c r="OAU8" s="615"/>
      <c r="OAV8" s="615"/>
      <c r="OAW8" s="615"/>
      <c r="OAX8" s="615"/>
      <c r="OAY8" s="615"/>
      <c r="OAZ8" s="615"/>
      <c r="OBA8" s="615"/>
      <c r="OBB8" s="615"/>
      <c r="OBC8" s="615"/>
      <c r="OBD8" s="615"/>
      <c r="OBE8" s="615"/>
      <c r="OBF8" s="615"/>
      <c r="OBG8" s="615"/>
      <c r="OBH8" s="615"/>
      <c r="OBI8" s="615"/>
      <c r="OBJ8" s="615"/>
      <c r="OBK8" s="615"/>
      <c r="OBL8" s="615"/>
      <c r="OBM8" s="615"/>
      <c r="OBN8" s="615"/>
      <c r="OBO8" s="615"/>
      <c r="OBP8" s="615"/>
      <c r="OBQ8" s="615"/>
      <c r="OBR8" s="615"/>
      <c r="OBS8" s="615"/>
      <c r="OBT8" s="615"/>
      <c r="OBU8" s="615"/>
      <c r="OBV8" s="615"/>
      <c r="OBW8" s="615"/>
      <c r="OBX8" s="615"/>
      <c r="OBY8" s="615"/>
      <c r="OBZ8" s="615"/>
      <c r="OCA8" s="615"/>
      <c r="OCB8" s="615"/>
      <c r="OCC8" s="615"/>
      <c r="OCD8" s="615"/>
      <c r="OCE8" s="615"/>
      <c r="OCF8" s="615"/>
      <c r="OCG8" s="615"/>
      <c r="OCH8" s="615"/>
      <c r="OCI8" s="615"/>
      <c r="OCJ8" s="615"/>
      <c r="OCK8" s="615"/>
      <c r="OCL8" s="615"/>
      <c r="OCM8" s="615"/>
      <c r="OCN8" s="615"/>
      <c r="OCO8" s="615"/>
      <c r="OCP8" s="615"/>
      <c r="OCQ8" s="615"/>
      <c r="OCR8" s="615"/>
      <c r="OCS8" s="615"/>
      <c r="OCT8" s="615"/>
      <c r="OCU8" s="615"/>
      <c r="OCV8" s="615"/>
      <c r="OCW8" s="615"/>
      <c r="OCX8" s="615"/>
      <c r="OCY8" s="615"/>
      <c r="OCZ8" s="615"/>
      <c r="ODA8" s="615"/>
      <c r="ODB8" s="615"/>
      <c r="ODC8" s="615"/>
      <c r="ODD8" s="615"/>
      <c r="ODE8" s="615"/>
      <c r="ODF8" s="615"/>
      <c r="ODG8" s="615"/>
      <c r="ODH8" s="615"/>
      <c r="ODI8" s="615"/>
      <c r="ODJ8" s="615"/>
      <c r="ODK8" s="615"/>
      <c r="ODL8" s="615"/>
      <c r="ODM8" s="615"/>
      <c r="ODN8" s="615"/>
      <c r="ODO8" s="615"/>
      <c r="ODP8" s="615"/>
      <c r="ODQ8" s="615"/>
      <c r="ODR8" s="615"/>
      <c r="ODS8" s="615"/>
      <c r="ODT8" s="615"/>
      <c r="ODU8" s="615"/>
      <c r="ODV8" s="615"/>
      <c r="ODW8" s="615"/>
      <c r="ODX8" s="615"/>
      <c r="ODY8" s="615"/>
      <c r="ODZ8" s="615"/>
      <c r="OEA8" s="615"/>
      <c r="OEB8" s="615"/>
      <c r="OEC8" s="615"/>
      <c r="OED8" s="615"/>
      <c r="OEE8" s="615"/>
      <c r="OEF8" s="615"/>
      <c r="OEG8" s="615"/>
      <c r="OEH8" s="615"/>
      <c r="OEI8" s="615"/>
      <c r="OEJ8" s="615"/>
      <c r="OEK8" s="615"/>
      <c r="OEL8" s="615"/>
      <c r="OEM8" s="615"/>
      <c r="OEN8" s="615"/>
      <c r="OEO8" s="615"/>
      <c r="OEP8" s="615"/>
      <c r="OEQ8" s="615"/>
      <c r="OER8" s="615"/>
      <c r="OES8" s="615"/>
      <c r="OET8" s="615"/>
      <c r="OEU8" s="615"/>
      <c r="OEV8" s="615"/>
      <c r="OEW8" s="615"/>
      <c r="OEX8" s="615"/>
      <c r="OEY8" s="615"/>
      <c r="OEZ8" s="615"/>
      <c r="OFA8" s="615"/>
      <c r="OFB8" s="615"/>
      <c r="OFC8" s="615"/>
      <c r="OFD8" s="615"/>
      <c r="OFE8" s="615"/>
      <c r="OFF8" s="615"/>
      <c r="OFG8" s="615"/>
      <c r="OFH8" s="615"/>
      <c r="OFI8" s="615"/>
      <c r="OFJ8" s="615"/>
      <c r="OFK8" s="615"/>
      <c r="OFL8" s="615"/>
      <c r="OFM8" s="615"/>
      <c r="OFN8" s="615"/>
      <c r="OFO8" s="615"/>
      <c r="OFP8" s="615"/>
      <c r="OFQ8" s="615"/>
      <c r="OFR8" s="615"/>
      <c r="OFS8" s="615"/>
      <c r="OFT8" s="615"/>
      <c r="OFU8" s="615"/>
      <c r="OFV8" s="615"/>
      <c r="OFW8" s="615"/>
      <c r="OFX8" s="615"/>
      <c r="OFY8" s="615"/>
      <c r="OFZ8" s="615"/>
      <c r="OGA8" s="615"/>
      <c r="OGB8" s="615"/>
      <c r="OGC8" s="615"/>
      <c r="OGD8" s="615"/>
      <c r="OGE8" s="615"/>
      <c r="OGF8" s="615"/>
      <c r="OGG8" s="615"/>
      <c r="OGH8" s="615"/>
      <c r="OGI8" s="615"/>
      <c r="OGJ8" s="615"/>
      <c r="OGK8" s="615"/>
      <c r="OGL8" s="615"/>
      <c r="OGM8" s="615"/>
      <c r="OGN8" s="615"/>
      <c r="OGO8" s="615"/>
      <c r="OGP8" s="615"/>
      <c r="OGQ8" s="615"/>
      <c r="OGR8" s="615"/>
      <c r="OGS8" s="615"/>
      <c r="OGT8" s="615"/>
      <c r="OGU8" s="615"/>
      <c r="OGV8" s="615"/>
      <c r="OGW8" s="615"/>
      <c r="OGX8" s="615"/>
      <c r="OGY8" s="615"/>
      <c r="OGZ8" s="615"/>
      <c r="OHA8" s="615"/>
      <c r="OHB8" s="615"/>
      <c r="OHC8" s="615"/>
      <c r="OHD8" s="615"/>
      <c r="OHE8" s="615"/>
      <c r="OHF8" s="615"/>
      <c r="OHG8" s="615"/>
      <c r="OHH8" s="615"/>
      <c r="OHI8" s="615"/>
      <c r="OHJ8" s="615"/>
      <c r="OHK8" s="615"/>
      <c r="OHL8" s="615"/>
      <c r="OHM8" s="615"/>
      <c r="OHN8" s="615"/>
      <c r="OHO8" s="615"/>
      <c r="OHP8" s="615"/>
      <c r="OHQ8" s="615"/>
      <c r="OHR8" s="615"/>
      <c r="OHS8" s="615"/>
      <c r="OHT8" s="615"/>
      <c r="OHU8" s="615"/>
      <c r="OHV8" s="615"/>
      <c r="OHW8" s="615"/>
      <c r="OHX8" s="615"/>
      <c r="OHY8" s="615"/>
      <c r="OHZ8" s="615"/>
      <c r="OIA8" s="615"/>
      <c r="OIB8" s="615"/>
      <c r="OIC8" s="615"/>
      <c r="OID8" s="615"/>
      <c r="OIE8" s="615"/>
      <c r="OIF8" s="615"/>
      <c r="OIG8" s="615"/>
      <c r="OIH8" s="615"/>
      <c r="OII8" s="615"/>
      <c r="OIJ8" s="615"/>
      <c r="OIK8" s="615"/>
      <c r="OIL8" s="615"/>
      <c r="OIM8" s="615"/>
      <c r="OIN8" s="615"/>
      <c r="OIO8" s="615"/>
      <c r="OIP8" s="615"/>
      <c r="OIQ8" s="615"/>
      <c r="OIR8" s="615"/>
      <c r="OIS8" s="615"/>
      <c r="OIT8" s="615"/>
      <c r="OIU8" s="615"/>
      <c r="OIV8" s="615"/>
      <c r="OIW8" s="615"/>
      <c r="OIX8" s="615"/>
      <c r="OIY8" s="615"/>
      <c r="OIZ8" s="615"/>
      <c r="OJA8" s="615"/>
      <c r="OJB8" s="615"/>
      <c r="OJC8" s="615"/>
      <c r="OJD8" s="615"/>
      <c r="OJE8" s="615"/>
      <c r="OJF8" s="615"/>
      <c r="OJG8" s="615"/>
      <c r="OJH8" s="615"/>
      <c r="OJI8" s="615"/>
      <c r="OJJ8" s="615"/>
      <c r="OJK8" s="615"/>
      <c r="OJL8" s="615"/>
      <c r="OJM8" s="615"/>
      <c r="OJN8" s="615"/>
      <c r="OJO8" s="615"/>
      <c r="OJP8" s="615"/>
      <c r="OJQ8" s="615"/>
      <c r="OJR8" s="615"/>
      <c r="OJS8" s="615"/>
      <c r="OJT8" s="615"/>
      <c r="OJU8" s="615"/>
      <c r="OJV8" s="615"/>
      <c r="OJW8" s="615"/>
      <c r="OJX8" s="615"/>
      <c r="OJY8" s="615"/>
      <c r="OJZ8" s="615"/>
      <c r="OKA8" s="615"/>
      <c r="OKB8" s="615"/>
      <c r="OKC8" s="615"/>
      <c r="OKD8" s="615"/>
      <c r="OKE8" s="615"/>
      <c r="OKF8" s="615"/>
      <c r="OKG8" s="615"/>
      <c r="OKH8" s="615"/>
      <c r="OKI8" s="615"/>
      <c r="OKJ8" s="615"/>
      <c r="OKK8" s="615"/>
      <c r="OKL8" s="615"/>
      <c r="OKM8" s="615"/>
      <c r="OKN8" s="615"/>
      <c r="OKO8" s="615"/>
      <c r="OKP8" s="615"/>
      <c r="OKQ8" s="615"/>
      <c r="OKR8" s="615"/>
      <c r="OKS8" s="615"/>
      <c r="OKT8" s="615"/>
      <c r="OKU8" s="615"/>
      <c r="OKV8" s="615"/>
      <c r="OKW8" s="615"/>
      <c r="OKX8" s="615"/>
      <c r="OKY8" s="615"/>
      <c r="OKZ8" s="615"/>
      <c r="OLA8" s="615"/>
      <c r="OLB8" s="615"/>
      <c r="OLC8" s="615"/>
      <c r="OLD8" s="615"/>
      <c r="OLE8" s="615"/>
      <c r="OLF8" s="615"/>
      <c r="OLG8" s="615"/>
      <c r="OLH8" s="615"/>
      <c r="OLI8" s="615"/>
      <c r="OLJ8" s="615"/>
      <c r="OLK8" s="615"/>
      <c r="OLL8" s="615"/>
      <c r="OLM8" s="615"/>
      <c r="OLN8" s="615"/>
      <c r="OLO8" s="615"/>
      <c r="OLP8" s="615"/>
      <c r="OLQ8" s="615"/>
      <c r="OLR8" s="615"/>
      <c r="OLS8" s="615"/>
      <c r="OLT8" s="615"/>
      <c r="OLU8" s="615"/>
      <c r="OLV8" s="615"/>
      <c r="OLW8" s="615"/>
      <c r="OLX8" s="615"/>
      <c r="OLY8" s="615"/>
      <c r="OLZ8" s="615"/>
      <c r="OMA8" s="615"/>
      <c r="OMB8" s="615"/>
      <c r="OMC8" s="615"/>
      <c r="OMD8" s="615"/>
      <c r="OME8" s="615"/>
      <c r="OMF8" s="615"/>
      <c r="OMG8" s="615"/>
      <c r="OMH8" s="615"/>
      <c r="OMI8" s="615"/>
      <c r="OMJ8" s="615"/>
      <c r="OMK8" s="615"/>
      <c r="OML8" s="615"/>
      <c r="OMM8" s="615"/>
      <c r="OMN8" s="615"/>
      <c r="OMO8" s="615"/>
      <c r="OMP8" s="615"/>
      <c r="OMQ8" s="615"/>
      <c r="OMR8" s="615"/>
      <c r="OMS8" s="615"/>
      <c r="OMT8" s="615"/>
      <c r="OMU8" s="615"/>
      <c r="OMV8" s="615"/>
      <c r="OMW8" s="615"/>
      <c r="OMX8" s="615"/>
      <c r="OMY8" s="615"/>
      <c r="OMZ8" s="615"/>
      <c r="ONA8" s="615"/>
      <c r="ONB8" s="615"/>
      <c r="ONC8" s="615"/>
      <c r="OND8" s="615"/>
      <c r="ONE8" s="615"/>
      <c r="ONF8" s="615"/>
      <c r="ONG8" s="615"/>
      <c r="ONH8" s="615"/>
      <c r="ONI8" s="615"/>
      <c r="ONJ8" s="615"/>
      <c r="ONK8" s="615"/>
      <c r="ONL8" s="615"/>
      <c r="ONM8" s="615"/>
      <c r="ONN8" s="615"/>
      <c r="ONO8" s="615"/>
      <c r="ONP8" s="615"/>
      <c r="ONQ8" s="615"/>
      <c r="ONR8" s="615"/>
      <c r="ONS8" s="615"/>
      <c r="ONT8" s="615"/>
      <c r="ONU8" s="615"/>
      <c r="ONV8" s="615"/>
      <c r="ONW8" s="615"/>
      <c r="ONX8" s="615"/>
      <c r="ONY8" s="615"/>
      <c r="ONZ8" s="615"/>
      <c r="OOA8" s="615"/>
      <c r="OOB8" s="615"/>
      <c r="OOC8" s="615"/>
      <c r="OOD8" s="615"/>
      <c r="OOE8" s="615"/>
      <c r="OOF8" s="615"/>
      <c r="OOG8" s="615"/>
      <c r="OOH8" s="615"/>
      <c r="OOI8" s="615"/>
      <c r="OOJ8" s="615"/>
      <c r="OOK8" s="615"/>
      <c r="OOL8" s="615"/>
      <c r="OOM8" s="615"/>
      <c r="OON8" s="615"/>
      <c r="OOO8" s="615"/>
      <c r="OOP8" s="615"/>
      <c r="OOQ8" s="615"/>
      <c r="OOR8" s="615"/>
      <c r="OOS8" s="615"/>
      <c r="OOT8" s="615"/>
      <c r="OOU8" s="615"/>
      <c r="OOV8" s="615"/>
      <c r="OOW8" s="615"/>
      <c r="OOX8" s="615"/>
      <c r="OOY8" s="615"/>
      <c r="OOZ8" s="615"/>
      <c r="OPA8" s="615"/>
      <c r="OPB8" s="615"/>
      <c r="OPC8" s="615"/>
      <c r="OPD8" s="615"/>
      <c r="OPE8" s="615"/>
      <c r="OPF8" s="615"/>
      <c r="OPG8" s="615"/>
      <c r="OPH8" s="615"/>
      <c r="OPI8" s="615"/>
      <c r="OPJ8" s="615"/>
      <c r="OPK8" s="615"/>
      <c r="OPL8" s="615"/>
      <c r="OPM8" s="615"/>
      <c r="OPN8" s="615"/>
      <c r="OPO8" s="615"/>
      <c r="OPP8" s="615"/>
      <c r="OPQ8" s="615"/>
      <c r="OPR8" s="615"/>
      <c r="OPS8" s="615"/>
      <c r="OPT8" s="615"/>
      <c r="OPU8" s="615"/>
      <c r="OPV8" s="615"/>
      <c r="OPW8" s="615"/>
      <c r="OPX8" s="615"/>
      <c r="OPY8" s="615"/>
      <c r="OPZ8" s="615"/>
      <c r="OQA8" s="615"/>
      <c r="OQB8" s="615"/>
      <c r="OQC8" s="615"/>
      <c r="OQD8" s="615"/>
      <c r="OQE8" s="615"/>
      <c r="OQF8" s="615"/>
      <c r="OQG8" s="615"/>
      <c r="OQH8" s="615"/>
      <c r="OQI8" s="615"/>
      <c r="OQJ8" s="615"/>
      <c r="OQK8" s="615"/>
      <c r="OQL8" s="615"/>
      <c r="OQM8" s="615"/>
      <c r="OQN8" s="615"/>
      <c r="OQO8" s="615"/>
      <c r="OQP8" s="615"/>
      <c r="OQQ8" s="615"/>
      <c r="OQR8" s="615"/>
      <c r="OQS8" s="615"/>
      <c r="OQT8" s="615"/>
      <c r="OQU8" s="615"/>
      <c r="OQV8" s="615"/>
      <c r="OQW8" s="615"/>
      <c r="OQX8" s="615"/>
      <c r="OQY8" s="615"/>
      <c r="OQZ8" s="615"/>
      <c r="ORA8" s="615"/>
      <c r="ORB8" s="615"/>
      <c r="ORC8" s="615"/>
      <c r="ORD8" s="615"/>
      <c r="ORE8" s="615"/>
      <c r="ORF8" s="615"/>
      <c r="ORG8" s="615"/>
      <c r="ORH8" s="615"/>
      <c r="ORI8" s="615"/>
      <c r="ORJ8" s="615"/>
      <c r="ORK8" s="615"/>
      <c r="ORL8" s="615"/>
      <c r="ORM8" s="615"/>
      <c r="ORN8" s="615"/>
      <c r="ORO8" s="615"/>
      <c r="ORP8" s="615"/>
      <c r="ORQ8" s="615"/>
      <c r="ORR8" s="615"/>
      <c r="ORS8" s="615"/>
      <c r="ORT8" s="615"/>
      <c r="ORU8" s="615"/>
      <c r="ORV8" s="615"/>
      <c r="ORW8" s="615"/>
      <c r="ORX8" s="615"/>
      <c r="ORY8" s="615"/>
      <c r="ORZ8" s="615"/>
      <c r="OSA8" s="615"/>
      <c r="OSB8" s="615"/>
      <c r="OSC8" s="615"/>
      <c r="OSD8" s="615"/>
      <c r="OSE8" s="615"/>
      <c r="OSF8" s="615"/>
      <c r="OSG8" s="615"/>
      <c r="OSH8" s="615"/>
      <c r="OSI8" s="615"/>
      <c r="OSJ8" s="615"/>
      <c r="OSK8" s="615"/>
      <c r="OSL8" s="615"/>
      <c r="OSM8" s="615"/>
      <c r="OSN8" s="615"/>
      <c r="OSO8" s="615"/>
      <c r="OSP8" s="615"/>
      <c r="OSQ8" s="615"/>
      <c r="OSR8" s="615"/>
      <c r="OSS8" s="615"/>
      <c r="OST8" s="615"/>
      <c r="OSU8" s="615"/>
      <c r="OSV8" s="615"/>
      <c r="OSW8" s="615"/>
      <c r="OSX8" s="615"/>
      <c r="OSY8" s="615"/>
      <c r="OSZ8" s="615"/>
      <c r="OTA8" s="615"/>
      <c r="OTB8" s="615"/>
      <c r="OTC8" s="615"/>
      <c r="OTD8" s="615"/>
      <c r="OTE8" s="615"/>
      <c r="OTF8" s="615"/>
      <c r="OTG8" s="615"/>
      <c r="OTH8" s="615"/>
      <c r="OTI8" s="615"/>
      <c r="OTJ8" s="615"/>
      <c r="OTK8" s="615"/>
      <c r="OTL8" s="615"/>
      <c r="OTM8" s="615"/>
      <c r="OTN8" s="615"/>
      <c r="OTO8" s="615"/>
      <c r="OTP8" s="615"/>
      <c r="OTQ8" s="615"/>
      <c r="OTR8" s="615"/>
      <c r="OTS8" s="615"/>
      <c r="OTT8" s="615"/>
      <c r="OTU8" s="615"/>
      <c r="OTV8" s="615"/>
      <c r="OTW8" s="615"/>
      <c r="OTX8" s="615"/>
      <c r="OTY8" s="615"/>
      <c r="OTZ8" s="615"/>
      <c r="OUA8" s="615"/>
      <c r="OUB8" s="615"/>
      <c r="OUC8" s="615"/>
      <c r="OUD8" s="615"/>
      <c r="OUE8" s="615"/>
      <c r="OUF8" s="615"/>
      <c r="OUG8" s="615"/>
      <c r="OUH8" s="615"/>
      <c r="OUI8" s="615"/>
      <c r="OUJ8" s="615"/>
      <c r="OUK8" s="615"/>
      <c r="OUL8" s="615"/>
      <c r="OUM8" s="615"/>
      <c r="OUN8" s="615"/>
      <c r="OUO8" s="615"/>
      <c r="OUP8" s="615"/>
      <c r="OUQ8" s="615"/>
      <c r="OUR8" s="615"/>
      <c r="OUS8" s="615"/>
      <c r="OUT8" s="615"/>
      <c r="OUU8" s="615"/>
      <c r="OUV8" s="615"/>
      <c r="OUW8" s="615"/>
      <c r="OUX8" s="615"/>
      <c r="OUY8" s="615"/>
      <c r="OUZ8" s="615"/>
      <c r="OVA8" s="615"/>
      <c r="OVB8" s="615"/>
      <c r="OVC8" s="615"/>
      <c r="OVD8" s="615"/>
      <c r="OVE8" s="615"/>
      <c r="OVF8" s="615"/>
      <c r="OVG8" s="615"/>
      <c r="OVH8" s="615"/>
      <c r="OVI8" s="615"/>
      <c r="OVJ8" s="615"/>
      <c r="OVK8" s="615"/>
      <c r="OVL8" s="615"/>
      <c r="OVM8" s="615"/>
      <c r="OVN8" s="615"/>
      <c r="OVO8" s="615"/>
      <c r="OVP8" s="615"/>
      <c r="OVQ8" s="615"/>
      <c r="OVR8" s="615"/>
      <c r="OVS8" s="615"/>
      <c r="OVT8" s="615"/>
      <c r="OVU8" s="615"/>
      <c r="OVV8" s="615"/>
      <c r="OVW8" s="615"/>
      <c r="OVX8" s="615"/>
      <c r="OVY8" s="615"/>
      <c r="OVZ8" s="615"/>
      <c r="OWA8" s="615"/>
      <c r="OWB8" s="615"/>
      <c r="OWC8" s="615"/>
      <c r="OWD8" s="615"/>
      <c r="OWE8" s="615"/>
      <c r="OWF8" s="615"/>
      <c r="OWG8" s="615"/>
      <c r="OWH8" s="615"/>
      <c r="OWI8" s="615"/>
      <c r="OWJ8" s="615"/>
      <c r="OWK8" s="615"/>
      <c r="OWL8" s="615"/>
      <c r="OWM8" s="615"/>
      <c r="OWN8" s="615"/>
      <c r="OWO8" s="615"/>
      <c r="OWP8" s="615"/>
      <c r="OWQ8" s="615"/>
      <c r="OWR8" s="615"/>
      <c r="OWS8" s="615"/>
      <c r="OWT8" s="615"/>
      <c r="OWU8" s="615"/>
      <c r="OWV8" s="615"/>
      <c r="OWW8" s="615"/>
      <c r="OWX8" s="615"/>
      <c r="OWY8" s="615"/>
      <c r="OWZ8" s="615"/>
      <c r="OXA8" s="615"/>
      <c r="OXB8" s="615"/>
      <c r="OXC8" s="615"/>
      <c r="OXD8" s="615"/>
      <c r="OXE8" s="615"/>
      <c r="OXF8" s="615"/>
      <c r="OXG8" s="615"/>
      <c r="OXH8" s="615"/>
      <c r="OXI8" s="615"/>
      <c r="OXJ8" s="615"/>
      <c r="OXK8" s="615"/>
      <c r="OXL8" s="615"/>
      <c r="OXM8" s="615"/>
      <c r="OXN8" s="615"/>
      <c r="OXO8" s="615"/>
      <c r="OXP8" s="615"/>
      <c r="OXQ8" s="615"/>
      <c r="OXR8" s="615"/>
      <c r="OXS8" s="615"/>
      <c r="OXT8" s="615"/>
      <c r="OXU8" s="615"/>
      <c r="OXV8" s="615"/>
      <c r="OXW8" s="615"/>
      <c r="OXX8" s="615"/>
      <c r="OXY8" s="615"/>
      <c r="OXZ8" s="615"/>
      <c r="OYA8" s="615"/>
      <c r="OYB8" s="615"/>
      <c r="OYC8" s="615"/>
      <c r="OYD8" s="615"/>
      <c r="OYE8" s="615"/>
      <c r="OYF8" s="615"/>
      <c r="OYG8" s="615"/>
      <c r="OYH8" s="615"/>
      <c r="OYI8" s="615"/>
      <c r="OYJ8" s="615"/>
      <c r="OYK8" s="615"/>
      <c r="OYL8" s="615"/>
      <c r="OYM8" s="615"/>
      <c r="OYN8" s="615"/>
      <c r="OYO8" s="615"/>
      <c r="OYP8" s="615"/>
      <c r="OYQ8" s="615"/>
      <c r="OYR8" s="615"/>
      <c r="OYS8" s="615"/>
      <c r="OYT8" s="615"/>
      <c r="OYU8" s="615"/>
      <c r="OYV8" s="615"/>
      <c r="OYW8" s="615"/>
      <c r="OYX8" s="615"/>
      <c r="OYY8" s="615"/>
      <c r="OYZ8" s="615"/>
      <c r="OZA8" s="615"/>
      <c r="OZB8" s="615"/>
      <c r="OZC8" s="615"/>
      <c r="OZD8" s="615"/>
      <c r="OZE8" s="615"/>
      <c r="OZF8" s="615"/>
      <c r="OZG8" s="615"/>
      <c r="OZH8" s="615"/>
      <c r="OZI8" s="615"/>
      <c r="OZJ8" s="615"/>
      <c r="OZK8" s="615"/>
      <c r="OZL8" s="615"/>
      <c r="OZM8" s="615"/>
      <c r="OZN8" s="615"/>
      <c r="OZO8" s="615"/>
      <c r="OZP8" s="615"/>
      <c r="OZQ8" s="615"/>
      <c r="OZR8" s="615"/>
      <c r="OZS8" s="615"/>
      <c r="OZT8" s="615"/>
      <c r="OZU8" s="615"/>
      <c r="OZV8" s="615"/>
      <c r="OZW8" s="615"/>
      <c r="OZX8" s="615"/>
      <c r="OZY8" s="615"/>
      <c r="OZZ8" s="615"/>
      <c r="PAA8" s="615"/>
      <c r="PAB8" s="615"/>
      <c r="PAC8" s="615"/>
      <c r="PAD8" s="615"/>
      <c r="PAE8" s="615"/>
      <c r="PAF8" s="615"/>
      <c r="PAG8" s="615"/>
      <c r="PAH8" s="615"/>
      <c r="PAI8" s="615"/>
      <c r="PAJ8" s="615"/>
      <c r="PAK8" s="615"/>
      <c r="PAL8" s="615"/>
      <c r="PAM8" s="615"/>
      <c r="PAN8" s="615"/>
      <c r="PAO8" s="615"/>
      <c r="PAP8" s="615"/>
      <c r="PAQ8" s="615"/>
      <c r="PAR8" s="615"/>
      <c r="PAS8" s="615"/>
      <c r="PAT8" s="615"/>
      <c r="PAU8" s="615"/>
      <c r="PAV8" s="615"/>
      <c r="PAW8" s="615"/>
      <c r="PAX8" s="615"/>
      <c r="PAY8" s="615"/>
      <c r="PAZ8" s="615"/>
      <c r="PBA8" s="615"/>
      <c r="PBB8" s="615"/>
      <c r="PBC8" s="615"/>
      <c r="PBD8" s="615"/>
      <c r="PBE8" s="615"/>
      <c r="PBF8" s="615"/>
      <c r="PBG8" s="615"/>
      <c r="PBH8" s="615"/>
      <c r="PBI8" s="615"/>
      <c r="PBJ8" s="615"/>
      <c r="PBK8" s="615"/>
      <c r="PBL8" s="615"/>
      <c r="PBM8" s="615"/>
      <c r="PBN8" s="615"/>
      <c r="PBO8" s="615"/>
      <c r="PBP8" s="615"/>
      <c r="PBQ8" s="615"/>
      <c r="PBR8" s="615"/>
      <c r="PBS8" s="615"/>
      <c r="PBT8" s="615"/>
      <c r="PBU8" s="615"/>
      <c r="PBV8" s="615"/>
      <c r="PBW8" s="615"/>
      <c r="PBX8" s="615"/>
      <c r="PBY8" s="615"/>
      <c r="PBZ8" s="615"/>
      <c r="PCA8" s="615"/>
      <c r="PCB8" s="615"/>
      <c r="PCC8" s="615"/>
      <c r="PCD8" s="615"/>
      <c r="PCE8" s="615"/>
      <c r="PCF8" s="615"/>
      <c r="PCG8" s="615"/>
      <c r="PCH8" s="615"/>
      <c r="PCI8" s="615"/>
      <c r="PCJ8" s="615"/>
      <c r="PCK8" s="615"/>
      <c r="PCL8" s="615"/>
      <c r="PCM8" s="615"/>
      <c r="PCN8" s="615"/>
      <c r="PCO8" s="615"/>
      <c r="PCP8" s="615"/>
      <c r="PCQ8" s="615"/>
      <c r="PCR8" s="615"/>
      <c r="PCS8" s="615"/>
      <c r="PCT8" s="615"/>
      <c r="PCU8" s="615"/>
      <c r="PCV8" s="615"/>
      <c r="PCW8" s="615"/>
      <c r="PCX8" s="615"/>
      <c r="PCY8" s="615"/>
      <c r="PCZ8" s="615"/>
      <c r="PDA8" s="615"/>
      <c r="PDB8" s="615"/>
      <c r="PDC8" s="615"/>
      <c r="PDD8" s="615"/>
      <c r="PDE8" s="615"/>
      <c r="PDF8" s="615"/>
      <c r="PDG8" s="615"/>
      <c r="PDH8" s="615"/>
      <c r="PDI8" s="615"/>
      <c r="PDJ8" s="615"/>
      <c r="PDK8" s="615"/>
      <c r="PDL8" s="615"/>
      <c r="PDM8" s="615"/>
      <c r="PDN8" s="615"/>
      <c r="PDO8" s="615"/>
      <c r="PDP8" s="615"/>
      <c r="PDQ8" s="615"/>
      <c r="PDR8" s="615"/>
      <c r="PDS8" s="615"/>
      <c r="PDT8" s="615"/>
      <c r="PDU8" s="615"/>
      <c r="PDV8" s="615"/>
      <c r="PDW8" s="615"/>
      <c r="PDX8" s="615"/>
      <c r="PDY8" s="615"/>
      <c r="PDZ8" s="615"/>
      <c r="PEA8" s="615"/>
      <c r="PEB8" s="615"/>
      <c r="PEC8" s="615"/>
      <c r="PED8" s="615"/>
      <c r="PEE8" s="615"/>
      <c r="PEF8" s="615"/>
      <c r="PEG8" s="615"/>
      <c r="PEH8" s="615"/>
      <c r="PEI8" s="615"/>
      <c r="PEJ8" s="615"/>
      <c r="PEK8" s="615"/>
      <c r="PEL8" s="615"/>
      <c r="PEM8" s="615"/>
      <c r="PEN8" s="615"/>
      <c r="PEO8" s="615"/>
      <c r="PEP8" s="615"/>
      <c r="PEQ8" s="615"/>
      <c r="PER8" s="615"/>
      <c r="PES8" s="615"/>
      <c r="PET8" s="615"/>
      <c r="PEU8" s="615"/>
      <c r="PEV8" s="615"/>
      <c r="PEW8" s="615"/>
      <c r="PEX8" s="615"/>
      <c r="PEY8" s="615"/>
      <c r="PEZ8" s="615"/>
      <c r="PFA8" s="615"/>
      <c r="PFB8" s="615"/>
      <c r="PFC8" s="615"/>
      <c r="PFD8" s="615"/>
      <c r="PFE8" s="615"/>
      <c r="PFF8" s="615"/>
      <c r="PFG8" s="615"/>
      <c r="PFH8" s="615"/>
      <c r="PFI8" s="615"/>
      <c r="PFJ8" s="615"/>
      <c r="PFK8" s="615"/>
      <c r="PFL8" s="615"/>
      <c r="PFM8" s="615"/>
      <c r="PFN8" s="615"/>
      <c r="PFO8" s="615"/>
      <c r="PFP8" s="615"/>
      <c r="PFQ8" s="615"/>
      <c r="PFR8" s="615"/>
      <c r="PFS8" s="615"/>
      <c r="PFT8" s="615"/>
      <c r="PFU8" s="615"/>
      <c r="PFV8" s="615"/>
      <c r="PFW8" s="615"/>
      <c r="PFX8" s="615"/>
      <c r="PFY8" s="615"/>
      <c r="PFZ8" s="615"/>
      <c r="PGA8" s="615"/>
      <c r="PGB8" s="615"/>
      <c r="PGC8" s="615"/>
      <c r="PGD8" s="615"/>
      <c r="PGE8" s="615"/>
      <c r="PGF8" s="615"/>
      <c r="PGG8" s="615"/>
      <c r="PGH8" s="615"/>
      <c r="PGI8" s="615"/>
      <c r="PGJ8" s="615"/>
      <c r="PGK8" s="615"/>
      <c r="PGL8" s="615"/>
      <c r="PGM8" s="615"/>
      <c r="PGN8" s="615"/>
      <c r="PGO8" s="615"/>
      <c r="PGP8" s="615"/>
      <c r="PGQ8" s="615"/>
      <c r="PGR8" s="615"/>
      <c r="PGS8" s="615"/>
      <c r="PGT8" s="615"/>
      <c r="PGU8" s="615"/>
      <c r="PGV8" s="615"/>
      <c r="PGW8" s="615"/>
      <c r="PGX8" s="615"/>
      <c r="PGY8" s="615"/>
      <c r="PGZ8" s="615"/>
      <c r="PHA8" s="615"/>
      <c r="PHB8" s="615"/>
      <c r="PHC8" s="615"/>
      <c r="PHD8" s="615"/>
      <c r="PHE8" s="615"/>
      <c r="PHF8" s="615"/>
      <c r="PHG8" s="615"/>
      <c r="PHH8" s="615"/>
      <c r="PHI8" s="615"/>
      <c r="PHJ8" s="615"/>
      <c r="PHK8" s="615"/>
      <c r="PHL8" s="615"/>
      <c r="PHM8" s="615"/>
      <c r="PHN8" s="615"/>
      <c r="PHO8" s="615"/>
      <c r="PHP8" s="615"/>
      <c r="PHQ8" s="615"/>
      <c r="PHR8" s="615"/>
      <c r="PHS8" s="615"/>
      <c r="PHT8" s="615"/>
      <c r="PHU8" s="615"/>
      <c r="PHV8" s="615"/>
      <c r="PHW8" s="615"/>
      <c r="PHX8" s="615"/>
      <c r="PHY8" s="615"/>
      <c r="PHZ8" s="615"/>
      <c r="PIA8" s="615"/>
      <c r="PIB8" s="615"/>
      <c r="PIC8" s="615"/>
      <c r="PID8" s="615"/>
      <c r="PIE8" s="615"/>
      <c r="PIF8" s="615"/>
      <c r="PIG8" s="615"/>
      <c r="PIH8" s="615"/>
      <c r="PII8" s="615"/>
      <c r="PIJ8" s="615"/>
      <c r="PIK8" s="615"/>
      <c r="PIL8" s="615"/>
      <c r="PIM8" s="615"/>
      <c r="PIN8" s="615"/>
      <c r="PIO8" s="615"/>
      <c r="PIP8" s="615"/>
      <c r="PIQ8" s="615"/>
      <c r="PIR8" s="615"/>
      <c r="PIS8" s="615"/>
      <c r="PIT8" s="615"/>
      <c r="PIU8" s="615"/>
      <c r="PIV8" s="615"/>
      <c r="PIW8" s="615"/>
      <c r="PIX8" s="615"/>
      <c r="PIY8" s="615"/>
      <c r="PIZ8" s="615"/>
      <c r="PJA8" s="615"/>
      <c r="PJB8" s="615"/>
      <c r="PJC8" s="615"/>
      <c r="PJD8" s="615"/>
      <c r="PJE8" s="615"/>
      <c r="PJF8" s="615"/>
      <c r="PJG8" s="615"/>
      <c r="PJH8" s="615"/>
      <c r="PJI8" s="615"/>
      <c r="PJJ8" s="615"/>
      <c r="PJK8" s="615"/>
      <c r="PJL8" s="615"/>
      <c r="PJM8" s="615"/>
      <c r="PJN8" s="615"/>
      <c r="PJO8" s="615"/>
      <c r="PJP8" s="615"/>
      <c r="PJQ8" s="615"/>
      <c r="PJR8" s="615"/>
      <c r="PJS8" s="615"/>
      <c r="PJT8" s="615"/>
      <c r="PJU8" s="615"/>
      <c r="PJV8" s="615"/>
      <c r="PJW8" s="615"/>
      <c r="PJX8" s="615"/>
      <c r="PJY8" s="615"/>
      <c r="PJZ8" s="615"/>
      <c r="PKA8" s="615"/>
      <c r="PKB8" s="615"/>
      <c r="PKC8" s="615"/>
      <c r="PKD8" s="615"/>
      <c r="PKE8" s="615"/>
      <c r="PKF8" s="615"/>
      <c r="PKG8" s="615"/>
      <c r="PKH8" s="615"/>
      <c r="PKI8" s="615"/>
      <c r="PKJ8" s="615"/>
      <c r="PKK8" s="615"/>
      <c r="PKL8" s="615"/>
      <c r="PKM8" s="615"/>
      <c r="PKN8" s="615"/>
      <c r="PKO8" s="615"/>
      <c r="PKP8" s="615"/>
      <c r="PKQ8" s="615"/>
      <c r="PKR8" s="615"/>
      <c r="PKS8" s="615"/>
      <c r="PKT8" s="615"/>
      <c r="PKU8" s="615"/>
      <c r="PKV8" s="615"/>
      <c r="PKW8" s="615"/>
      <c r="PKX8" s="615"/>
      <c r="PKY8" s="615"/>
      <c r="PKZ8" s="615"/>
      <c r="PLA8" s="615"/>
      <c r="PLB8" s="615"/>
      <c r="PLC8" s="615"/>
      <c r="PLD8" s="615"/>
      <c r="PLE8" s="615"/>
      <c r="PLF8" s="615"/>
      <c r="PLG8" s="615"/>
      <c r="PLH8" s="615"/>
      <c r="PLI8" s="615"/>
      <c r="PLJ8" s="615"/>
      <c r="PLK8" s="615"/>
      <c r="PLL8" s="615"/>
      <c r="PLM8" s="615"/>
      <c r="PLN8" s="615"/>
      <c r="PLO8" s="615"/>
      <c r="PLP8" s="615"/>
      <c r="PLQ8" s="615"/>
      <c r="PLR8" s="615"/>
      <c r="PLS8" s="615"/>
      <c r="PLT8" s="615"/>
      <c r="PLU8" s="615"/>
      <c r="PLV8" s="615"/>
      <c r="PLW8" s="615"/>
      <c r="PLX8" s="615"/>
      <c r="PLY8" s="615"/>
      <c r="PLZ8" s="615"/>
      <c r="PMA8" s="615"/>
      <c r="PMB8" s="615"/>
      <c r="PMC8" s="615"/>
      <c r="PMD8" s="615"/>
      <c r="PME8" s="615"/>
      <c r="PMF8" s="615"/>
      <c r="PMG8" s="615"/>
      <c r="PMH8" s="615"/>
      <c r="PMI8" s="615"/>
      <c r="PMJ8" s="615"/>
      <c r="PMK8" s="615"/>
      <c r="PML8" s="615"/>
      <c r="PMM8" s="615"/>
      <c r="PMN8" s="615"/>
      <c r="PMO8" s="615"/>
      <c r="PMP8" s="615"/>
      <c r="PMQ8" s="615"/>
      <c r="PMR8" s="615"/>
      <c r="PMS8" s="615"/>
      <c r="PMT8" s="615"/>
      <c r="PMU8" s="615"/>
      <c r="PMV8" s="615"/>
      <c r="PMW8" s="615"/>
      <c r="PMX8" s="615"/>
      <c r="PMY8" s="615"/>
      <c r="PMZ8" s="615"/>
      <c r="PNA8" s="615"/>
      <c r="PNB8" s="615"/>
      <c r="PNC8" s="615"/>
      <c r="PND8" s="615"/>
      <c r="PNE8" s="615"/>
      <c r="PNF8" s="615"/>
      <c r="PNG8" s="615"/>
      <c r="PNH8" s="615"/>
      <c r="PNI8" s="615"/>
      <c r="PNJ8" s="615"/>
      <c r="PNK8" s="615"/>
      <c r="PNL8" s="615"/>
      <c r="PNM8" s="615"/>
      <c r="PNN8" s="615"/>
      <c r="PNO8" s="615"/>
      <c r="PNP8" s="615"/>
      <c r="PNQ8" s="615"/>
      <c r="PNR8" s="615"/>
      <c r="PNS8" s="615"/>
      <c r="PNT8" s="615"/>
      <c r="PNU8" s="615"/>
      <c r="PNV8" s="615"/>
      <c r="PNW8" s="615"/>
      <c r="PNX8" s="615"/>
      <c r="PNY8" s="615"/>
      <c r="PNZ8" s="615"/>
      <c r="POA8" s="615"/>
      <c r="POB8" s="615"/>
      <c r="POC8" s="615"/>
      <c r="POD8" s="615"/>
      <c r="POE8" s="615"/>
      <c r="POF8" s="615"/>
      <c r="POG8" s="615"/>
      <c r="POH8" s="615"/>
      <c r="POI8" s="615"/>
      <c r="POJ8" s="615"/>
      <c r="POK8" s="615"/>
      <c r="POL8" s="615"/>
      <c r="POM8" s="615"/>
      <c r="PON8" s="615"/>
      <c r="POO8" s="615"/>
      <c r="POP8" s="615"/>
      <c r="POQ8" s="615"/>
      <c r="POR8" s="615"/>
      <c r="POS8" s="615"/>
      <c r="POT8" s="615"/>
      <c r="POU8" s="615"/>
      <c r="POV8" s="615"/>
      <c r="POW8" s="615"/>
      <c r="POX8" s="615"/>
      <c r="POY8" s="615"/>
      <c r="POZ8" s="615"/>
      <c r="PPA8" s="615"/>
      <c r="PPB8" s="615"/>
      <c r="PPC8" s="615"/>
      <c r="PPD8" s="615"/>
      <c r="PPE8" s="615"/>
      <c r="PPF8" s="615"/>
      <c r="PPG8" s="615"/>
      <c r="PPH8" s="615"/>
      <c r="PPI8" s="615"/>
      <c r="PPJ8" s="615"/>
      <c r="PPK8" s="615"/>
      <c r="PPL8" s="615"/>
      <c r="PPM8" s="615"/>
      <c r="PPN8" s="615"/>
      <c r="PPO8" s="615"/>
      <c r="PPP8" s="615"/>
      <c r="PPQ8" s="615"/>
      <c r="PPR8" s="615"/>
      <c r="PPS8" s="615"/>
      <c r="PPT8" s="615"/>
      <c r="PPU8" s="615"/>
      <c r="PPV8" s="615"/>
      <c r="PPW8" s="615"/>
      <c r="PPX8" s="615"/>
      <c r="PPY8" s="615"/>
      <c r="PPZ8" s="615"/>
      <c r="PQA8" s="615"/>
      <c r="PQB8" s="615"/>
      <c r="PQC8" s="615"/>
      <c r="PQD8" s="615"/>
      <c r="PQE8" s="615"/>
      <c r="PQF8" s="615"/>
      <c r="PQG8" s="615"/>
      <c r="PQH8" s="615"/>
      <c r="PQI8" s="615"/>
      <c r="PQJ8" s="615"/>
      <c r="PQK8" s="615"/>
      <c r="PQL8" s="615"/>
      <c r="PQM8" s="615"/>
      <c r="PQN8" s="615"/>
      <c r="PQO8" s="615"/>
      <c r="PQP8" s="615"/>
      <c r="PQQ8" s="615"/>
      <c r="PQR8" s="615"/>
      <c r="PQS8" s="615"/>
      <c r="PQT8" s="615"/>
      <c r="PQU8" s="615"/>
      <c r="PQV8" s="615"/>
      <c r="PQW8" s="615"/>
      <c r="PQX8" s="615"/>
      <c r="PQY8" s="615"/>
      <c r="PQZ8" s="615"/>
      <c r="PRA8" s="615"/>
      <c r="PRB8" s="615"/>
      <c r="PRC8" s="615"/>
      <c r="PRD8" s="615"/>
      <c r="PRE8" s="615"/>
      <c r="PRF8" s="615"/>
      <c r="PRG8" s="615"/>
      <c r="PRH8" s="615"/>
      <c r="PRI8" s="615"/>
      <c r="PRJ8" s="615"/>
      <c r="PRK8" s="615"/>
      <c r="PRL8" s="615"/>
      <c r="PRM8" s="615"/>
      <c r="PRN8" s="615"/>
      <c r="PRO8" s="615"/>
      <c r="PRP8" s="615"/>
      <c r="PRQ8" s="615"/>
      <c r="PRR8" s="615"/>
      <c r="PRS8" s="615"/>
      <c r="PRT8" s="615"/>
      <c r="PRU8" s="615"/>
      <c r="PRV8" s="615"/>
      <c r="PRW8" s="615"/>
      <c r="PRX8" s="615"/>
      <c r="PRY8" s="615"/>
      <c r="PRZ8" s="615"/>
      <c r="PSA8" s="615"/>
      <c r="PSB8" s="615"/>
      <c r="PSC8" s="615"/>
      <c r="PSD8" s="615"/>
      <c r="PSE8" s="615"/>
      <c r="PSF8" s="615"/>
      <c r="PSG8" s="615"/>
      <c r="PSH8" s="615"/>
      <c r="PSI8" s="615"/>
      <c r="PSJ8" s="615"/>
      <c r="PSK8" s="615"/>
      <c r="PSL8" s="615"/>
      <c r="PSM8" s="615"/>
      <c r="PSN8" s="615"/>
      <c r="PSO8" s="615"/>
      <c r="PSP8" s="615"/>
      <c r="PSQ8" s="615"/>
      <c r="PSR8" s="615"/>
      <c r="PSS8" s="615"/>
      <c r="PST8" s="615"/>
      <c r="PSU8" s="615"/>
      <c r="PSV8" s="615"/>
      <c r="PSW8" s="615"/>
      <c r="PSX8" s="615"/>
      <c r="PSY8" s="615"/>
      <c r="PSZ8" s="615"/>
      <c r="PTA8" s="615"/>
      <c r="PTB8" s="615"/>
      <c r="PTC8" s="615"/>
      <c r="PTD8" s="615"/>
      <c r="PTE8" s="615"/>
      <c r="PTF8" s="615"/>
      <c r="PTG8" s="615"/>
      <c r="PTH8" s="615"/>
      <c r="PTI8" s="615"/>
      <c r="PTJ8" s="615"/>
      <c r="PTK8" s="615"/>
      <c r="PTL8" s="615"/>
      <c r="PTM8" s="615"/>
      <c r="PTN8" s="615"/>
      <c r="PTO8" s="615"/>
      <c r="PTP8" s="615"/>
      <c r="PTQ8" s="615"/>
      <c r="PTR8" s="615"/>
      <c r="PTS8" s="615"/>
      <c r="PTT8" s="615"/>
      <c r="PTU8" s="615"/>
      <c r="PTV8" s="615"/>
      <c r="PTW8" s="615"/>
      <c r="PTX8" s="615"/>
      <c r="PTY8" s="615"/>
      <c r="PTZ8" s="615"/>
      <c r="PUA8" s="615"/>
      <c r="PUB8" s="615"/>
      <c r="PUC8" s="615"/>
      <c r="PUD8" s="615"/>
      <c r="PUE8" s="615"/>
      <c r="PUF8" s="615"/>
      <c r="PUG8" s="615"/>
      <c r="PUH8" s="615"/>
      <c r="PUI8" s="615"/>
      <c r="PUJ8" s="615"/>
      <c r="PUK8" s="615"/>
      <c r="PUL8" s="615"/>
      <c r="PUM8" s="615"/>
      <c r="PUN8" s="615"/>
      <c r="PUO8" s="615"/>
      <c r="PUP8" s="615"/>
      <c r="PUQ8" s="615"/>
      <c r="PUR8" s="615"/>
      <c r="PUS8" s="615"/>
      <c r="PUT8" s="615"/>
      <c r="PUU8" s="615"/>
      <c r="PUV8" s="615"/>
      <c r="PUW8" s="615"/>
      <c r="PUX8" s="615"/>
      <c r="PUY8" s="615"/>
      <c r="PUZ8" s="615"/>
      <c r="PVA8" s="615"/>
      <c r="PVB8" s="615"/>
      <c r="PVC8" s="615"/>
      <c r="PVD8" s="615"/>
      <c r="PVE8" s="615"/>
      <c r="PVF8" s="615"/>
      <c r="PVG8" s="615"/>
      <c r="PVH8" s="615"/>
      <c r="PVI8" s="615"/>
      <c r="PVJ8" s="615"/>
      <c r="PVK8" s="615"/>
      <c r="PVL8" s="615"/>
      <c r="PVM8" s="615"/>
      <c r="PVN8" s="615"/>
      <c r="PVO8" s="615"/>
      <c r="PVP8" s="615"/>
      <c r="PVQ8" s="615"/>
      <c r="PVR8" s="615"/>
      <c r="PVS8" s="615"/>
      <c r="PVT8" s="615"/>
      <c r="PVU8" s="615"/>
      <c r="PVV8" s="615"/>
      <c r="PVW8" s="615"/>
      <c r="PVX8" s="615"/>
      <c r="PVY8" s="615"/>
      <c r="PVZ8" s="615"/>
      <c r="PWA8" s="615"/>
      <c r="PWB8" s="615"/>
      <c r="PWC8" s="615"/>
      <c r="PWD8" s="615"/>
      <c r="PWE8" s="615"/>
      <c r="PWF8" s="615"/>
      <c r="PWG8" s="615"/>
      <c r="PWH8" s="615"/>
      <c r="PWI8" s="615"/>
      <c r="PWJ8" s="615"/>
      <c r="PWK8" s="615"/>
      <c r="PWL8" s="615"/>
      <c r="PWM8" s="615"/>
      <c r="PWN8" s="615"/>
      <c r="PWO8" s="615"/>
      <c r="PWP8" s="615"/>
      <c r="PWQ8" s="615"/>
      <c r="PWR8" s="615"/>
      <c r="PWS8" s="615"/>
      <c r="PWT8" s="615"/>
      <c r="PWU8" s="615"/>
      <c r="PWV8" s="615"/>
      <c r="PWW8" s="615"/>
      <c r="PWX8" s="615"/>
      <c r="PWY8" s="615"/>
      <c r="PWZ8" s="615"/>
      <c r="PXA8" s="615"/>
      <c r="PXB8" s="615"/>
      <c r="PXC8" s="615"/>
      <c r="PXD8" s="615"/>
      <c r="PXE8" s="615"/>
      <c r="PXF8" s="615"/>
      <c r="PXG8" s="615"/>
      <c r="PXH8" s="615"/>
      <c r="PXI8" s="615"/>
      <c r="PXJ8" s="615"/>
      <c r="PXK8" s="615"/>
      <c r="PXL8" s="615"/>
      <c r="PXM8" s="615"/>
      <c r="PXN8" s="615"/>
      <c r="PXO8" s="615"/>
      <c r="PXP8" s="615"/>
      <c r="PXQ8" s="615"/>
      <c r="PXR8" s="615"/>
      <c r="PXS8" s="615"/>
      <c r="PXT8" s="615"/>
      <c r="PXU8" s="615"/>
      <c r="PXV8" s="615"/>
      <c r="PXW8" s="615"/>
      <c r="PXX8" s="615"/>
      <c r="PXY8" s="615"/>
      <c r="PXZ8" s="615"/>
      <c r="PYA8" s="615"/>
      <c r="PYB8" s="615"/>
      <c r="PYC8" s="615"/>
      <c r="PYD8" s="615"/>
      <c r="PYE8" s="615"/>
      <c r="PYF8" s="615"/>
      <c r="PYG8" s="615"/>
      <c r="PYH8" s="615"/>
      <c r="PYI8" s="615"/>
      <c r="PYJ8" s="615"/>
      <c r="PYK8" s="615"/>
      <c r="PYL8" s="615"/>
      <c r="PYM8" s="615"/>
      <c r="PYN8" s="615"/>
      <c r="PYO8" s="615"/>
      <c r="PYP8" s="615"/>
      <c r="PYQ8" s="615"/>
      <c r="PYR8" s="615"/>
      <c r="PYS8" s="615"/>
      <c r="PYT8" s="615"/>
      <c r="PYU8" s="615"/>
      <c r="PYV8" s="615"/>
      <c r="PYW8" s="615"/>
      <c r="PYX8" s="615"/>
      <c r="PYY8" s="615"/>
      <c r="PYZ8" s="615"/>
      <c r="PZA8" s="615"/>
      <c r="PZB8" s="615"/>
      <c r="PZC8" s="615"/>
      <c r="PZD8" s="615"/>
      <c r="PZE8" s="615"/>
      <c r="PZF8" s="615"/>
      <c r="PZG8" s="615"/>
      <c r="PZH8" s="615"/>
      <c r="PZI8" s="615"/>
      <c r="PZJ8" s="615"/>
      <c r="PZK8" s="615"/>
      <c r="PZL8" s="615"/>
      <c r="PZM8" s="615"/>
      <c r="PZN8" s="615"/>
      <c r="PZO8" s="615"/>
      <c r="PZP8" s="615"/>
      <c r="PZQ8" s="615"/>
      <c r="PZR8" s="615"/>
      <c r="PZS8" s="615"/>
      <c r="PZT8" s="615"/>
      <c r="PZU8" s="615"/>
      <c r="PZV8" s="615"/>
      <c r="PZW8" s="615"/>
      <c r="PZX8" s="615"/>
      <c r="PZY8" s="615"/>
      <c r="PZZ8" s="615"/>
      <c r="QAA8" s="615"/>
      <c r="QAB8" s="615"/>
      <c r="QAC8" s="615"/>
      <c r="QAD8" s="615"/>
      <c r="QAE8" s="615"/>
      <c r="QAF8" s="615"/>
      <c r="QAG8" s="615"/>
      <c r="QAH8" s="615"/>
      <c r="QAI8" s="615"/>
      <c r="QAJ8" s="615"/>
      <c r="QAK8" s="615"/>
      <c r="QAL8" s="615"/>
      <c r="QAM8" s="615"/>
      <c r="QAN8" s="615"/>
      <c r="QAO8" s="615"/>
      <c r="QAP8" s="615"/>
      <c r="QAQ8" s="615"/>
      <c r="QAR8" s="615"/>
      <c r="QAS8" s="615"/>
      <c r="QAT8" s="615"/>
      <c r="QAU8" s="615"/>
      <c r="QAV8" s="615"/>
      <c r="QAW8" s="615"/>
      <c r="QAX8" s="615"/>
      <c r="QAY8" s="615"/>
      <c r="QAZ8" s="615"/>
      <c r="QBA8" s="615"/>
      <c r="QBB8" s="615"/>
      <c r="QBC8" s="615"/>
      <c r="QBD8" s="615"/>
      <c r="QBE8" s="615"/>
      <c r="QBF8" s="615"/>
      <c r="QBG8" s="615"/>
      <c r="QBH8" s="615"/>
      <c r="QBI8" s="615"/>
      <c r="QBJ8" s="615"/>
      <c r="QBK8" s="615"/>
      <c r="QBL8" s="615"/>
      <c r="QBM8" s="615"/>
      <c r="QBN8" s="615"/>
      <c r="QBO8" s="615"/>
      <c r="QBP8" s="615"/>
      <c r="QBQ8" s="615"/>
      <c r="QBR8" s="615"/>
      <c r="QBS8" s="615"/>
      <c r="QBT8" s="615"/>
      <c r="QBU8" s="615"/>
      <c r="QBV8" s="615"/>
      <c r="QBW8" s="615"/>
      <c r="QBX8" s="615"/>
      <c r="QBY8" s="615"/>
      <c r="QBZ8" s="615"/>
      <c r="QCA8" s="615"/>
      <c r="QCB8" s="615"/>
      <c r="QCC8" s="615"/>
      <c r="QCD8" s="615"/>
      <c r="QCE8" s="615"/>
      <c r="QCF8" s="615"/>
      <c r="QCG8" s="615"/>
      <c r="QCH8" s="615"/>
      <c r="QCI8" s="615"/>
      <c r="QCJ8" s="615"/>
      <c r="QCK8" s="615"/>
      <c r="QCL8" s="615"/>
      <c r="QCM8" s="615"/>
      <c r="QCN8" s="615"/>
      <c r="QCO8" s="615"/>
      <c r="QCP8" s="615"/>
      <c r="QCQ8" s="615"/>
      <c r="QCR8" s="615"/>
      <c r="QCS8" s="615"/>
      <c r="QCT8" s="615"/>
      <c r="QCU8" s="615"/>
      <c r="QCV8" s="615"/>
      <c r="QCW8" s="615"/>
      <c r="QCX8" s="615"/>
      <c r="QCY8" s="615"/>
      <c r="QCZ8" s="615"/>
      <c r="QDA8" s="615"/>
      <c r="QDB8" s="615"/>
      <c r="QDC8" s="615"/>
      <c r="QDD8" s="615"/>
      <c r="QDE8" s="615"/>
      <c r="QDF8" s="615"/>
      <c r="QDG8" s="615"/>
      <c r="QDH8" s="615"/>
      <c r="QDI8" s="615"/>
      <c r="QDJ8" s="615"/>
      <c r="QDK8" s="615"/>
      <c r="QDL8" s="615"/>
      <c r="QDM8" s="615"/>
      <c r="QDN8" s="615"/>
      <c r="QDO8" s="615"/>
      <c r="QDP8" s="615"/>
      <c r="QDQ8" s="615"/>
      <c r="QDR8" s="615"/>
      <c r="QDS8" s="615"/>
      <c r="QDT8" s="615"/>
      <c r="QDU8" s="615"/>
      <c r="QDV8" s="615"/>
      <c r="QDW8" s="615"/>
      <c r="QDX8" s="615"/>
      <c r="QDY8" s="615"/>
      <c r="QDZ8" s="615"/>
      <c r="QEA8" s="615"/>
      <c r="QEB8" s="615"/>
      <c r="QEC8" s="615"/>
      <c r="QED8" s="615"/>
      <c r="QEE8" s="615"/>
      <c r="QEF8" s="615"/>
      <c r="QEG8" s="615"/>
      <c r="QEH8" s="615"/>
      <c r="QEI8" s="615"/>
      <c r="QEJ8" s="615"/>
      <c r="QEK8" s="615"/>
      <c r="QEL8" s="615"/>
      <c r="QEM8" s="615"/>
      <c r="QEN8" s="615"/>
      <c r="QEO8" s="615"/>
      <c r="QEP8" s="615"/>
      <c r="QEQ8" s="615"/>
      <c r="QER8" s="615"/>
      <c r="QES8" s="615"/>
      <c r="QET8" s="615"/>
      <c r="QEU8" s="615"/>
      <c r="QEV8" s="615"/>
      <c r="QEW8" s="615"/>
      <c r="QEX8" s="615"/>
      <c r="QEY8" s="615"/>
      <c r="QEZ8" s="615"/>
      <c r="QFA8" s="615"/>
      <c r="QFB8" s="615"/>
      <c r="QFC8" s="615"/>
      <c r="QFD8" s="615"/>
      <c r="QFE8" s="615"/>
      <c r="QFF8" s="615"/>
      <c r="QFG8" s="615"/>
      <c r="QFH8" s="615"/>
      <c r="QFI8" s="615"/>
      <c r="QFJ8" s="615"/>
      <c r="QFK8" s="615"/>
      <c r="QFL8" s="615"/>
      <c r="QFM8" s="615"/>
      <c r="QFN8" s="615"/>
      <c r="QFO8" s="615"/>
      <c r="QFP8" s="615"/>
      <c r="QFQ8" s="615"/>
      <c r="QFR8" s="615"/>
      <c r="QFS8" s="615"/>
      <c r="QFT8" s="615"/>
      <c r="QFU8" s="615"/>
      <c r="QFV8" s="615"/>
      <c r="QFW8" s="615"/>
      <c r="QFX8" s="615"/>
      <c r="QFY8" s="615"/>
      <c r="QFZ8" s="615"/>
      <c r="QGA8" s="615"/>
      <c r="QGB8" s="615"/>
      <c r="QGC8" s="615"/>
      <c r="QGD8" s="615"/>
      <c r="QGE8" s="615"/>
      <c r="QGF8" s="615"/>
      <c r="QGG8" s="615"/>
      <c r="QGH8" s="615"/>
      <c r="QGI8" s="615"/>
      <c r="QGJ8" s="615"/>
      <c r="QGK8" s="615"/>
      <c r="QGL8" s="615"/>
      <c r="QGM8" s="615"/>
      <c r="QGN8" s="615"/>
      <c r="QGO8" s="615"/>
      <c r="QGP8" s="615"/>
      <c r="QGQ8" s="615"/>
      <c r="QGR8" s="615"/>
      <c r="QGS8" s="615"/>
      <c r="QGT8" s="615"/>
      <c r="QGU8" s="615"/>
      <c r="QGV8" s="615"/>
      <c r="QGW8" s="615"/>
      <c r="QGX8" s="615"/>
      <c r="QGY8" s="615"/>
      <c r="QGZ8" s="615"/>
      <c r="QHA8" s="615"/>
      <c r="QHB8" s="615"/>
      <c r="QHC8" s="615"/>
      <c r="QHD8" s="615"/>
      <c r="QHE8" s="615"/>
      <c r="QHF8" s="615"/>
      <c r="QHG8" s="615"/>
      <c r="QHH8" s="615"/>
      <c r="QHI8" s="615"/>
      <c r="QHJ8" s="615"/>
      <c r="QHK8" s="615"/>
      <c r="QHL8" s="615"/>
      <c r="QHM8" s="615"/>
      <c r="QHN8" s="615"/>
      <c r="QHO8" s="615"/>
      <c r="QHP8" s="615"/>
      <c r="QHQ8" s="615"/>
      <c r="QHR8" s="615"/>
      <c r="QHS8" s="615"/>
      <c r="QHT8" s="615"/>
      <c r="QHU8" s="615"/>
      <c r="QHV8" s="615"/>
      <c r="QHW8" s="615"/>
      <c r="QHX8" s="615"/>
      <c r="QHY8" s="615"/>
      <c r="QHZ8" s="615"/>
      <c r="QIA8" s="615"/>
      <c r="QIB8" s="615"/>
      <c r="QIC8" s="615"/>
      <c r="QID8" s="615"/>
      <c r="QIE8" s="615"/>
      <c r="QIF8" s="615"/>
      <c r="QIG8" s="615"/>
      <c r="QIH8" s="615"/>
      <c r="QII8" s="615"/>
      <c r="QIJ8" s="615"/>
      <c r="QIK8" s="615"/>
      <c r="QIL8" s="615"/>
      <c r="QIM8" s="615"/>
      <c r="QIN8" s="615"/>
      <c r="QIO8" s="615"/>
      <c r="QIP8" s="615"/>
      <c r="QIQ8" s="615"/>
      <c r="QIR8" s="615"/>
      <c r="QIS8" s="615"/>
      <c r="QIT8" s="615"/>
      <c r="QIU8" s="615"/>
      <c r="QIV8" s="615"/>
      <c r="QIW8" s="615"/>
      <c r="QIX8" s="615"/>
      <c r="QIY8" s="615"/>
      <c r="QIZ8" s="615"/>
      <c r="QJA8" s="615"/>
      <c r="QJB8" s="615"/>
      <c r="QJC8" s="615"/>
      <c r="QJD8" s="615"/>
      <c r="QJE8" s="615"/>
      <c r="QJF8" s="615"/>
      <c r="QJG8" s="615"/>
      <c r="QJH8" s="615"/>
      <c r="QJI8" s="615"/>
      <c r="QJJ8" s="615"/>
      <c r="QJK8" s="615"/>
      <c r="QJL8" s="615"/>
      <c r="QJM8" s="615"/>
      <c r="QJN8" s="615"/>
      <c r="QJO8" s="615"/>
      <c r="QJP8" s="615"/>
      <c r="QJQ8" s="615"/>
      <c r="QJR8" s="615"/>
      <c r="QJS8" s="615"/>
      <c r="QJT8" s="615"/>
      <c r="QJU8" s="615"/>
      <c r="QJV8" s="615"/>
      <c r="QJW8" s="615"/>
      <c r="QJX8" s="615"/>
      <c r="QJY8" s="615"/>
      <c r="QJZ8" s="615"/>
      <c r="QKA8" s="615"/>
      <c r="QKB8" s="615"/>
      <c r="QKC8" s="615"/>
      <c r="QKD8" s="615"/>
      <c r="QKE8" s="615"/>
      <c r="QKF8" s="615"/>
      <c r="QKG8" s="615"/>
      <c r="QKH8" s="615"/>
      <c r="QKI8" s="615"/>
      <c r="QKJ8" s="615"/>
      <c r="QKK8" s="615"/>
      <c r="QKL8" s="615"/>
      <c r="QKM8" s="615"/>
      <c r="QKN8" s="615"/>
      <c r="QKO8" s="615"/>
      <c r="QKP8" s="615"/>
      <c r="QKQ8" s="615"/>
      <c r="QKR8" s="615"/>
      <c r="QKS8" s="615"/>
      <c r="QKT8" s="615"/>
      <c r="QKU8" s="615"/>
      <c r="QKV8" s="615"/>
      <c r="QKW8" s="615"/>
      <c r="QKX8" s="615"/>
      <c r="QKY8" s="615"/>
      <c r="QKZ8" s="615"/>
      <c r="QLA8" s="615"/>
      <c r="QLB8" s="615"/>
      <c r="QLC8" s="615"/>
      <c r="QLD8" s="615"/>
      <c r="QLE8" s="615"/>
      <c r="QLF8" s="615"/>
      <c r="QLG8" s="615"/>
      <c r="QLH8" s="615"/>
      <c r="QLI8" s="615"/>
      <c r="QLJ8" s="615"/>
      <c r="QLK8" s="615"/>
      <c r="QLL8" s="615"/>
      <c r="QLM8" s="615"/>
      <c r="QLN8" s="615"/>
      <c r="QLO8" s="615"/>
      <c r="QLP8" s="615"/>
      <c r="QLQ8" s="615"/>
      <c r="QLR8" s="615"/>
      <c r="QLS8" s="615"/>
      <c r="QLT8" s="615"/>
      <c r="QLU8" s="615"/>
      <c r="QLV8" s="615"/>
      <c r="QLW8" s="615"/>
      <c r="QLX8" s="615"/>
      <c r="QLY8" s="615"/>
      <c r="QLZ8" s="615"/>
      <c r="QMA8" s="615"/>
      <c r="QMB8" s="615"/>
      <c r="QMC8" s="615"/>
      <c r="QMD8" s="615"/>
      <c r="QME8" s="615"/>
      <c r="QMF8" s="615"/>
      <c r="QMG8" s="615"/>
      <c r="QMH8" s="615"/>
      <c r="QMI8" s="615"/>
      <c r="QMJ8" s="615"/>
      <c r="QMK8" s="615"/>
      <c r="QML8" s="615"/>
      <c r="QMM8" s="615"/>
      <c r="QMN8" s="615"/>
      <c r="QMO8" s="615"/>
      <c r="QMP8" s="615"/>
      <c r="QMQ8" s="615"/>
      <c r="QMR8" s="615"/>
      <c r="QMS8" s="615"/>
      <c r="QMT8" s="615"/>
      <c r="QMU8" s="615"/>
      <c r="QMV8" s="615"/>
      <c r="QMW8" s="615"/>
      <c r="QMX8" s="615"/>
      <c r="QMY8" s="615"/>
      <c r="QMZ8" s="615"/>
      <c r="QNA8" s="615"/>
      <c r="QNB8" s="615"/>
      <c r="QNC8" s="615"/>
      <c r="QND8" s="615"/>
      <c r="QNE8" s="615"/>
      <c r="QNF8" s="615"/>
      <c r="QNG8" s="615"/>
      <c r="QNH8" s="615"/>
      <c r="QNI8" s="615"/>
      <c r="QNJ8" s="615"/>
      <c r="QNK8" s="615"/>
      <c r="QNL8" s="615"/>
      <c r="QNM8" s="615"/>
      <c r="QNN8" s="615"/>
      <c r="QNO8" s="615"/>
      <c r="QNP8" s="615"/>
      <c r="QNQ8" s="615"/>
      <c r="QNR8" s="615"/>
      <c r="QNS8" s="615"/>
      <c r="QNT8" s="615"/>
      <c r="QNU8" s="615"/>
      <c r="QNV8" s="615"/>
      <c r="QNW8" s="615"/>
      <c r="QNX8" s="615"/>
      <c r="QNY8" s="615"/>
      <c r="QNZ8" s="615"/>
      <c r="QOA8" s="615"/>
      <c r="QOB8" s="615"/>
      <c r="QOC8" s="615"/>
      <c r="QOD8" s="615"/>
      <c r="QOE8" s="615"/>
      <c r="QOF8" s="615"/>
      <c r="QOG8" s="615"/>
      <c r="QOH8" s="615"/>
      <c r="QOI8" s="615"/>
      <c r="QOJ8" s="615"/>
      <c r="QOK8" s="615"/>
      <c r="QOL8" s="615"/>
      <c r="QOM8" s="615"/>
      <c r="QON8" s="615"/>
      <c r="QOO8" s="615"/>
      <c r="QOP8" s="615"/>
      <c r="QOQ8" s="615"/>
      <c r="QOR8" s="615"/>
      <c r="QOS8" s="615"/>
      <c r="QOT8" s="615"/>
      <c r="QOU8" s="615"/>
      <c r="QOV8" s="615"/>
      <c r="QOW8" s="615"/>
      <c r="QOX8" s="615"/>
      <c r="QOY8" s="615"/>
      <c r="QOZ8" s="615"/>
      <c r="QPA8" s="615"/>
      <c r="QPB8" s="615"/>
      <c r="QPC8" s="615"/>
      <c r="QPD8" s="615"/>
      <c r="QPE8" s="615"/>
      <c r="QPF8" s="615"/>
      <c r="QPG8" s="615"/>
      <c r="QPH8" s="615"/>
      <c r="QPI8" s="615"/>
      <c r="QPJ8" s="615"/>
      <c r="QPK8" s="615"/>
      <c r="QPL8" s="615"/>
      <c r="QPM8" s="615"/>
      <c r="QPN8" s="615"/>
      <c r="QPO8" s="615"/>
      <c r="QPP8" s="615"/>
      <c r="QPQ8" s="615"/>
      <c r="QPR8" s="615"/>
      <c r="QPS8" s="615"/>
      <c r="QPT8" s="615"/>
      <c r="QPU8" s="615"/>
      <c r="QPV8" s="615"/>
      <c r="QPW8" s="615"/>
      <c r="QPX8" s="615"/>
      <c r="QPY8" s="615"/>
      <c r="QPZ8" s="615"/>
      <c r="QQA8" s="615"/>
      <c r="QQB8" s="615"/>
      <c r="QQC8" s="615"/>
      <c r="QQD8" s="615"/>
      <c r="QQE8" s="615"/>
      <c r="QQF8" s="615"/>
      <c r="QQG8" s="615"/>
      <c r="QQH8" s="615"/>
      <c r="QQI8" s="615"/>
      <c r="QQJ8" s="615"/>
      <c r="QQK8" s="615"/>
      <c r="QQL8" s="615"/>
      <c r="QQM8" s="615"/>
      <c r="QQN8" s="615"/>
      <c r="QQO8" s="615"/>
      <c r="QQP8" s="615"/>
      <c r="QQQ8" s="615"/>
      <c r="QQR8" s="615"/>
      <c r="QQS8" s="615"/>
      <c r="QQT8" s="615"/>
      <c r="QQU8" s="615"/>
      <c r="QQV8" s="615"/>
      <c r="QQW8" s="615"/>
      <c r="QQX8" s="615"/>
      <c r="QQY8" s="615"/>
      <c r="QQZ8" s="615"/>
      <c r="QRA8" s="615"/>
      <c r="QRB8" s="615"/>
      <c r="QRC8" s="615"/>
      <c r="QRD8" s="615"/>
      <c r="QRE8" s="615"/>
      <c r="QRF8" s="615"/>
      <c r="QRG8" s="615"/>
      <c r="QRH8" s="615"/>
      <c r="QRI8" s="615"/>
      <c r="QRJ8" s="615"/>
      <c r="QRK8" s="615"/>
      <c r="QRL8" s="615"/>
      <c r="QRM8" s="615"/>
      <c r="QRN8" s="615"/>
      <c r="QRO8" s="615"/>
      <c r="QRP8" s="615"/>
      <c r="QRQ8" s="615"/>
      <c r="QRR8" s="615"/>
      <c r="QRS8" s="615"/>
      <c r="QRT8" s="615"/>
      <c r="QRU8" s="615"/>
      <c r="QRV8" s="615"/>
      <c r="QRW8" s="615"/>
      <c r="QRX8" s="615"/>
      <c r="QRY8" s="615"/>
      <c r="QRZ8" s="615"/>
      <c r="QSA8" s="615"/>
      <c r="QSB8" s="615"/>
      <c r="QSC8" s="615"/>
      <c r="QSD8" s="615"/>
      <c r="QSE8" s="615"/>
      <c r="QSF8" s="615"/>
      <c r="QSG8" s="615"/>
      <c r="QSH8" s="615"/>
      <c r="QSI8" s="615"/>
      <c r="QSJ8" s="615"/>
      <c r="QSK8" s="615"/>
      <c r="QSL8" s="615"/>
      <c r="QSM8" s="615"/>
      <c r="QSN8" s="615"/>
      <c r="QSO8" s="615"/>
      <c r="QSP8" s="615"/>
      <c r="QSQ8" s="615"/>
      <c r="QSR8" s="615"/>
      <c r="QSS8" s="615"/>
      <c r="QST8" s="615"/>
      <c r="QSU8" s="615"/>
      <c r="QSV8" s="615"/>
      <c r="QSW8" s="615"/>
      <c r="QSX8" s="615"/>
      <c r="QSY8" s="615"/>
      <c r="QSZ8" s="615"/>
      <c r="QTA8" s="615"/>
      <c r="QTB8" s="615"/>
      <c r="QTC8" s="615"/>
      <c r="QTD8" s="615"/>
      <c r="QTE8" s="615"/>
      <c r="QTF8" s="615"/>
      <c r="QTG8" s="615"/>
      <c r="QTH8" s="615"/>
      <c r="QTI8" s="615"/>
      <c r="QTJ8" s="615"/>
      <c r="QTK8" s="615"/>
      <c r="QTL8" s="615"/>
      <c r="QTM8" s="615"/>
      <c r="QTN8" s="615"/>
      <c r="QTO8" s="615"/>
      <c r="QTP8" s="615"/>
      <c r="QTQ8" s="615"/>
      <c r="QTR8" s="615"/>
      <c r="QTS8" s="615"/>
      <c r="QTT8" s="615"/>
      <c r="QTU8" s="615"/>
      <c r="QTV8" s="615"/>
      <c r="QTW8" s="615"/>
      <c r="QTX8" s="615"/>
      <c r="QTY8" s="615"/>
      <c r="QTZ8" s="615"/>
      <c r="QUA8" s="615"/>
      <c r="QUB8" s="615"/>
      <c r="QUC8" s="615"/>
      <c r="QUD8" s="615"/>
      <c r="QUE8" s="615"/>
      <c r="QUF8" s="615"/>
      <c r="QUG8" s="615"/>
      <c r="QUH8" s="615"/>
      <c r="QUI8" s="615"/>
      <c r="QUJ8" s="615"/>
      <c r="QUK8" s="615"/>
      <c r="QUL8" s="615"/>
      <c r="QUM8" s="615"/>
      <c r="QUN8" s="615"/>
      <c r="QUO8" s="615"/>
      <c r="QUP8" s="615"/>
      <c r="QUQ8" s="615"/>
      <c r="QUR8" s="615"/>
      <c r="QUS8" s="615"/>
      <c r="QUT8" s="615"/>
      <c r="QUU8" s="615"/>
      <c r="QUV8" s="615"/>
      <c r="QUW8" s="615"/>
      <c r="QUX8" s="615"/>
      <c r="QUY8" s="615"/>
      <c r="QUZ8" s="615"/>
      <c r="QVA8" s="615"/>
      <c r="QVB8" s="615"/>
      <c r="QVC8" s="615"/>
      <c r="QVD8" s="615"/>
      <c r="QVE8" s="615"/>
      <c r="QVF8" s="615"/>
      <c r="QVG8" s="615"/>
      <c r="QVH8" s="615"/>
      <c r="QVI8" s="615"/>
      <c r="QVJ8" s="615"/>
      <c r="QVK8" s="615"/>
      <c r="QVL8" s="615"/>
      <c r="QVM8" s="615"/>
      <c r="QVN8" s="615"/>
      <c r="QVO8" s="615"/>
      <c r="QVP8" s="615"/>
      <c r="QVQ8" s="615"/>
      <c r="QVR8" s="615"/>
      <c r="QVS8" s="615"/>
      <c r="QVT8" s="615"/>
      <c r="QVU8" s="615"/>
      <c r="QVV8" s="615"/>
      <c r="QVW8" s="615"/>
      <c r="QVX8" s="615"/>
      <c r="QVY8" s="615"/>
      <c r="QVZ8" s="615"/>
      <c r="QWA8" s="615"/>
      <c r="QWB8" s="615"/>
      <c r="QWC8" s="615"/>
      <c r="QWD8" s="615"/>
      <c r="QWE8" s="615"/>
      <c r="QWF8" s="615"/>
      <c r="QWG8" s="615"/>
      <c r="QWH8" s="615"/>
      <c r="QWI8" s="615"/>
      <c r="QWJ8" s="615"/>
      <c r="QWK8" s="615"/>
      <c r="QWL8" s="615"/>
      <c r="QWM8" s="615"/>
      <c r="QWN8" s="615"/>
      <c r="QWO8" s="615"/>
      <c r="QWP8" s="615"/>
      <c r="QWQ8" s="615"/>
      <c r="QWR8" s="615"/>
      <c r="QWS8" s="615"/>
      <c r="QWT8" s="615"/>
      <c r="QWU8" s="615"/>
      <c r="QWV8" s="615"/>
      <c r="QWW8" s="615"/>
      <c r="QWX8" s="615"/>
      <c r="QWY8" s="615"/>
      <c r="QWZ8" s="615"/>
      <c r="QXA8" s="615"/>
      <c r="QXB8" s="615"/>
      <c r="QXC8" s="615"/>
      <c r="QXD8" s="615"/>
      <c r="QXE8" s="615"/>
      <c r="QXF8" s="615"/>
      <c r="QXG8" s="615"/>
      <c r="QXH8" s="615"/>
      <c r="QXI8" s="615"/>
      <c r="QXJ8" s="615"/>
      <c r="QXK8" s="615"/>
      <c r="QXL8" s="615"/>
      <c r="QXM8" s="615"/>
      <c r="QXN8" s="615"/>
      <c r="QXO8" s="615"/>
      <c r="QXP8" s="615"/>
      <c r="QXQ8" s="615"/>
      <c r="QXR8" s="615"/>
      <c r="QXS8" s="615"/>
      <c r="QXT8" s="615"/>
      <c r="QXU8" s="615"/>
      <c r="QXV8" s="615"/>
      <c r="QXW8" s="615"/>
      <c r="QXX8" s="615"/>
      <c r="QXY8" s="615"/>
      <c r="QXZ8" s="615"/>
      <c r="QYA8" s="615"/>
      <c r="QYB8" s="615"/>
      <c r="QYC8" s="615"/>
      <c r="QYD8" s="615"/>
      <c r="QYE8" s="615"/>
      <c r="QYF8" s="615"/>
      <c r="QYG8" s="615"/>
      <c r="QYH8" s="615"/>
      <c r="QYI8" s="615"/>
      <c r="QYJ8" s="615"/>
      <c r="QYK8" s="615"/>
      <c r="QYL8" s="615"/>
      <c r="QYM8" s="615"/>
      <c r="QYN8" s="615"/>
      <c r="QYO8" s="615"/>
      <c r="QYP8" s="615"/>
      <c r="QYQ8" s="615"/>
      <c r="QYR8" s="615"/>
      <c r="QYS8" s="615"/>
      <c r="QYT8" s="615"/>
      <c r="QYU8" s="615"/>
      <c r="QYV8" s="615"/>
      <c r="QYW8" s="615"/>
      <c r="QYX8" s="615"/>
      <c r="QYY8" s="615"/>
      <c r="QYZ8" s="615"/>
      <c r="QZA8" s="615"/>
      <c r="QZB8" s="615"/>
      <c r="QZC8" s="615"/>
      <c r="QZD8" s="615"/>
      <c r="QZE8" s="615"/>
      <c r="QZF8" s="615"/>
      <c r="QZG8" s="615"/>
      <c r="QZH8" s="615"/>
      <c r="QZI8" s="615"/>
      <c r="QZJ8" s="615"/>
      <c r="QZK8" s="615"/>
      <c r="QZL8" s="615"/>
      <c r="QZM8" s="615"/>
      <c r="QZN8" s="615"/>
      <c r="QZO8" s="615"/>
      <c r="QZP8" s="615"/>
      <c r="QZQ8" s="615"/>
      <c r="QZR8" s="615"/>
      <c r="QZS8" s="615"/>
      <c r="QZT8" s="615"/>
      <c r="QZU8" s="615"/>
      <c r="QZV8" s="615"/>
      <c r="QZW8" s="615"/>
      <c r="QZX8" s="615"/>
      <c r="QZY8" s="615"/>
      <c r="QZZ8" s="615"/>
      <c r="RAA8" s="615"/>
      <c r="RAB8" s="615"/>
      <c r="RAC8" s="615"/>
      <c r="RAD8" s="615"/>
      <c r="RAE8" s="615"/>
      <c r="RAF8" s="615"/>
      <c r="RAG8" s="615"/>
      <c r="RAH8" s="615"/>
      <c r="RAI8" s="615"/>
      <c r="RAJ8" s="615"/>
      <c r="RAK8" s="615"/>
      <c r="RAL8" s="615"/>
      <c r="RAM8" s="615"/>
      <c r="RAN8" s="615"/>
      <c r="RAO8" s="615"/>
      <c r="RAP8" s="615"/>
      <c r="RAQ8" s="615"/>
      <c r="RAR8" s="615"/>
      <c r="RAS8" s="615"/>
      <c r="RAT8" s="615"/>
      <c r="RAU8" s="615"/>
      <c r="RAV8" s="615"/>
      <c r="RAW8" s="615"/>
      <c r="RAX8" s="615"/>
      <c r="RAY8" s="615"/>
      <c r="RAZ8" s="615"/>
      <c r="RBA8" s="615"/>
      <c r="RBB8" s="615"/>
      <c r="RBC8" s="615"/>
      <c r="RBD8" s="615"/>
      <c r="RBE8" s="615"/>
      <c r="RBF8" s="615"/>
      <c r="RBG8" s="615"/>
      <c r="RBH8" s="615"/>
      <c r="RBI8" s="615"/>
      <c r="RBJ8" s="615"/>
      <c r="RBK8" s="615"/>
      <c r="RBL8" s="615"/>
      <c r="RBM8" s="615"/>
      <c r="RBN8" s="615"/>
      <c r="RBO8" s="615"/>
      <c r="RBP8" s="615"/>
      <c r="RBQ8" s="615"/>
      <c r="RBR8" s="615"/>
      <c r="RBS8" s="615"/>
      <c r="RBT8" s="615"/>
      <c r="RBU8" s="615"/>
      <c r="RBV8" s="615"/>
      <c r="RBW8" s="615"/>
      <c r="RBX8" s="615"/>
      <c r="RBY8" s="615"/>
      <c r="RBZ8" s="615"/>
      <c r="RCA8" s="615"/>
      <c r="RCB8" s="615"/>
      <c r="RCC8" s="615"/>
      <c r="RCD8" s="615"/>
      <c r="RCE8" s="615"/>
      <c r="RCF8" s="615"/>
      <c r="RCG8" s="615"/>
      <c r="RCH8" s="615"/>
      <c r="RCI8" s="615"/>
      <c r="RCJ8" s="615"/>
      <c r="RCK8" s="615"/>
      <c r="RCL8" s="615"/>
      <c r="RCM8" s="615"/>
      <c r="RCN8" s="615"/>
      <c r="RCO8" s="615"/>
      <c r="RCP8" s="615"/>
      <c r="RCQ8" s="615"/>
      <c r="RCR8" s="615"/>
      <c r="RCS8" s="615"/>
      <c r="RCT8" s="615"/>
      <c r="RCU8" s="615"/>
      <c r="RCV8" s="615"/>
      <c r="RCW8" s="615"/>
      <c r="RCX8" s="615"/>
      <c r="RCY8" s="615"/>
      <c r="RCZ8" s="615"/>
      <c r="RDA8" s="615"/>
      <c r="RDB8" s="615"/>
      <c r="RDC8" s="615"/>
      <c r="RDD8" s="615"/>
      <c r="RDE8" s="615"/>
      <c r="RDF8" s="615"/>
      <c r="RDG8" s="615"/>
      <c r="RDH8" s="615"/>
      <c r="RDI8" s="615"/>
      <c r="RDJ8" s="615"/>
      <c r="RDK8" s="615"/>
      <c r="RDL8" s="615"/>
      <c r="RDM8" s="615"/>
      <c r="RDN8" s="615"/>
      <c r="RDO8" s="615"/>
      <c r="RDP8" s="615"/>
      <c r="RDQ8" s="615"/>
      <c r="RDR8" s="615"/>
      <c r="RDS8" s="615"/>
      <c r="RDT8" s="615"/>
      <c r="RDU8" s="615"/>
      <c r="RDV8" s="615"/>
      <c r="RDW8" s="615"/>
      <c r="RDX8" s="615"/>
      <c r="RDY8" s="615"/>
      <c r="RDZ8" s="615"/>
      <c r="REA8" s="615"/>
      <c r="REB8" s="615"/>
      <c r="REC8" s="615"/>
      <c r="RED8" s="615"/>
      <c r="REE8" s="615"/>
      <c r="REF8" s="615"/>
      <c r="REG8" s="615"/>
      <c r="REH8" s="615"/>
      <c r="REI8" s="615"/>
      <c r="REJ8" s="615"/>
      <c r="REK8" s="615"/>
      <c r="REL8" s="615"/>
      <c r="REM8" s="615"/>
      <c r="REN8" s="615"/>
      <c r="REO8" s="615"/>
      <c r="REP8" s="615"/>
      <c r="REQ8" s="615"/>
      <c r="RER8" s="615"/>
      <c r="RES8" s="615"/>
      <c r="RET8" s="615"/>
      <c r="REU8" s="615"/>
      <c r="REV8" s="615"/>
      <c r="REW8" s="615"/>
      <c r="REX8" s="615"/>
      <c r="REY8" s="615"/>
      <c r="REZ8" s="615"/>
      <c r="RFA8" s="615"/>
      <c r="RFB8" s="615"/>
      <c r="RFC8" s="615"/>
      <c r="RFD8" s="615"/>
      <c r="RFE8" s="615"/>
      <c r="RFF8" s="615"/>
      <c r="RFG8" s="615"/>
      <c r="RFH8" s="615"/>
      <c r="RFI8" s="615"/>
      <c r="RFJ8" s="615"/>
      <c r="RFK8" s="615"/>
      <c r="RFL8" s="615"/>
      <c r="RFM8" s="615"/>
      <c r="RFN8" s="615"/>
      <c r="RFO8" s="615"/>
      <c r="RFP8" s="615"/>
      <c r="RFQ8" s="615"/>
      <c r="RFR8" s="615"/>
      <c r="RFS8" s="615"/>
      <c r="RFT8" s="615"/>
      <c r="RFU8" s="615"/>
      <c r="RFV8" s="615"/>
      <c r="RFW8" s="615"/>
      <c r="RFX8" s="615"/>
      <c r="RFY8" s="615"/>
      <c r="RFZ8" s="615"/>
      <c r="RGA8" s="615"/>
      <c r="RGB8" s="615"/>
      <c r="RGC8" s="615"/>
      <c r="RGD8" s="615"/>
      <c r="RGE8" s="615"/>
      <c r="RGF8" s="615"/>
      <c r="RGG8" s="615"/>
      <c r="RGH8" s="615"/>
      <c r="RGI8" s="615"/>
      <c r="RGJ8" s="615"/>
      <c r="RGK8" s="615"/>
      <c r="RGL8" s="615"/>
      <c r="RGM8" s="615"/>
      <c r="RGN8" s="615"/>
      <c r="RGO8" s="615"/>
      <c r="RGP8" s="615"/>
      <c r="RGQ8" s="615"/>
      <c r="RGR8" s="615"/>
      <c r="RGS8" s="615"/>
      <c r="RGT8" s="615"/>
      <c r="RGU8" s="615"/>
      <c r="RGV8" s="615"/>
      <c r="RGW8" s="615"/>
      <c r="RGX8" s="615"/>
      <c r="RGY8" s="615"/>
      <c r="RGZ8" s="615"/>
      <c r="RHA8" s="615"/>
      <c r="RHB8" s="615"/>
      <c r="RHC8" s="615"/>
      <c r="RHD8" s="615"/>
      <c r="RHE8" s="615"/>
      <c r="RHF8" s="615"/>
      <c r="RHG8" s="615"/>
      <c r="RHH8" s="615"/>
      <c r="RHI8" s="615"/>
      <c r="RHJ8" s="615"/>
      <c r="RHK8" s="615"/>
      <c r="RHL8" s="615"/>
      <c r="RHM8" s="615"/>
      <c r="RHN8" s="615"/>
      <c r="RHO8" s="615"/>
      <c r="RHP8" s="615"/>
      <c r="RHQ8" s="615"/>
      <c r="RHR8" s="615"/>
      <c r="RHS8" s="615"/>
      <c r="RHT8" s="615"/>
      <c r="RHU8" s="615"/>
      <c r="RHV8" s="615"/>
      <c r="RHW8" s="615"/>
      <c r="RHX8" s="615"/>
      <c r="RHY8" s="615"/>
      <c r="RHZ8" s="615"/>
      <c r="RIA8" s="615"/>
      <c r="RIB8" s="615"/>
      <c r="RIC8" s="615"/>
      <c r="RID8" s="615"/>
      <c r="RIE8" s="615"/>
      <c r="RIF8" s="615"/>
      <c r="RIG8" s="615"/>
      <c r="RIH8" s="615"/>
      <c r="RII8" s="615"/>
      <c r="RIJ8" s="615"/>
      <c r="RIK8" s="615"/>
      <c r="RIL8" s="615"/>
      <c r="RIM8" s="615"/>
      <c r="RIN8" s="615"/>
      <c r="RIO8" s="615"/>
      <c r="RIP8" s="615"/>
      <c r="RIQ8" s="615"/>
      <c r="RIR8" s="615"/>
      <c r="RIS8" s="615"/>
      <c r="RIT8" s="615"/>
      <c r="RIU8" s="615"/>
      <c r="RIV8" s="615"/>
      <c r="RIW8" s="615"/>
      <c r="RIX8" s="615"/>
      <c r="RIY8" s="615"/>
      <c r="RIZ8" s="615"/>
      <c r="RJA8" s="615"/>
      <c r="RJB8" s="615"/>
      <c r="RJC8" s="615"/>
      <c r="RJD8" s="615"/>
      <c r="RJE8" s="615"/>
      <c r="RJF8" s="615"/>
      <c r="RJG8" s="615"/>
      <c r="RJH8" s="615"/>
      <c r="RJI8" s="615"/>
      <c r="RJJ8" s="615"/>
      <c r="RJK8" s="615"/>
      <c r="RJL8" s="615"/>
      <c r="RJM8" s="615"/>
      <c r="RJN8" s="615"/>
      <c r="RJO8" s="615"/>
      <c r="RJP8" s="615"/>
      <c r="RJQ8" s="615"/>
      <c r="RJR8" s="615"/>
      <c r="RJS8" s="615"/>
      <c r="RJT8" s="615"/>
      <c r="RJU8" s="615"/>
      <c r="RJV8" s="615"/>
      <c r="RJW8" s="615"/>
      <c r="RJX8" s="615"/>
      <c r="RJY8" s="615"/>
      <c r="RJZ8" s="615"/>
      <c r="RKA8" s="615"/>
      <c r="RKB8" s="615"/>
      <c r="RKC8" s="615"/>
      <c r="RKD8" s="615"/>
      <c r="RKE8" s="615"/>
      <c r="RKF8" s="615"/>
      <c r="RKG8" s="615"/>
      <c r="RKH8" s="615"/>
      <c r="RKI8" s="615"/>
      <c r="RKJ8" s="615"/>
      <c r="RKK8" s="615"/>
      <c r="RKL8" s="615"/>
      <c r="RKM8" s="615"/>
      <c r="RKN8" s="615"/>
      <c r="RKO8" s="615"/>
      <c r="RKP8" s="615"/>
      <c r="RKQ8" s="615"/>
      <c r="RKR8" s="615"/>
      <c r="RKS8" s="615"/>
      <c r="RKT8" s="615"/>
      <c r="RKU8" s="615"/>
      <c r="RKV8" s="615"/>
      <c r="RKW8" s="615"/>
      <c r="RKX8" s="615"/>
      <c r="RKY8" s="615"/>
      <c r="RKZ8" s="615"/>
      <c r="RLA8" s="615"/>
      <c r="RLB8" s="615"/>
      <c r="RLC8" s="615"/>
      <c r="RLD8" s="615"/>
      <c r="RLE8" s="615"/>
      <c r="RLF8" s="615"/>
      <c r="RLG8" s="615"/>
      <c r="RLH8" s="615"/>
      <c r="RLI8" s="615"/>
      <c r="RLJ8" s="615"/>
      <c r="RLK8" s="615"/>
      <c r="RLL8" s="615"/>
      <c r="RLM8" s="615"/>
      <c r="RLN8" s="615"/>
      <c r="RLO8" s="615"/>
      <c r="RLP8" s="615"/>
      <c r="RLQ8" s="615"/>
      <c r="RLR8" s="615"/>
      <c r="RLS8" s="615"/>
      <c r="RLT8" s="615"/>
      <c r="RLU8" s="615"/>
      <c r="RLV8" s="615"/>
      <c r="RLW8" s="615"/>
      <c r="RLX8" s="615"/>
      <c r="RLY8" s="615"/>
      <c r="RLZ8" s="615"/>
      <c r="RMA8" s="615"/>
      <c r="RMB8" s="615"/>
      <c r="RMC8" s="615"/>
      <c r="RMD8" s="615"/>
      <c r="RME8" s="615"/>
      <c r="RMF8" s="615"/>
      <c r="RMG8" s="615"/>
      <c r="RMH8" s="615"/>
      <c r="RMI8" s="615"/>
      <c r="RMJ8" s="615"/>
      <c r="RMK8" s="615"/>
      <c r="RML8" s="615"/>
      <c r="RMM8" s="615"/>
      <c r="RMN8" s="615"/>
      <c r="RMO8" s="615"/>
      <c r="RMP8" s="615"/>
      <c r="RMQ8" s="615"/>
      <c r="RMR8" s="615"/>
      <c r="RMS8" s="615"/>
      <c r="RMT8" s="615"/>
      <c r="RMU8" s="615"/>
      <c r="RMV8" s="615"/>
      <c r="RMW8" s="615"/>
      <c r="RMX8" s="615"/>
      <c r="RMY8" s="615"/>
      <c r="RMZ8" s="615"/>
      <c r="RNA8" s="615"/>
      <c r="RNB8" s="615"/>
      <c r="RNC8" s="615"/>
      <c r="RND8" s="615"/>
      <c r="RNE8" s="615"/>
      <c r="RNF8" s="615"/>
      <c r="RNG8" s="615"/>
      <c r="RNH8" s="615"/>
      <c r="RNI8" s="615"/>
      <c r="RNJ8" s="615"/>
      <c r="RNK8" s="615"/>
      <c r="RNL8" s="615"/>
      <c r="RNM8" s="615"/>
      <c r="RNN8" s="615"/>
      <c r="RNO8" s="615"/>
      <c r="RNP8" s="615"/>
      <c r="RNQ8" s="615"/>
      <c r="RNR8" s="615"/>
      <c r="RNS8" s="615"/>
      <c r="RNT8" s="615"/>
      <c r="RNU8" s="615"/>
      <c r="RNV8" s="615"/>
      <c r="RNW8" s="615"/>
      <c r="RNX8" s="615"/>
      <c r="RNY8" s="615"/>
      <c r="RNZ8" s="615"/>
      <c r="ROA8" s="615"/>
      <c r="ROB8" s="615"/>
      <c r="ROC8" s="615"/>
      <c r="ROD8" s="615"/>
      <c r="ROE8" s="615"/>
      <c r="ROF8" s="615"/>
      <c r="ROG8" s="615"/>
      <c r="ROH8" s="615"/>
      <c r="ROI8" s="615"/>
      <c r="ROJ8" s="615"/>
      <c r="ROK8" s="615"/>
      <c r="ROL8" s="615"/>
      <c r="ROM8" s="615"/>
      <c r="RON8" s="615"/>
      <c r="ROO8" s="615"/>
      <c r="ROP8" s="615"/>
      <c r="ROQ8" s="615"/>
      <c r="ROR8" s="615"/>
      <c r="ROS8" s="615"/>
      <c r="ROT8" s="615"/>
      <c r="ROU8" s="615"/>
      <c r="ROV8" s="615"/>
      <c r="ROW8" s="615"/>
      <c r="ROX8" s="615"/>
      <c r="ROY8" s="615"/>
      <c r="ROZ8" s="615"/>
      <c r="RPA8" s="615"/>
      <c r="RPB8" s="615"/>
      <c r="RPC8" s="615"/>
      <c r="RPD8" s="615"/>
      <c r="RPE8" s="615"/>
      <c r="RPF8" s="615"/>
      <c r="RPG8" s="615"/>
      <c r="RPH8" s="615"/>
      <c r="RPI8" s="615"/>
      <c r="RPJ8" s="615"/>
      <c r="RPK8" s="615"/>
      <c r="RPL8" s="615"/>
      <c r="RPM8" s="615"/>
      <c r="RPN8" s="615"/>
      <c r="RPO8" s="615"/>
      <c r="RPP8" s="615"/>
      <c r="RPQ8" s="615"/>
      <c r="RPR8" s="615"/>
      <c r="RPS8" s="615"/>
      <c r="RPT8" s="615"/>
      <c r="RPU8" s="615"/>
      <c r="RPV8" s="615"/>
      <c r="RPW8" s="615"/>
      <c r="RPX8" s="615"/>
      <c r="RPY8" s="615"/>
      <c r="RPZ8" s="615"/>
      <c r="RQA8" s="615"/>
      <c r="RQB8" s="615"/>
      <c r="RQC8" s="615"/>
      <c r="RQD8" s="615"/>
      <c r="RQE8" s="615"/>
      <c r="RQF8" s="615"/>
      <c r="RQG8" s="615"/>
      <c r="RQH8" s="615"/>
      <c r="RQI8" s="615"/>
      <c r="RQJ8" s="615"/>
      <c r="RQK8" s="615"/>
      <c r="RQL8" s="615"/>
      <c r="RQM8" s="615"/>
      <c r="RQN8" s="615"/>
      <c r="RQO8" s="615"/>
      <c r="RQP8" s="615"/>
      <c r="RQQ8" s="615"/>
      <c r="RQR8" s="615"/>
      <c r="RQS8" s="615"/>
      <c r="RQT8" s="615"/>
      <c r="RQU8" s="615"/>
      <c r="RQV8" s="615"/>
      <c r="RQW8" s="615"/>
      <c r="RQX8" s="615"/>
      <c r="RQY8" s="615"/>
      <c r="RQZ8" s="615"/>
      <c r="RRA8" s="615"/>
      <c r="RRB8" s="615"/>
      <c r="RRC8" s="615"/>
      <c r="RRD8" s="615"/>
      <c r="RRE8" s="615"/>
      <c r="RRF8" s="615"/>
      <c r="RRG8" s="615"/>
      <c r="RRH8" s="615"/>
      <c r="RRI8" s="615"/>
      <c r="RRJ8" s="615"/>
      <c r="RRK8" s="615"/>
      <c r="RRL8" s="615"/>
      <c r="RRM8" s="615"/>
      <c r="RRN8" s="615"/>
      <c r="RRO8" s="615"/>
      <c r="RRP8" s="615"/>
      <c r="RRQ8" s="615"/>
      <c r="RRR8" s="615"/>
      <c r="RRS8" s="615"/>
      <c r="RRT8" s="615"/>
      <c r="RRU8" s="615"/>
      <c r="RRV8" s="615"/>
      <c r="RRW8" s="615"/>
      <c r="RRX8" s="615"/>
      <c r="RRY8" s="615"/>
      <c r="RRZ8" s="615"/>
      <c r="RSA8" s="615"/>
      <c r="RSB8" s="615"/>
      <c r="RSC8" s="615"/>
      <c r="RSD8" s="615"/>
      <c r="RSE8" s="615"/>
      <c r="RSF8" s="615"/>
      <c r="RSG8" s="615"/>
      <c r="RSH8" s="615"/>
      <c r="RSI8" s="615"/>
      <c r="RSJ8" s="615"/>
      <c r="RSK8" s="615"/>
      <c r="RSL8" s="615"/>
      <c r="RSM8" s="615"/>
      <c r="RSN8" s="615"/>
      <c r="RSO8" s="615"/>
      <c r="RSP8" s="615"/>
      <c r="RSQ8" s="615"/>
      <c r="RSR8" s="615"/>
      <c r="RSS8" s="615"/>
      <c r="RST8" s="615"/>
      <c r="RSU8" s="615"/>
      <c r="RSV8" s="615"/>
      <c r="RSW8" s="615"/>
      <c r="RSX8" s="615"/>
      <c r="RSY8" s="615"/>
      <c r="RSZ8" s="615"/>
      <c r="RTA8" s="615"/>
      <c r="RTB8" s="615"/>
      <c r="RTC8" s="615"/>
      <c r="RTD8" s="615"/>
      <c r="RTE8" s="615"/>
      <c r="RTF8" s="615"/>
      <c r="RTG8" s="615"/>
      <c r="RTH8" s="615"/>
      <c r="RTI8" s="615"/>
      <c r="RTJ8" s="615"/>
      <c r="RTK8" s="615"/>
      <c r="RTL8" s="615"/>
      <c r="RTM8" s="615"/>
      <c r="RTN8" s="615"/>
      <c r="RTO8" s="615"/>
      <c r="RTP8" s="615"/>
      <c r="RTQ8" s="615"/>
      <c r="RTR8" s="615"/>
      <c r="RTS8" s="615"/>
      <c r="RTT8" s="615"/>
      <c r="RTU8" s="615"/>
      <c r="RTV8" s="615"/>
      <c r="RTW8" s="615"/>
      <c r="RTX8" s="615"/>
      <c r="RTY8" s="615"/>
      <c r="RTZ8" s="615"/>
      <c r="RUA8" s="615"/>
      <c r="RUB8" s="615"/>
      <c r="RUC8" s="615"/>
      <c r="RUD8" s="615"/>
      <c r="RUE8" s="615"/>
      <c r="RUF8" s="615"/>
      <c r="RUG8" s="615"/>
      <c r="RUH8" s="615"/>
      <c r="RUI8" s="615"/>
      <c r="RUJ8" s="615"/>
      <c r="RUK8" s="615"/>
      <c r="RUL8" s="615"/>
      <c r="RUM8" s="615"/>
      <c r="RUN8" s="615"/>
      <c r="RUO8" s="615"/>
      <c r="RUP8" s="615"/>
      <c r="RUQ8" s="615"/>
      <c r="RUR8" s="615"/>
      <c r="RUS8" s="615"/>
      <c r="RUT8" s="615"/>
      <c r="RUU8" s="615"/>
      <c r="RUV8" s="615"/>
      <c r="RUW8" s="615"/>
      <c r="RUX8" s="615"/>
      <c r="RUY8" s="615"/>
      <c r="RUZ8" s="615"/>
      <c r="RVA8" s="615"/>
      <c r="RVB8" s="615"/>
      <c r="RVC8" s="615"/>
      <c r="RVD8" s="615"/>
      <c r="RVE8" s="615"/>
      <c r="RVF8" s="615"/>
      <c r="RVG8" s="615"/>
      <c r="RVH8" s="615"/>
      <c r="RVI8" s="615"/>
      <c r="RVJ8" s="615"/>
      <c r="RVK8" s="615"/>
      <c r="RVL8" s="615"/>
      <c r="RVM8" s="615"/>
      <c r="RVN8" s="615"/>
      <c r="RVO8" s="615"/>
      <c r="RVP8" s="615"/>
      <c r="RVQ8" s="615"/>
      <c r="RVR8" s="615"/>
      <c r="RVS8" s="615"/>
      <c r="RVT8" s="615"/>
      <c r="RVU8" s="615"/>
      <c r="RVV8" s="615"/>
      <c r="RVW8" s="615"/>
      <c r="RVX8" s="615"/>
      <c r="RVY8" s="615"/>
      <c r="RVZ8" s="615"/>
      <c r="RWA8" s="615"/>
      <c r="RWB8" s="615"/>
      <c r="RWC8" s="615"/>
      <c r="RWD8" s="615"/>
      <c r="RWE8" s="615"/>
      <c r="RWF8" s="615"/>
      <c r="RWG8" s="615"/>
      <c r="RWH8" s="615"/>
      <c r="RWI8" s="615"/>
      <c r="RWJ8" s="615"/>
      <c r="RWK8" s="615"/>
      <c r="RWL8" s="615"/>
      <c r="RWM8" s="615"/>
      <c r="RWN8" s="615"/>
      <c r="RWO8" s="615"/>
      <c r="RWP8" s="615"/>
      <c r="RWQ8" s="615"/>
      <c r="RWR8" s="615"/>
      <c r="RWS8" s="615"/>
      <c r="RWT8" s="615"/>
      <c r="RWU8" s="615"/>
      <c r="RWV8" s="615"/>
      <c r="RWW8" s="615"/>
      <c r="RWX8" s="615"/>
      <c r="RWY8" s="615"/>
      <c r="RWZ8" s="615"/>
      <c r="RXA8" s="615"/>
      <c r="RXB8" s="615"/>
      <c r="RXC8" s="615"/>
      <c r="RXD8" s="615"/>
      <c r="RXE8" s="615"/>
      <c r="RXF8" s="615"/>
      <c r="RXG8" s="615"/>
      <c r="RXH8" s="615"/>
      <c r="RXI8" s="615"/>
      <c r="RXJ8" s="615"/>
      <c r="RXK8" s="615"/>
      <c r="RXL8" s="615"/>
      <c r="RXM8" s="615"/>
      <c r="RXN8" s="615"/>
      <c r="RXO8" s="615"/>
      <c r="RXP8" s="615"/>
      <c r="RXQ8" s="615"/>
      <c r="RXR8" s="615"/>
      <c r="RXS8" s="615"/>
      <c r="RXT8" s="615"/>
      <c r="RXU8" s="615"/>
      <c r="RXV8" s="615"/>
      <c r="RXW8" s="615"/>
      <c r="RXX8" s="615"/>
      <c r="RXY8" s="615"/>
      <c r="RXZ8" s="615"/>
      <c r="RYA8" s="615"/>
      <c r="RYB8" s="615"/>
      <c r="RYC8" s="615"/>
      <c r="RYD8" s="615"/>
      <c r="RYE8" s="615"/>
      <c r="RYF8" s="615"/>
      <c r="RYG8" s="615"/>
      <c r="RYH8" s="615"/>
      <c r="RYI8" s="615"/>
      <c r="RYJ8" s="615"/>
      <c r="RYK8" s="615"/>
      <c r="RYL8" s="615"/>
      <c r="RYM8" s="615"/>
      <c r="RYN8" s="615"/>
      <c r="RYO8" s="615"/>
      <c r="RYP8" s="615"/>
      <c r="RYQ8" s="615"/>
      <c r="RYR8" s="615"/>
      <c r="RYS8" s="615"/>
      <c r="RYT8" s="615"/>
      <c r="RYU8" s="615"/>
      <c r="RYV8" s="615"/>
      <c r="RYW8" s="615"/>
      <c r="RYX8" s="615"/>
      <c r="RYY8" s="615"/>
      <c r="RYZ8" s="615"/>
      <c r="RZA8" s="615"/>
      <c r="RZB8" s="615"/>
      <c r="RZC8" s="615"/>
      <c r="RZD8" s="615"/>
      <c r="RZE8" s="615"/>
      <c r="RZF8" s="615"/>
      <c r="RZG8" s="615"/>
      <c r="RZH8" s="615"/>
      <c r="RZI8" s="615"/>
      <c r="RZJ8" s="615"/>
      <c r="RZK8" s="615"/>
      <c r="RZL8" s="615"/>
      <c r="RZM8" s="615"/>
      <c r="RZN8" s="615"/>
      <c r="RZO8" s="615"/>
      <c r="RZP8" s="615"/>
      <c r="RZQ8" s="615"/>
      <c r="RZR8" s="615"/>
      <c r="RZS8" s="615"/>
      <c r="RZT8" s="615"/>
      <c r="RZU8" s="615"/>
      <c r="RZV8" s="615"/>
      <c r="RZW8" s="615"/>
      <c r="RZX8" s="615"/>
      <c r="RZY8" s="615"/>
      <c r="RZZ8" s="615"/>
      <c r="SAA8" s="615"/>
      <c r="SAB8" s="615"/>
      <c r="SAC8" s="615"/>
      <c r="SAD8" s="615"/>
      <c r="SAE8" s="615"/>
      <c r="SAF8" s="615"/>
      <c r="SAG8" s="615"/>
      <c r="SAH8" s="615"/>
      <c r="SAI8" s="615"/>
      <c r="SAJ8" s="615"/>
      <c r="SAK8" s="615"/>
      <c r="SAL8" s="615"/>
      <c r="SAM8" s="615"/>
      <c r="SAN8" s="615"/>
      <c r="SAO8" s="615"/>
      <c r="SAP8" s="615"/>
      <c r="SAQ8" s="615"/>
      <c r="SAR8" s="615"/>
      <c r="SAS8" s="615"/>
      <c r="SAT8" s="615"/>
      <c r="SAU8" s="615"/>
      <c r="SAV8" s="615"/>
      <c r="SAW8" s="615"/>
      <c r="SAX8" s="615"/>
      <c r="SAY8" s="615"/>
      <c r="SAZ8" s="615"/>
      <c r="SBA8" s="615"/>
      <c r="SBB8" s="615"/>
      <c r="SBC8" s="615"/>
      <c r="SBD8" s="615"/>
      <c r="SBE8" s="615"/>
      <c r="SBF8" s="615"/>
      <c r="SBG8" s="615"/>
      <c r="SBH8" s="615"/>
      <c r="SBI8" s="615"/>
      <c r="SBJ8" s="615"/>
      <c r="SBK8" s="615"/>
      <c r="SBL8" s="615"/>
      <c r="SBM8" s="615"/>
      <c r="SBN8" s="615"/>
      <c r="SBO8" s="615"/>
      <c r="SBP8" s="615"/>
      <c r="SBQ8" s="615"/>
      <c r="SBR8" s="615"/>
      <c r="SBS8" s="615"/>
      <c r="SBT8" s="615"/>
      <c r="SBU8" s="615"/>
      <c r="SBV8" s="615"/>
      <c r="SBW8" s="615"/>
      <c r="SBX8" s="615"/>
      <c r="SBY8" s="615"/>
      <c r="SBZ8" s="615"/>
      <c r="SCA8" s="615"/>
      <c r="SCB8" s="615"/>
      <c r="SCC8" s="615"/>
      <c r="SCD8" s="615"/>
      <c r="SCE8" s="615"/>
      <c r="SCF8" s="615"/>
      <c r="SCG8" s="615"/>
      <c r="SCH8" s="615"/>
      <c r="SCI8" s="615"/>
      <c r="SCJ8" s="615"/>
      <c r="SCK8" s="615"/>
      <c r="SCL8" s="615"/>
      <c r="SCM8" s="615"/>
      <c r="SCN8" s="615"/>
      <c r="SCO8" s="615"/>
      <c r="SCP8" s="615"/>
      <c r="SCQ8" s="615"/>
      <c r="SCR8" s="615"/>
      <c r="SCS8" s="615"/>
      <c r="SCT8" s="615"/>
      <c r="SCU8" s="615"/>
      <c r="SCV8" s="615"/>
      <c r="SCW8" s="615"/>
      <c r="SCX8" s="615"/>
      <c r="SCY8" s="615"/>
      <c r="SCZ8" s="615"/>
      <c r="SDA8" s="615"/>
      <c r="SDB8" s="615"/>
      <c r="SDC8" s="615"/>
      <c r="SDD8" s="615"/>
      <c r="SDE8" s="615"/>
      <c r="SDF8" s="615"/>
      <c r="SDG8" s="615"/>
      <c r="SDH8" s="615"/>
      <c r="SDI8" s="615"/>
      <c r="SDJ8" s="615"/>
      <c r="SDK8" s="615"/>
      <c r="SDL8" s="615"/>
      <c r="SDM8" s="615"/>
      <c r="SDN8" s="615"/>
      <c r="SDO8" s="615"/>
      <c r="SDP8" s="615"/>
      <c r="SDQ8" s="615"/>
      <c r="SDR8" s="615"/>
      <c r="SDS8" s="615"/>
      <c r="SDT8" s="615"/>
      <c r="SDU8" s="615"/>
      <c r="SDV8" s="615"/>
      <c r="SDW8" s="615"/>
      <c r="SDX8" s="615"/>
      <c r="SDY8" s="615"/>
      <c r="SDZ8" s="615"/>
      <c r="SEA8" s="615"/>
      <c r="SEB8" s="615"/>
      <c r="SEC8" s="615"/>
      <c r="SED8" s="615"/>
      <c r="SEE8" s="615"/>
      <c r="SEF8" s="615"/>
      <c r="SEG8" s="615"/>
      <c r="SEH8" s="615"/>
      <c r="SEI8" s="615"/>
      <c r="SEJ8" s="615"/>
      <c r="SEK8" s="615"/>
      <c r="SEL8" s="615"/>
      <c r="SEM8" s="615"/>
      <c r="SEN8" s="615"/>
      <c r="SEO8" s="615"/>
      <c r="SEP8" s="615"/>
      <c r="SEQ8" s="615"/>
      <c r="SER8" s="615"/>
      <c r="SES8" s="615"/>
      <c r="SET8" s="615"/>
      <c r="SEU8" s="615"/>
      <c r="SEV8" s="615"/>
      <c r="SEW8" s="615"/>
      <c r="SEX8" s="615"/>
      <c r="SEY8" s="615"/>
      <c r="SEZ8" s="615"/>
      <c r="SFA8" s="615"/>
      <c r="SFB8" s="615"/>
      <c r="SFC8" s="615"/>
      <c r="SFD8" s="615"/>
      <c r="SFE8" s="615"/>
      <c r="SFF8" s="615"/>
      <c r="SFG8" s="615"/>
      <c r="SFH8" s="615"/>
      <c r="SFI8" s="615"/>
      <c r="SFJ8" s="615"/>
      <c r="SFK8" s="615"/>
      <c r="SFL8" s="615"/>
      <c r="SFM8" s="615"/>
      <c r="SFN8" s="615"/>
      <c r="SFO8" s="615"/>
      <c r="SFP8" s="615"/>
      <c r="SFQ8" s="615"/>
      <c r="SFR8" s="615"/>
      <c r="SFS8" s="615"/>
      <c r="SFT8" s="615"/>
      <c r="SFU8" s="615"/>
      <c r="SFV8" s="615"/>
      <c r="SFW8" s="615"/>
      <c r="SFX8" s="615"/>
      <c r="SFY8" s="615"/>
      <c r="SFZ8" s="615"/>
      <c r="SGA8" s="615"/>
      <c r="SGB8" s="615"/>
      <c r="SGC8" s="615"/>
      <c r="SGD8" s="615"/>
      <c r="SGE8" s="615"/>
      <c r="SGF8" s="615"/>
      <c r="SGG8" s="615"/>
      <c r="SGH8" s="615"/>
      <c r="SGI8" s="615"/>
      <c r="SGJ8" s="615"/>
      <c r="SGK8" s="615"/>
      <c r="SGL8" s="615"/>
      <c r="SGM8" s="615"/>
      <c r="SGN8" s="615"/>
      <c r="SGO8" s="615"/>
      <c r="SGP8" s="615"/>
      <c r="SGQ8" s="615"/>
      <c r="SGR8" s="615"/>
      <c r="SGS8" s="615"/>
      <c r="SGT8" s="615"/>
      <c r="SGU8" s="615"/>
      <c r="SGV8" s="615"/>
      <c r="SGW8" s="615"/>
      <c r="SGX8" s="615"/>
      <c r="SGY8" s="615"/>
      <c r="SGZ8" s="615"/>
      <c r="SHA8" s="615"/>
      <c r="SHB8" s="615"/>
      <c r="SHC8" s="615"/>
      <c r="SHD8" s="615"/>
      <c r="SHE8" s="615"/>
      <c r="SHF8" s="615"/>
      <c r="SHG8" s="615"/>
      <c r="SHH8" s="615"/>
      <c r="SHI8" s="615"/>
      <c r="SHJ8" s="615"/>
      <c r="SHK8" s="615"/>
      <c r="SHL8" s="615"/>
      <c r="SHM8" s="615"/>
      <c r="SHN8" s="615"/>
      <c r="SHO8" s="615"/>
      <c r="SHP8" s="615"/>
      <c r="SHQ8" s="615"/>
      <c r="SHR8" s="615"/>
      <c r="SHS8" s="615"/>
      <c r="SHT8" s="615"/>
      <c r="SHU8" s="615"/>
      <c r="SHV8" s="615"/>
      <c r="SHW8" s="615"/>
      <c r="SHX8" s="615"/>
      <c r="SHY8" s="615"/>
      <c r="SHZ8" s="615"/>
      <c r="SIA8" s="615"/>
      <c r="SIB8" s="615"/>
      <c r="SIC8" s="615"/>
      <c r="SID8" s="615"/>
      <c r="SIE8" s="615"/>
      <c r="SIF8" s="615"/>
      <c r="SIG8" s="615"/>
      <c r="SIH8" s="615"/>
      <c r="SII8" s="615"/>
      <c r="SIJ8" s="615"/>
      <c r="SIK8" s="615"/>
      <c r="SIL8" s="615"/>
      <c r="SIM8" s="615"/>
      <c r="SIN8" s="615"/>
      <c r="SIO8" s="615"/>
      <c r="SIP8" s="615"/>
      <c r="SIQ8" s="615"/>
      <c r="SIR8" s="615"/>
      <c r="SIS8" s="615"/>
      <c r="SIT8" s="615"/>
      <c r="SIU8" s="615"/>
      <c r="SIV8" s="615"/>
      <c r="SIW8" s="615"/>
      <c r="SIX8" s="615"/>
      <c r="SIY8" s="615"/>
      <c r="SIZ8" s="615"/>
      <c r="SJA8" s="615"/>
      <c r="SJB8" s="615"/>
      <c r="SJC8" s="615"/>
      <c r="SJD8" s="615"/>
      <c r="SJE8" s="615"/>
      <c r="SJF8" s="615"/>
      <c r="SJG8" s="615"/>
      <c r="SJH8" s="615"/>
      <c r="SJI8" s="615"/>
      <c r="SJJ8" s="615"/>
      <c r="SJK8" s="615"/>
      <c r="SJL8" s="615"/>
      <c r="SJM8" s="615"/>
      <c r="SJN8" s="615"/>
      <c r="SJO8" s="615"/>
      <c r="SJP8" s="615"/>
      <c r="SJQ8" s="615"/>
      <c r="SJR8" s="615"/>
      <c r="SJS8" s="615"/>
      <c r="SJT8" s="615"/>
      <c r="SJU8" s="615"/>
      <c r="SJV8" s="615"/>
      <c r="SJW8" s="615"/>
      <c r="SJX8" s="615"/>
      <c r="SJY8" s="615"/>
      <c r="SJZ8" s="615"/>
      <c r="SKA8" s="615"/>
      <c r="SKB8" s="615"/>
      <c r="SKC8" s="615"/>
      <c r="SKD8" s="615"/>
      <c r="SKE8" s="615"/>
      <c r="SKF8" s="615"/>
      <c r="SKG8" s="615"/>
      <c r="SKH8" s="615"/>
      <c r="SKI8" s="615"/>
      <c r="SKJ8" s="615"/>
      <c r="SKK8" s="615"/>
      <c r="SKL8" s="615"/>
      <c r="SKM8" s="615"/>
      <c r="SKN8" s="615"/>
      <c r="SKO8" s="615"/>
      <c r="SKP8" s="615"/>
      <c r="SKQ8" s="615"/>
      <c r="SKR8" s="615"/>
      <c r="SKS8" s="615"/>
      <c r="SKT8" s="615"/>
      <c r="SKU8" s="615"/>
      <c r="SKV8" s="615"/>
      <c r="SKW8" s="615"/>
      <c r="SKX8" s="615"/>
      <c r="SKY8" s="615"/>
      <c r="SKZ8" s="615"/>
      <c r="SLA8" s="615"/>
      <c r="SLB8" s="615"/>
      <c r="SLC8" s="615"/>
      <c r="SLD8" s="615"/>
      <c r="SLE8" s="615"/>
      <c r="SLF8" s="615"/>
      <c r="SLG8" s="615"/>
      <c r="SLH8" s="615"/>
      <c r="SLI8" s="615"/>
      <c r="SLJ8" s="615"/>
      <c r="SLK8" s="615"/>
      <c r="SLL8" s="615"/>
      <c r="SLM8" s="615"/>
      <c r="SLN8" s="615"/>
      <c r="SLO8" s="615"/>
      <c r="SLP8" s="615"/>
      <c r="SLQ8" s="615"/>
      <c r="SLR8" s="615"/>
      <c r="SLS8" s="615"/>
      <c r="SLT8" s="615"/>
      <c r="SLU8" s="615"/>
      <c r="SLV8" s="615"/>
      <c r="SLW8" s="615"/>
      <c r="SLX8" s="615"/>
      <c r="SLY8" s="615"/>
      <c r="SLZ8" s="615"/>
      <c r="SMA8" s="615"/>
      <c r="SMB8" s="615"/>
      <c r="SMC8" s="615"/>
      <c r="SMD8" s="615"/>
      <c r="SME8" s="615"/>
      <c r="SMF8" s="615"/>
      <c r="SMG8" s="615"/>
      <c r="SMH8" s="615"/>
      <c r="SMI8" s="615"/>
      <c r="SMJ8" s="615"/>
      <c r="SMK8" s="615"/>
      <c r="SML8" s="615"/>
      <c r="SMM8" s="615"/>
      <c r="SMN8" s="615"/>
      <c r="SMO8" s="615"/>
      <c r="SMP8" s="615"/>
      <c r="SMQ8" s="615"/>
      <c r="SMR8" s="615"/>
      <c r="SMS8" s="615"/>
      <c r="SMT8" s="615"/>
      <c r="SMU8" s="615"/>
      <c r="SMV8" s="615"/>
      <c r="SMW8" s="615"/>
      <c r="SMX8" s="615"/>
      <c r="SMY8" s="615"/>
      <c r="SMZ8" s="615"/>
      <c r="SNA8" s="615"/>
      <c r="SNB8" s="615"/>
      <c r="SNC8" s="615"/>
      <c r="SND8" s="615"/>
      <c r="SNE8" s="615"/>
      <c r="SNF8" s="615"/>
      <c r="SNG8" s="615"/>
      <c r="SNH8" s="615"/>
      <c r="SNI8" s="615"/>
      <c r="SNJ8" s="615"/>
      <c r="SNK8" s="615"/>
      <c r="SNL8" s="615"/>
      <c r="SNM8" s="615"/>
      <c r="SNN8" s="615"/>
      <c r="SNO8" s="615"/>
      <c r="SNP8" s="615"/>
      <c r="SNQ8" s="615"/>
      <c r="SNR8" s="615"/>
      <c r="SNS8" s="615"/>
      <c r="SNT8" s="615"/>
      <c r="SNU8" s="615"/>
      <c r="SNV8" s="615"/>
      <c r="SNW8" s="615"/>
      <c r="SNX8" s="615"/>
      <c r="SNY8" s="615"/>
      <c r="SNZ8" s="615"/>
      <c r="SOA8" s="615"/>
      <c r="SOB8" s="615"/>
      <c r="SOC8" s="615"/>
      <c r="SOD8" s="615"/>
      <c r="SOE8" s="615"/>
      <c r="SOF8" s="615"/>
      <c r="SOG8" s="615"/>
      <c r="SOH8" s="615"/>
      <c r="SOI8" s="615"/>
      <c r="SOJ8" s="615"/>
      <c r="SOK8" s="615"/>
      <c r="SOL8" s="615"/>
      <c r="SOM8" s="615"/>
      <c r="SON8" s="615"/>
      <c r="SOO8" s="615"/>
      <c r="SOP8" s="615"/>
      <c r="SOQ8" s="615"/>
      <c r="SOR8" s="615"/>
      <c r="SOS8" s="615"/>
      <c r="SOT8" s="615"/>
      <c r="SOU8" s="615"/>
      <c r="SOV8" s="615"/>
      <c r="SOW8" s="615"/>
      <c r="SOX8" s="615"/>
      <c r="SOY8" s="615"/>
      <c r="SOZ8" s="615"/>
      <c r="SPA8" s="615"/>
      <c r="SPB8" s="615"/>
      <c r="SPC8" s="615"/>
      <c r="SPD8" s="615"/>
      <c r="SPE8" s="615"/>
      <c r="SPF8" s="615"/>
      <c r="SPG8" s="615"/>
      <c r="SPH8" s="615"/>
      <c r="SPI8" s="615"/>
      <c r="SPJ8" s="615"/>
      <c r="SPK8" s="615"/>
      <c r="SPL8" s="615"/>
      <c r="SPM8" s="615"/>
      <c r="SPN8" s="615"/>
      <c r="SPO8" s="615"/>
      <c r="SPP8" s="615"/>
      <c r="SPQ8" s="615"/>
      <c r="SPR8" s="615"/>
      <c r="SPS8" s="615"/>
      <c r="SPT8" s="615"/>
      <c r="SPU8" s="615"/>
      <c r="SPV8" s="615"/>
      <c r="SPW8" s="615"/>
      <c r="SPX8" s="615"/>
      <c r="SPY8" s="615"/>
      <c r="SPZ8" s="615"/>
      <c r="SQA8" s="615"/>
      <c r="SQB8" s="615"/>
      <c r="SQC8" s="615"/>
      <c r="SQD8" s="615"/>
      <c r="SQE8" s="615"/>
      <c r="SQF8" s="615"/>
      <c r="SQG8" s="615"/>
      <c r="SQH8" s="615"/>
      <c r="SQI8" s="615"/>
      <c r="SQJ8" s="615"/>
      <c r="SQK8" s="615"/>
      <c r="SQL8" s="615"/>
      <c r="SQM8" s="615"/>
      <c r="SQN8" s="615"/>
      <c r="SQO8" s="615"/>
      <c r="SQP8" s="615"/>
      <c r="SQQ8" s="615"/>
      <c r="SQR8" s="615"/>
      <c r="SQS8" s="615"/>
      <c r="SQT8" s="615"/>
      <c r="SQU8" s="615"/>
      <c r="SQV8" s="615"/>
      <c r="SQW8" s="615"/>
      <c r="SQX8" s="615"/>
      <c r="SQY8" s="615"/>
      <c r="SQZ8" s="615"/>
      <c r="SRA8" s="615"/>
      <c r="SRB8" s="615"/>
      <c r="SRC8" s="615"/>
      <c r="SRD8" s="615"/>
      <c r="SRE8" s="615"/>
      <c r="SRF8" s="615"/>
      <c r="SRG8" s="615"/>
      <c r="SRH8" s="615"/>
      <c r="SRI8" s="615"/>
      <c r="SRJ8" s="615"/>
      <c r="SRK8" s="615"/>
      <c r="SRL8" s="615"/>
      <c r="SRM8" s="615"/>
      <c r="SRN8" s="615"/>
      <c r="SRO8" s="615"/>
      <c r="SRP8" s="615"/>
      <c r="SRQ8" s="615"/>
      <c r="SRR8" s="615"/>
      <c r="SRS8" s="615"/>
      <c r="SRT8" s="615"/>
      <c r="SRU8" s="615"/>
      <c r="SRV8" s="615"/>
      <c r="SRW8" s="615"/>
      <c r="SRX8" s="615"/>
      <c r="SRY8" s="615"/>
      <c r="SRZ8" s="615"/>
      <c r="SSA8" s="615"/>
      <c r="SSB8" s="615"/>
      <c r="SSC8" s="615"/>
      <c r="SSD8" s="615"/>
      <c r="SSE8" s="615"/>
      <c r="SSF8" s="615"/>
      <c r="SSG8" s="615"/>
      <c r="SSH8" s="615"/>
      <c r="SSI8" s="615"/>
      <c r="SSJ8" s="615"/>
      <c r="SSK8" s="615"/>
      <c r="SSL8" s="615"/>
      <c r="SSM8" s="615"/>
      <c r="SSN8" s="615"/>
      <c r="SSO8" s="615"/>
      <c r="SSP8" s="615"/>
      <c r="SSQ8" s="615"/>
      <c r="SSR8" s="615"/>
      <c r="SSS8" s="615"/>
      <c r="SST8" s="615"/>
      <c r="SSU8" s="615"/>
      <c r="SSV8" s="615"/>
      <c r="SSW8" s="615"/>
      <c r="SSX8" s="615"/>
      <c r="SSY8" s="615"/>
      <c r="SSZ8" s="615"/>
      <c r="STA8" s="615"/>
      <c r="STB8" s="615"/>
      <c r="STC8" s="615"/>
      <c r="STD8" s="615"/>
      <c r="STE8" s="615"/>
      <c r="STF8" s="615"/>
      <c r="STG8" s="615"/>
      <c r="STH8" s="615"/>
      <c r="STI8" s="615"/>
      <c r="STJ8" s="615"/>
      <c r="STK8" s="615"/>
      <c r="STL8" s="615"/>
      <c r="STM8" s="615"/>
      <c r="STN8" s="615"/>
      <c r="STO8" s="615"/>
      <c r="STP8" s="615"/>
      <c r="STQ8" s="615"/>
      <c r="STR8" s="615"/>
      <c r="STS8" s="615"/>
      <c r="STT8" s="615"/>
      <c r="STU8" s="615"/>
      <c r="STV8" s="615"/>
      <c r="STW8" s="615"/>
      <c r="STX8" s="615"/>
      <c r="STY8" s="615"/>
      <c r="STZ8" s="615"/>
      <c r="SUA8" s="615"/>
      <c r="SUB8" s="615"/>
      <c r="SUC8" s="615"/>
      <c r="SUD8" s="615"/>
      <c r="SUE8" s="615"/>
      <c r="SUF8" s="615"/>
      <c r="SUG8" s="615"/>
      <c r="SUH8" s="615"/>
      <c r="SUI8" s="615"/>
      <c r="SUJ8" s="615"/>
      <c r="SUK8" s="615"/>
      <c r="SUL8" s="615"/>
      <c r="SUM8" s="615"/>
      <c r="SUN8" s="615"/>
      <c r="SUO8" s="615"/>
      <c r="SUP8" s="615"/>
      <c r="SUQ8" s="615"/>
      <c r="SUR8" s="615"/>
      <c r="SUS8" s="615"/>
      <c r="SUT8" s="615"/>
      <c r="SUU8" s="615"/>
      <c r="SUV8" s="615"/>
      <c r="SUW8" s="615"/>
      <c r="SUX8" s="615"/>
      <c r="SUY8" s="615"/>
      <c r="SUZ8" s="615"/>
      <c r="SVA8" s="615"/>
      <c r="SVB8" s="615"/>
      <c r="SVC8" s="615"/>
      <c r="SVD8" s="615"/>
      <c r="SVE8" s="615"/>
      <c r="SVF8" s="615"/>
      <c r="SVG8" s="615"/>
      <c r="SVH8" s="615"/>
      <c r="SVI8" s="615"/>
      <c r="SVJ8" s="615"/>
      <c r="SVK8" s="615"/>
      <c r="SVL8" s="615"/>
      <c r="SVM8" s="615"/>
      <c r="SVN8" s="615"/>
      <c r="SVO8" s="615"/>
      <c r="SVP8" s="615"/>
      <c r="SVQ8" s="615"/>
      <c r="SVR8" s="615"/>
      <c r="SVS8" s="615"/>
      <c r="SVT8" s="615"/>
      <c r="SVU8" s="615"/>
      <c r="SVV8" s="615"/>
      <c r="SVW8" s="615"/>
      <c r="SVX8" s="615"/>
      <c r="SVY8" s="615"/>
      <c r="SVZ8" s="615"/>
      <c r="SWA8" s="615"/>
      <c r="SWB8" s="615"/>
      <c r="SWC8" s="615"/>
      <c r="SWD8" s="615"/>
      <c r="SWE8" s="615"/>
      <c r="SWF8" s="615"/>
      <c r="SWG8" s="615"/>
      <c r="SWH8" s="615"/>
      <c r="SWI8" s="615"/>
      <c r="SWJ8" s="615"/>
      <c r="SWK8" s="615"/>
      <c r="SWL8" s="615"/>
      <c r="SWM8" s="615"/>
      <c r="SWN8" s="615"/>
      <c r="SWO8" s="615"/>
      <c r="SWP8" s="615"/>
      <c r="SWQ8" s="615"/>
      <c r="SWR8" s="615"/>
      <c r="SWS8" s="615"/>
      <c r="SWT8" s="615"/>
      <c r="SWU8" s="615"/>
      <c r="SWV8" s="615"/>
      <c r="SWW8" s="615"/>
      <c r="SWX8" s="615"/>
      <c r="SWY8" s="615"/>
      <c r="SWZ8" s="615"/>
      <c r="SXA8" s="615"/>
      <c r="SXB8" s="615"/>
      <c r="SXC8" s="615"/>
      <c r="SXD8" s="615"/>
      <c r="SXE8" s="615"/>
      <c r="SXF8" s="615"/>
      <c r="SXG8" s="615"/>
      <c r="SXH8" s="615"/>
      <c r="SXI8" s="615"/>
      <c r="SXJ8" s="615"/>
      <c r="SXK8" s="615"/>
      <c r="SXL8" s="615"/>
      <c r="SXM8" s="615"/>
      <c r="SXN8" s="615"/>
      <c r="SXO8" s="615"/>
      <c r="SXP8" s="615"/>
      <c r="SXQ8" s="615"/>
      <c r="SXR8" s="615"/>
      <c r="SXS8" s="615"/>
      <c r="SXT8" s="615"/>
      <c r="SXU8" s="615"/>
      <c r="SXV8" s="615"/>
      <c r="SXW8" s="615"/>
      <c r="SXX8" s="615"/>
      <c r="SXY8" s="615"/>
      <c r="SXZ8" s="615"/>
      <c r="SYA8" s="615"/>
      <c r="SYB8" s="615"/>
      <c r="SYC8" s="615"/>
      <c r="SYD8" s="615"/>
      <c r="SYE8" s="615"/>
      <c r="SYF8" s="615"/>
      <c r="SYG8" s="615"/>
      <c r="SYH8" s="615"/>
      <c r="SYI8" s="615"/>
      <c r="SYJ8" s="615"/>
      <c r="SYK8" s="615"/>
      <c r="SYL8" s="615"/>
      <c r="SYM8" s="615"/>
      <c r="SYN8" s="615"/>
      <c r="SYO8" s="615"/>
      <c r="SYP8" s="615"/>
      <c r="SYQ8" s="615"/>
      <c r="SYR8" s="615"/>
      <c r="SYS8" s="615"/>
      <c r="SYT8" s="615"/>
      <c r="SYU8" s="615"/>
      <c r="SYV8" s="615"/>
      <c r="SYW8" s="615"/>
      <c r="SYX8" s="615"/>
      <c r="SYY8" s="615"/>
      <c r="SYZ8" s="615"/>
      <c r="SZA8" s="615"/>
      <c r="SZB8" s="615"/>
      <c r="SZC8" s="615"/>
      <c r="SZD8" s="615"/>
      <c r="SZE8" s="615"/>
      <c r="SZF8" s="615"/>
      <c r="SZG8" s="615"/>
      <c r="SZH8" s="615"/>
      <c r="SZI8" s="615"/>
      <c r="SZJ8" s="615"/>
      <c r="SZK8" s="615"/>
      <c r="SZL8" s="615"/>
      <c r="SZM8" s="615"/>
      <c r="SZN8" s="615"/>
      <c r="SZO8" s="615"/>
      <c r="SZP8" s="615"/>
      <c r="SZQ8" s="615"/>
      <c r="SZR8" s="615"/>
      <c r="SZS8" s="615"/>
      <c r="SZT8" s="615"/>
      <c r="SZU8" s="615"/>
      <c r="SZV8" s="615"/>
      <c r="SZW8" s="615"/>
      <c r="SZX8" s="615"/>
      <c r="SZY8" s="615"/>
      <c r="SZZ8" s="615"/>
      <c r="TAA8" s="615"/>
      <c r="TAB8" s="615"/>
      <c r="TAC8" s="615"/>
      <c r="TAD8" s="615"/>
      <c r="TAE8" s="615"/>
      <c r="TAF8" s="615"/>
      <c r="TAG8" s="615"/>
      <c r="TAH8" s="615"/>
      <c r="TAI8" s="615"/>
      <c r="TAJ8" s="615"/>
      <c r="TAK8" s="615"/>
      <c r="TAL8" s="615"/>
      <c r="TAM8" s="615"/>
      <c r="TAN8" s="615"/>
      <c r="TAO8" s="615"/>
      <c r="TAP8" s="615"/>
      <c r="TAQ8" s="615"/>
      <c r="TAR8" s="615"/>
      <c r="TAS8" s="615"/>
      <c r="TAT8" s="615"/>
      <c r="TAU8" s="615"/>
      <c r="TAV8" s="615"/>
      <c r="TAW8" s="615"/>
      <c r="TAX8" s="615"/>
      <c r="TAY8" s="615"/>
      <c r="TAZ8" s="615"/>
      <c r="TBA8" s="615"/>
      <c r="TBB8" s="615"/>
      <c r="TBC8" s="615"/>
      <c r="TBD8" s="615"/>
      <c r="TBE8" s="615"/>
      <c r="TBF8" s="615"/>
      <c r="TBG8" s="615"/>
      <c r="TBH8" s="615"/>
      <c r="TBI8" s="615"/>
      <c r="TBJ8" s="615"/>
      <c r="TBK8" s="615"/>
      <c r="TBL8" s="615"/>
      <c r="TBM8" s="615"/>
      <c r="TBN8" s="615"/>
      <c r="TBO8" s="615"/>
      <c r="TBP8" s="615"/>
      <c r="TBQ8" s="615"/>
      <c r="TBR8" s="615"/>
      <c r="TBS8" s="615"/>
      <c r="TBT8" s="615"/>
      <c r="TBU8" s="615"/>
      <c r="TBV8" s="615"/>
      <c r="TBW8" s="615"/>
      <c r="TBX8" s="615"/>
      <c r="TBY8" s="615"/>
      <c r="TBZ8" s="615"/>
      <c r="TCA8" s="615"/>
      <c r="TCB8" s="615"/>
      <c r="TCC8" s="615"/>
      <c r="TCD8" s="615"/>
      <c r="TCE8" s="615"/>
      <c r="TCF8" s="615"/>
      <c r="TCG8" s="615"/>
      <c r="TCH8" s="615"/>
      <c r="TCI8" s="615"/>
      <c r="TCJ8" s="615"/>
      <c r="TCK8" s="615"/>
      <c r="TCL8" s="615"/>
      <c r="TCM8" s="615"/>
      <c r="TCN8" s="615"/>
      <c r="TCO8" s="615"/>
      <c r="TCP8" s="615"/>
      <c r="TCQ8" s="615"/>
      <c r="TCR8" s="615"/>
      <c r="TCS8" s="615"/>
      <c r="TCT8" s="615"/>
      <c r="TCU8" s="615"/>
      <c r="TCV8" s="615"/>
      <c r="TCW8" s="615"/>
      <c r="TCX8" s="615"/>
      <c r="TCY8" s="615"/>
      <c r="TCZ8" s="615"/>
      <c r="TDA8" s="615"/>
      <c r="TDB8" s="615"/>
      <c r="TDC8" s="615"/>
      <c r="TDD8" s="615"/>
      <c r="TDE8" s="615"/>
      <c r="TDF8" s="615"/>
      <c r="TDG8" s="615"/>
      <c r="TDH8" s="615"/>
      <c r="TDI8" s="615"/>
      <c r="TDJ8" s="615"/>
      <c r="TDK8" s="615"/>
      <c r="TDL8" s="615"/>
      <c r="TDM8" s="615"/>
      <c r="TDN8" s="615"/>
      <c r="TDO8" s="615"/>
      <c r="TDP8" s="615"/>
      <c r="TDQ8" s="615"/>
      <c r="TDR8" s="615"/>
      <c r="TDS8" s="615"/>
      <c r="TDT8" s="615"/>
      <c r="TDU8" s="615"/>
      <c r="TDV8" s="615"/>
      <c r="TDW8" s="615"/>
      <c r="TDX8" s="615"/>
      <c r="TDY8" s="615"/>
      <c r="TDZ8" s="615"/>
      <c r="TEA8" s="615"/>
      <c r="TEB8" s="615"/>
      <c r="TEC8" s="615"/>
      <c r="TED8" s="615"/>
      <c r="TEE8" s="615"/>
      <c r="TEF8" s="615"/>
      <c r="TEG8" s="615"/>
      <c r="TEH8" s="615"/>
      <c r="TEI8" s="615"/>
      <c r="TEJ8" s="615"/>
      <c r="TEK8" s="615"/>
      <c r="TEL8" s="615"/>
      <c r="TEM8" s="615"/>
      <c r="TEN8" s="615"/>
      <c r="TEO8" s="615"/>
      <c r="TEP8" s="615"/>
      <c r="TEQ8" s="615"/>
      <c r="TER8" s="615"/>
      <c r="TES8" s="615"/>
      <c r="TET8" s="615"/>
      <c r="TEU8" s="615"/>
      <c r="TEV8" s="615"/>
      <c r="TEW8" s="615"/>
      <c r="TEX8" s="615"/>
      <c r="TEY8" s="615"/>
      <c r="TEZ8" s="615"/>
      <c r="TFA8" s="615"/>
      <c r="TFB8" s="615"/>
      <c r="TFC8" s="615"/>
      <c r="TFD8" s="615"/>
      <c r="TFE8" s="615"/>
      <c r="TFF8" s="615"/>
      <c r="TFG8" s="615"/>
      <c r="TFH8" s="615"/>
      <c r="TFI8" s="615"/>
      <c r="TFJ8" s="615"/>
      <c r="TFK8" s="615"/>
      <c r="TFL8" s="615"/>
      <c r="TFM8" s="615"/>
      <c r="TFN8" s="615"/>
      <c r="TFO8" s="615"/>
      <c r="TFP8" s="615"/>
      <c r="TFQ8" s="615"/>
      <c r="TFR8" s="615"/>
      <c r="TFS8" s="615"/>
      <c r="TFT8" s="615"/>
      <c r="TFU8" s="615"/>
      <c r="TFV8" s="615"/>
      <c r="TFW8" s="615"/>
      <c r="TFX8" s="615"/>
      <c r="TFY8" s="615"/>
      <c r="TFZ8" s="615"/>
      <c r="TGA8" s="615"/>
      <c r="TGB8" s="615"/>
      <c r="TGC8" s="615"/>
      <c r="TGD8" s="615"/>
      <c r="TGE8" s="615"/>
      <c r="TGF8" s="615"/>
      <c r="TGG8" s="615"/>
      <c r="TGH8" s="615"/>
      <c r="TGI8" s="615"/>
      <c r="TGJ8" s="615"/>
      <c r="TGK8" s="615"/>
      <c r="TGL8" s="615"/>
      <c r="TGM8" s="615"/>
      <c r="TGN8" s="615"/>
      <c r="TGO8" s="615"/>
      <c r="TGP8" s="615"/>
      <c r="TGQ8" s="615"/>
      <c r="TGR8" s="615"/>
      <c r="TGS8" s="615"/>
      <c r="TGT8" s="615"/>
      <c r="TGU8" s="615"/>
      <c r="TGV8" s="615"/>
      <c r="TGW8" s="615"/>
      <c r="TGX8" s="615"/>
      <c r="TGY8" s="615"/>
      <c r="TGZ8" s="615"/>
      <c r="THA8" s="615"/>
      <c r="THB8" s="615"/>
      <c r="THC8" s="615"/>
      <c r="THD8" s="615"/>
      <c r="THE8" s="615"/>
      <c r="THF8" s="615"/>
      <c r="THG8" s="615"/>
      <c r="THH8" s="615"/>
      <c r="THI8" s="615"/>
      <c r="THJ8" s="615"/>
      <c r="THK8" s="615"/>
      <c r="THL8" s="615"/>
      <c r="THM8" s="615"/>
      <c r="THN8" s="615"/>
      <c r="THO8" s="615"/>
      <c r="THP8" s="615"/>
      <c r="THQ8" s="615"/>
      <c r="THR8" s="615"/>
      <c r="THS8" s="615"/>
      <c r="THT8" s="615"/>
      <c r="THU8" s="615"/>
      <c r="THV8" s="615"/>
      <c r="THW8" s="615"/>
      <c r="THX8" s="615"/>
      <c r="THY8" s="615"/>
      <c r="THZ8" s="615"/>
      <c r="TIA8" s="615"/>
      <c r="TIB8" s="615"/>
      <c r="TIC8" s="615"/>
      <c r="TID8" s="615"/>
      <c r="TIE8" s="615"/>
      <c r="TIF8" s="615"/>
      <c r="TIG8" s="615"/>
      <c r="TIH8" s="615"/>
      <c r="TII8" s="615"/>
      <c r="TIJ8" s="615"/>
      <c r="TIK8" s="615"/>
      <c r="TIL8" s="615"/>
      <c r="TIM8" s="615"/>
      <c r="TIN8" s="615"/>
      <c r="TIO8" s="615"/>
      <c r="TIP8" s="615"/>
      <c r="TIQ8" s="615"/>
      <c r="TIR8" s="615"/>
      <c r="TIS8" s="615"/>
      <c r="TIT8" s="615"/>
      <c r="TIU8" s="615"/>
      <c r="TIV8" s="615"/>
      <c r="TIW8" s="615"/>
      <c r="TIX8" s="615"/>
      <c r="TIY8" s="615"/>
      <c r="TIZ8" s="615"/>
      <c r="TJA8" s="615"/>
      <c r="TJB8" s="615"/>
      <c r="TJC8" s="615"/>
      <c r="TJD8" s="615"/>
      <c r="TJE8" s="615"/>
      <c r="TJF8" s="615"/>
      <c r="TJG8" s="615"/>
      <c r="TJH8" s="615"/>
      <c r="TJI8" s="615"/>
      <c r="TJJ8" s="615"/>
      <c r="TJK8" s="615"/>
      <c r="TJL8" s="615"/>
      <c r="TJM8" s="615"/>
      <c r="TJN8" s="615"/>
      <c r="TJO8" s="615"/>
      <c r="TJP8" s="615"/>
      <c r="TJQ8" s="615"/>
      <c r="TJR8" s="615"/>
      <c r="TJS8" s="615"/>
      <c r="TJT8" s="615"/>
      <c r="TJU8" s="615"/>
      <c r="TJV8" s="615"/>
      <c r="TJW8" s="615"/>
      <c r="TJX8" s="615"/>
      <c r="TJY8" s="615"/>
      <c r="TJZ8" s="615"/>
      <c r="TKA8" s="615"/>
      <c r="TKB8" s="615"/>
      <c r="TKC8" s="615"/>
      <c r="TKD8" s="615"/>
      <c r="TKE8" s="615"/>
      <c r="TKF8" s="615"/>
      <c r="TKG8" s="615"/>
      <c r="TKH8" s="615"/>
      <c r="TKI8" s="615"/>
      <c r="TKJ8" s="615"/>
      <c r="TKK8" s="615"/>
      <c r="TKL8" s="615"/>
      <c r="TKM8" s="615"/>
      <c r="TKN8" s="615"/>
      <c r="TKO8" s="615"/>
      <c r="TKP8" s="615"/>
      <c r="TKQ8" s="615"/>
      <c r="TKR8" s="615"/>
      <c r="TKS8" s="615"/>
      <c r="TKT8" s="615"/>
      <c r="TKU8" s="615"/>
      <c r="TKV8" s="615"/>
      <c r="TKW8" s="615"/>
      <c r="TKX8" s="615"/>
      <c r="TKY8" s="615"/>
      <c r="TKZ8" s="615"/>
      <c r="TLA8" s="615"/>
      <c r="TLB8" s="615"/>
      <c r="TLC8" s="615"/>
      <c r="TLD8" s="615"/>
      <c r="TLE8" s="615"/>
      <c r="TLF8" s="615"/>
      <c r="TLG8" s="615"/>
      <c r="TLH8" s="615"/>
      <c r="TLI8" s="615"/>
      <c r="TLJ8" s="615"/>
      <c r="TLK8" s="615"/>
      <c r="TLL8" s="615"/>
      <c r="TLM8" s="615"/>
      <c r="TLN8" s="615"/>
      <c r="TLO8" s="615"/>
      <c r="TLP8" s="615"/>
      <c r="TLQ8" s="615"/>
      <c r="TLR8" s="615"/>
      <c r="TLS8" s="615"/>
      <c r="TLT8" s="615"/>
      <c r="TLU8" s="615"/>
      <c r="TLV8" s="615"/>
      <c r="TLW8" s="615"/>
      <c r="TLX8" s="615"/>
      <c r="TLY8" s="615"/>
      <c r="TLZ8" s="615"/>
      <c r="TMA8" s="615"/>
      <c r="TMB8" s="615"/>
      <c r="TMC8" s="615"/>
      <c r="TMD8" s="615"/>
      <c r="TME8" s="615"/>
      <c r="TMF8" s="615"/>
      <c r="TMG8" s="615"/>
      <c r="TMH8" s="615"/>
      <c r="TMI8" s="615"/>
      <c r="TMJ8" s="615"/>
      <c r="TMK8" s="615"/>
      <c r="TML8" s="615"/>
      <c r="TMM8" s="615"/>
      <c r="TMN8" s="615"/>
      <c r="TMO8" s="615"/>
      <c r="TMP8" s="615"/>
      <c r="TMQ8" s="615"/>
      <c r="TMR8" s="615"/>
      <c r="TMS8" s="615"/>
      <c r="TMT8" s="615"/>
      <c r="TMU8" s="615"/>
      <c r="TMV8" s="615"/>
      <c r="TMW8" s="615"/>
      <c r="TMX8" s="615"/>
      <c r="TMY8" s="615"/>
      <c r="TMZ8" s="615"/>
      <c r="TNA8" s="615"/>
      <c r="TNB8" s="615"/>
      <c r="TNC8" s="615"/>
      <c r="TND8" s="615"/>
      <c r="TNE8" s="615"/>
      <c r="TNF8" s="615"/>
      <c r="TNG8" s="615"/>
      <c r="TNH8" s="615"/>
      <c r="TNI8" s="615"/>
      <c r="TNJ8" s="615"/>
      <c r="TNK8" s="615"/>
      <c r="TNL8" s="615"/>
      <c r="TNM8" s="615"/>
      <c r="TNN8" s="615"/>
      <c r="TNO8" s="615"/>
      <c r="TNP8" s="615"/>
      <c r="TNQ8" s="615"/>
      <c r="TNR8" s="615"/>
      <c r="TNS8" s="615"/>
      <c r="TNT8" s="615"/>
      <c r="TNU8" s="615"/>
      <c r="TNV8" s="615"/>
      <c r="TNW8" s="615"/>
      <c r="TNX8" s="615"/>
      <c r="TNY8" s="615"/>
      <c r="TNZ8" s="615"/>
      <c r="TOA8" s="615"/>
      <c r="TOB8" s="615"/>
      <c r="TOC8" s="615"/>
      <c r="TOD8" s="615"/>
      <c r="TOE8" s="615"/>
      <c r="TOF8" s="615"/>
      <c r="TOG8" s="615"/>
      <c r="TOH8" s="615"/>
      <c r="TOI8" s="615"/>
      <c r="TOJ8" s="615"/>
      <c r="TOK8" s="615"/>
      <c r="TOL8" s="615"/>
      <c r="TOM8" s="615"/>
      <c r="TON8" s="615"/>
      <c r="TOO8" s="615"/>
      <c r="TOP8" s="615"/>
      <c r="TOQ8" s="615"/>
      <c r="TOR8" s="615"/>
      <c r="TOS8" s="615"/>
      <c r="TOT8" s="615"/>
      <c r="TOU8" s="615"/>
      <c r="TOV8" s="615"/>
      <c r="TOW8" s="615"/>
      <c r="TOX8" s="615"/>
      <c r="TOY8" s="615"/>
      <c r="TOZ8" s="615"/>
      <c r="TPA8" s="615"/>
      <c r="TPB8" s="615"/>
      <c r="TPC8" s="615"/>
      <c r="TPD8" s="615"/>
      <c r="TPE8" s="615"/>
      <c r="TPF8" s="615"/>
      <c r="TPG8" s="615"/>
      <c r="TPH8" s="615"/>
      <c r="TPI8" s="615"/>
      <c r="TPJ8" s="615"/>
      <c r="TPK8" s="615"/>
      <c r="TPL8" s="615"/>
      <c r="TPM8" s="615"/>
      <c r="TPN8" s="615"/>
      <c r="TPO8" s="615"/>
      <c r="TPP8" s="615"/>
      <c r="TPQ8" s="615"/>
      <c r="TPR8" s="615"/>
      <c r="TPS8" s="615"/>
      <c r="TPT8" s="615"/>
      <c r="TPU8" s="615"/>
      <c r="TPV8" s="615"/>
      <c r="TPW8" s="615"/>
      <c r="TPX8" s="615"/>
      <c r="TPY8" s="615"/>
      <c r="TPZ8" s="615"/>
      <c r="TQA8" s="615"/>
      <c r="TQB8" s="615"/>
      <c r="TQC8" s="615"/>
      <c r="TQD8" s="615"/>
      <c r="TQE8" s="615"/>
      <c r="TQF8" s="615"/>
      <c r="TQG8" s="615"/>
      <c r="TQH8" s="615"/>
      <c r="TQI8" s="615"/>
      <c r="TQJ8" s="615"/>
      <c r="TQK8" s="615"/>
      <c r="TQL8" s="615"/>
      <c r="TQM8" s="615"/>
      <c r="TQN8" s="615"/>
      <c r="TQO8" s="615"/>
      <c r="TQP8" s="615"/>
      <c r="TQQ8" s="615"/>
      <c r="TQR8" s="615"/>
      <c r="TQS8" s="615"/>
      <c r="TQT8" s="615"/>
      <c r="TQU8" s="615"/>
      <c r="TQV8" s="615"/>
      <c r="TQW8" s="615"/>
      <c r="TQX8" s="615"/>
      <c r="TQY8" s="615"/>
      <c r="TQZ8" s="615"/>
      <c r="TRA8" s="615"/>
      <c r="TRB8" s="615"/>
      <c r="TRC8" s="615"/>
      <c r="TRD8" s="615"/>
      <c r="TRE8" s="615"/>
      <c r="TRF8" s="615"/>
      <c r="TRG8" s="615"/>
      <c r="TRH8" s="615"/>
      <c r="TRI8" s="615"/>
      <c r="TRJ8" s="615"/>
      <c r="TRK8" s="615"/>
      <c r="TRL8" s="615"/>
      <c r="TRM8" s="615"/>
      <c r="TRN8" s="615"/>
      <c r="TRO8" s="615"/>
      <c r="TRP8" s="615"/>
      <c r="TRQ8" s="615"/>
      <c r="TRR8" s="615"/>
      <c r="TRS8" s="615"/>
      <c r="TRT8" s="615"/>
      <c r="TRU8" s="615"/>
      <c r="TRV8" s="615"/>
      <c r="TRW8" s="615"/>
      <c r="TRX8" s="615"/>
      <c r="TRY8" s="615"/>
      <c r="TRZ8" s="615"/>
      <c r="TSA8" s="615"/>
      <c r="TSB8" s="615"/>
      <c r="TSC8" s="615"/>
      <c r="TSD8" s="615"/>
      <c r="TSE8" s="615"/>
      <c r="TSF8" s="615"/>
      <c r="TSG8" s="615"/>
      <c r="TSH8" s="615"/>
      <c r="TSI8" s="615"/>
      <c r="TSJ8" s="615"/>
      <c r="TSK8" s="615"/>
      <c r="TSL8" s="615"/>
      <c r="TSM8" s="615"/>
      <c r="TSN8" s="615"/>
      <c r="TSO8" s="615"/>
      <c r="TSP8" s="615"/>
      <c r="TSQ8" s="615"/>
      <c r="TSR8" s="615"/>
      <c r="TSS8" s="615"/>
      <c r="TST8" s="615"/>
      <c r="TSU8" s="615"/>
      <c r="TSV8" s="615"/>
      <c r="TSW8" s="615"/>
      <c r="TSX8" s="615"/>
      <c r="TSY8" s="615"/>
      <c r="TSZ8" s="615"/>
      <c r="TTA8" s="615"/>
      <c r="TTB8" s="615"/>
      <c r="TTC8" s="615"/>
      <c r="TTD8" s="615"/>
      <c r="TTE8" s="615"/>
      <c r="TTF8" s="615"/>
      <c r="TTG8" s="615"/>
      <c r="TTH8" s="615"/>
      <c r="TTI8" s="615"/>
      <c r="TTJ8" s="615"/>
      <c r="TTK8" s="615"/>
      <c r="TTL8" s="615"/>
      <c r="TTM8" s="615"/>
      <c r="TTN8" s="615"/>
      <c r="TTO8" s="615"/>
      <c r="TTP8" s="615"/>
      <c r="TTQ8" s="615"/>
      <c r="TTR8" s="615"/>
      <c r="TTS8" s="615"/>
      <c r="TTT8" s="615"/>
      <c r="TTU8" s="615"/>
      <c r="TTV8" s="615"/>
      <c r="TTW8" s="615"/>
      <c r="TTX8" s="615"/>
      <c r="TTY8" s="615"/>
      <c r="TTZ8" s="615"/>
      <c r="TUA8" s="615"/>
      <c r="TUB8" s="615"/>
      <c r="TUC8" s="615"/>
      <c r="TUD8" s="615"/>
      <c r="TUE8" s="615"/>
      <c r="TUF8" s="615"/>
      <c r="TUG8" s="615"/>
      <c r="TUH8" s="615"/>
      <c r="TUI8" s="615"/>
      <c r="TUJ8" s="615"/>
      <c r="TUK8" s="615"/>
      <c r="TUL8" s="615"/>
      <c r="TUM8" s="615"/>
      <c r="TUN8" s="615"/>
      <c r="TUO8" s="615"/>
      <c r="TUP8" s="615"/>
      <c r="TUQ8" s="615"/>
      <c r="TUR8" s="615"/>
      <c r="TUS8" s="615"/>
      <c r="TUT8" s="615"/>
      <c r="TUU8" s="615"/>
      <c r="TUV8" s="615"/>
      <c r="TUW8" s="615"/>
      <c r="TUX8" s="615"/>
      <c r="TUY8" s="615"/>
      <c r="TUZ8" s="615"/>
      <c r="TVA8" s="615"/>
      <c r="TVB8" s="615"/>
      <c r="TVC8" s="615"/>
      <c r="TVD8" s="615"/>
      <c r="TVE8" s="615"/>
      <c r="TVF8" s="615"/>
      <c r="TVG8" s="615"/>
      <c r="TVH8" s="615"/>
      <c r="TVI8" s="615"/>
      <c r="TVJ8" s="615"/>
      <c r="TVK8" s="615"/>
      <c r="TVL8" s="615"/>
      <c r="TVM8" s="615"/>
      <c r="TVN8" s="615"/>
      <c r="TVO8" s="615"/>
      <c r="TVP8" s="615"/>
      <c r="TVQ8" s="615"/>
      <c r="TVR8" s="615"/>
      <c r="TVS8" s="615"/>
      <c r="TVT8" s="615"/>
      <c r="TVU8" s="615"/>
      <c r="TVV8" s="615"/>
      <c r="TVW8" s="615"/>
      <c r="TVX8" s="615"/>
      <c r="TVY8" s="615"/>
      <c r="TVZ8" s="615"/>
      <c r="TWA8" s="615"/>
      <c r="TWB8" s="615"/>
      <c r="TWC8" s="615"/>
      <c r="TWD8" s="615"/>
      <c r="TWE8" s="615"/>
      <c r="TWF8" s="615"/>
      <c r="TWG8" s="615"/>
      <c r="TWH8" s="615"/>
      <c r="TWI8" s="615"/>
      <c r="TWJ8" s="615"/>
      <c r="TWK8" s="615"/>
      <c r="TWL8" s="615"/>
      <c r="TWM8" s="615"/>
      <c r="TWN8" s="615"/>
      <c r="TWO8" s="615"/>
      <c r="TWP8" s="615"/>
      <c r="TWQ8" s="615"/>
      <c r="TWR8" s="615"/>
      <c r="TWS8" s="615"/>
      <c r="TWT8" s="615"/>
      <c r="TWU8" s="615"/>
      <c r="TWV8" s="615"/>
      <c r="TWW8" s="615"/>
      <c r="TWX8" s="615"/>
      <c r="TWY8" s="615"/>
      <c r="TWZ8" s="615"/>
      <c r="TXA8" s="615"/>
      <c r="TXB8" s="615"/>
      <c r="TXC8" s="615"/>
      <c r="TXD8" s="615"/>
      <c r="TXE8" s="615"/>
      <c r="TXF8" s="615"/>
      <c r="TXG8" s="615"/>
      <c r="TXH8" s="615"/>
      <c r="TXI8" s="615"/>
      <c r="TXJ8" s="615"/>
      <c r="TXK8" s="615"/>
      <c r="TXL8" s="615"/>
      <c r="TXM8" s="615"/>
      <c r="TXN8" s="615"/>
      <c r="TXO8" s="615"/>
      <c r="TXP8" s="615"/>
      <c r="TXQ8" s="615"/>
      <c r="TXR8" s="615"/>
      <c r="TXS8" s="615"/>
      <c r="TXT8" s="615"/>
      <c r="TXU8" s="615"/>
      <c r="TXV8" s="615"/>
      <c r="TXW8" s="615"/>
      <c r="TXX8" s="615"/>
      <c r="TXY8" s="615"/>
      <c r="TXZ8" s="615"/>
      <c r="TYA8" s="615"/>
      <c r="TYB8" s="615"/>
      <c r="TYC8" s="615"/>
      <c r="TYD8" s="615"/>
      <c r="TYE8" s="615"/>
      <c r="TYF8" s="615"/>
      <c r="TYG8" s="615"/>
      <c r="TYH8" s="615"/>
      <c r="TYI8" s="615"/>
      <c r="TYJ8" s="615"/>
      <c r="TYK8" s="615"/>
      <c r="TYL8" s="615"/>
      <c r="TYM8" s="615"/>
      <c r="TYN8" s="615"/>
      <c r="TYO8" s="615"/>
      <c r="TYP8" s="615"/>
      <c r="TYQ8" s="615"/>
      <c r="TYR8" s="615"/>
      <c r="TYS8" s="615"/>
      <c r="TYT8" s="615"/>
      <c r="TYU8" s="615"/>
      <c r="TYV8" s="615"/>
      <c r="TYW8" s="615"/>
      <c r="TYX8" s="615"/>
      <c r="TYY8" s="615"/>
      <c r="TYZ8" s="615"/>
      <c r="TZA8" s="615"/>
      <c r="TZB8" s="615"/>
      <c r="TZC8" s="615"/>
      <c r="TZD8" s="615"/>
      <c r="TZE8" s="615"/>
      <c r="TZF8" s="615"/>
      <c r="TZG8" s="615"/>
      <c r="TZH8" s="615"/>
      <c r="TZI8" s="615"/>
      <c r="TZJ8" s="615"/>
      <c r="TZK8" s="615"/>
      <c r="TZL8" s="615"/>
      <c r="TZM8" s="615"/>
      <c r="TZN8" s="615"/>
      <c r="TZO8" s="615"/>
      <c r="TZP8" s="615"/>
      <c r="TZQ8" s="615"/>
      <c r="TZR8" s="615"/>
      <c r="TZS8" s="615"/>
      <c r="TZT8" s="615"/>
      <c r="TZU8" s="615"/>
      <c r="TZV8" s="615"/>
      <c r="TZW8" s="615"/>
      <c r="TZX8" s="615"/>
      <c r="TZY8" s="615"/>
      <c r="TZZ8" s="615"/>
      <c r="UAA8" s="615"/>
      <c r="UAB8" s="615"/>
      <c r="UAC8" s="615"/>
      <c r="UAD8" s="615"/>
      <c r="UAE8" s="615"/>
      <c r="UAF8" s="615"/>
      <c r="UAG8" s="615"/>
      <c r="UAH8" s="615"/>
      <c r="UAI8" s="615"/>
      <c r="UAJ8" s="615"/>
      <c r="UAK8" s="615"/>
      <c r="UAL8" s="615"/>
      <c r="UAM8" s="615"/>
      <c r="UAN8" s="615"/>
      <c r="UAO8" s="615"/>
      <c r="UAP8" s="615"/>
      <c r="UAQ8" s="615"/>
      <c r="UAR8" s="615"/>
      <c r="UAS8" s="615"/>
      <c r="UAT8" s="615"/>
      <c r="UAU8" s="615"/>
      <c r="UAV8" s="615"/>
      <c r="UAW8" s="615"/>
      <c r="UAX8" s="615"/>
      <c r="UAY8" s="615"/>
      <c r="UAZ8" s="615"/>
      <c r="UBA8" s="615"/>
      <c r="UBB8" s="615"/>
      <c r="UBC8" s="615"/>
      <c r="UBD8" s="615"/>
      <c r="UBE8" s="615"/>
      <c r="UBF8" s="615"/>
      <c r="UBG8" s="615"/>
      <c r="UBH8" s="615"/>
      <c r="UBI8" s="615"/>
      <c r="UBJ8" s="615"/>
      <c r="UBK8" s="615"/>
      <c r="UBL8" s="615"/>
      <c r="UBM8" s="615"/>
      <c r="UBN8" s="615"/>
      <c r="UBO8" s="615"/>
      <c r="UBP8" s="615"/>
      <c r="UBQ8" s="615"/>
      <c r="UBR8" s="615"/>
      <c r="UBS8" s="615"/>
      <c r="UBT8" s="615"/>
      <c r="UBU8" s="615"/>
      <c r="UBV8" s="615"/>
      <c r="UBW8" s="615"/>
      <c r="UBX8" s="615"/>
      <c r="UBY8" s="615"/>
      <c r="UBZ8" s="615"/>
      <c r="UCA8" s="615"/>
      <c r="UCB8" s="615"/>
      <c r="UCC8" s="615"/>
      <c r="UCD8" s="615"/>
      <c r="UCE8" s="615"/>
      <c r="UCF8" s="615"/>
      <c r="UCG8" s="615"/>
      <c r="UCH8" s="615"/>
      <c r="UCI8" s="615"/>
      <c r="UCJ8" s="615"/>
      <c r="UCK8" s="615"/>
      <c r="UCL8" s="615"/>
      <c r="UCM8" s="615"/>
      <c r="UCN8" s="615"/>
      <c r="UCO8" s="615"/>
      <c r="UCP8" s="615"/>
      <c r="UCQ8" s="615"/>
      <c r="UCR8" s="615"/>
      <c r="UCS8" s="615"/>
      <c r="UCT8" s="615"/>
      <c r="UCU8" s="615"/>
      <c r="UCV8" s="615"/>
      <c r="UCW8" s="615"/>
      <c r="UCX8" s="615"/>
      <c r="UCY8" s="615"/>
      <c r="UCZ8" s="615"/>
      <c r="UDA8" s="615"/>
      <c r="UDB8" s="615"/>
      <c r="UDC8" s="615"/>
      <c r="UDD8" s="615"/>
      <c r="UDE8" s="615"/>
      <c r="UDF8" s="615"/>
      <c r="UDG8" s="615"/>
      <c r="UDH8" s="615"/>
      <c r="UDI8" s="615"/>
      <c r="UDJ8" s="615"/>
      <c r="UDK8" s="615"/>
      <c r="UDL8" s="615"/>
      <c r="UDM8" s="615"/>
      <c r="UDN8" s="615"/>
      <c r="UDO8" s="615"/>
      <c r="UDP8" s="615"/>
      <c r="UDQ8" s="615"/>
      <c r="UDR8" s="615"/>
      <c r="UDS8" s="615"/>
      <c r="UDT8" s="615"/>
      <c r="UDU8" s="615"/>
      <c r="UDV8" s="615"/>
      <c r="UDW8" s="615"/>
      <c r="UDX8" s="615"/>
      <c r="UDY8" s="615"/>
      <c r="UDZ8" s="615"/>
      <c r="UEA8" s="615"/>
      <c r="UEB8" s="615"/>
      <c r="UEC8" s="615"/>
      <c r="UED8" s="615"/>
      <c r="UEE8" s="615"/>
      <c r="UEF8" s="615"/>
      <c r="UEG8" s="615"/>
      <c r="UEH8" s="615"/>
      <c r="UEI8" s="615"/>
      <c r="UEJ8" s="615"/>
      <c r="UEK8" s="615"/>
      <c r="UEL8" s="615"/>
      <c r="UEM8" s="615"/>
      <c r="UEN8" s="615"/>
      <c r="UEO8" s="615"/>
      <c r="UEP8" s="615"/>
      <c r="UEQ8" s="615"/>
      <c r="UER8" s="615"/>
      <c r="UES8" s="615"/>
      <c r="UET8" s="615"/>
      <c r="UEU8" s="615"/>
      <c r="UEV8" s="615"/>
      <c r="UEW8" s="615"/>
      <c r="UEX8" s="615"/>
      <c r="UEY8" s="615"/>
      <c r="UEZ8" s="615"/>
      <c r="UFA8" s="615"/>
      <c r="UFB8" s="615"/>
      <c r="UFC8" s="615"/>
      <c r="UFD8" s="615"/>
      <c r="UFE8" s="615"/>
      <c r="UFF8" s="615"/>
      <c r="UFG8" s="615"/>
      <c r="UFH8" s="615"/>
      <c r="UFI8" s="615"/>
      <c r="UFJ8" s="615"/>
      <c r="UFK8" s="615"/>
      <c r="UFL8" s="615"/>
      <c r="UFM8" s="615"/>
      <c r="UFN8" s="615"/>
      <c r="UFO8" s="615"/>
      <c r="UFP8" s="615"/>
      <c r="UFQ8" s="615"/>
      <c r="UFR8" s="615"/>
      <c r="UFS8" s="615"/>
      <c r="UFT8" s="615"/>
      <c r="UFU8" s="615"/>
      <c r="UFV8" s="615"/>
      <c r="UFW8" s="615"/>
      <c r="UFX8" s="615"/>
      <c r="UFY8" s="615"/>
      <c r="UFZ8" s="615"/>
      <c r="UGA8" s="615"/>
      <c r="UGB8" s="615"/>
      <c r="UGC8" s="615"/>
      <c r="UGD8" s="615"/>
      <c r="UGE8" s="615"/>
      <c r="UGF8" s="615"/>
      <c r="UGG8" s="615"/>
      <c r="UGH8" s="615"/>
      <c r="UGI8" s="615"/>
      <c r="UGJ8" s="615"/>
      <c r="UGK8" s="615"/>
      <c r="UGL8" s="615"/>
      <c r="UGM8" s="615"/>
      <c r="UGN8" s="615"/>
      <c r="UGO8" s="615"/>
      <c r="UGP8" s="615"/>
      <c r="UGQ8" s="615"/>
      <c r="UGR8" s="615"/>
      <c r="UGS8" s="615"/>
      <c r="UGT8" s="615"/>
      <c r="UGU8" s="615"/>
      <c r="UGV8" s="615"/>
      <c r="UGW8" s="615"/>
      <c r="UGX8" s="615"/>
      <c r="UGY8" s="615"/>
      <c r="UGZ8" s="615"/>
      <c r="UHA8" s="615"/>
      <c r="UHB8" s="615"/>
      <c r="UHC8" s="615"/>
      <c r="UHD8" s="615"/>
      <c r="UHE8" s="615"/>
      <c r="UHF8" s="615"/>
      <c r="UHG8" s="615"/>
      <c r="UHH8" s="615"/>
      <c r="UHI8" s="615"/>
      <c r="UHJ8" s="615"/>
      <c r="UHK8" s="615"/>
      <c r="UHL8" s="615"/>
      <c r="UHM8" s="615"/>
      <c r="UHN8" s="615"/>
      <c r="UHO8" s="615"/>
      <c r="UHP8" s="615"/>
      <c r="UHQ8" s="615"/>
      <c r="UHR8" s="615"/>
      <c r="UHS8" s="615"/>
      <c r="UHT8" s="615"/>
      <c r="UHU8" s="615"/>
      <c r="UHV8" s="615"/>
      <c r="UHW8" s="615"/>
      <c r="UHX8" s="615"/>
      <c r="UHY8" s="615"/>
      <c r="UHZ8" s="615"/>
      <c r="UIA8" s="615"/>
      <c r="UIB8" s="615"/>
      <c r="UIC8" s="615"/>
      <c r="UID8" s="615"/>
      <c r="UIE8" s="615"/>
      <c r="UIF8" s="615"/>
      <c r="UIG8" s="615"/>
      <c r="UIH8" s="615"/>
      <c r="UII8" s="615"/>
      <c r="UIJ8" s="615"/>
      <c r="UIK8" s="615"/>
      <c r="UIL8" s="615"/>
      <c r="UIM8" s="615"/>
      <c r="UIN8" s="615"/>
      <c r="UIO8" s="615"/>
      <c r="UIP8" s="615"/>
      <c r="UIQ8" s="615"/>
      <c r="UIR8" s="615"/>
      <c r="UIS8" s="615"/>
      <c r="UIT8" s="615"/>
      <c r="UIU8" s="615"/>
      <c r="UIV8" s="615"/>
      <c r="UIW8" s="615"/>
      <c r="UIX8" s="615"/>
      <c r="UIY8" s="615"/>
      <c r="UIZ8" s="615"/>
      <c r="UJA8" s="615"/>
      <c r="UJB8" s="615"/>
      <c r="UJC8" s="615"/>
      <c r="UJD8" s="615"/>
      <c r="UJE8" s="615"/>
      <c r="UJF8" s="615"/>
      <c r="UJG8" s="615"/>
      <c r="UJH8" s="615"/>
      <c r="UJI8" s="615"/>
      <c r="UJJ8" s="615"/>
      <c r="UJK8" s="615"/>
      <c r="UJL8" s="615"/>
      <c r="UJM8" s="615"/>
      <c r="UJN8" s="615"/>
      <c r="UJO8" s="615"/>
      <c r="UJP8" s="615"/>
      <c r="UJQ8" s="615"/>
      <c r="UJR8" s="615"/>
      <c r="UJS8" s="615"/>
      <c r="UJT8" s="615"/>
      <c r="UJU8" s="615"/>
      <c r="UJV8" s="615"/>
      <c r="UJW8" s="615"/>
      <c r="UJX8" s="615"/>
      <c r="UJY8" s="615"/>
      <c r="UJZ8" s="615"/>
      <c r="UKA8" s="615"/>
      <c r="UKB8" s="615"/>
      <c r="UKC8" s="615"/>
      <c r="UKD8" s="615"/>
      <c r="UKE8" s="615"/>
      <c r="UKF8" s="615"/>
      <c r="UKG8" s="615"/>
      <c r="UKH8" s="615"/>
      <c r="UKI8" s="615"/>
      <c r="UKJ8" s="615"/>
      <c r="UKK8" s="615"/>
      <c r="UKL8" s="615"/>
      <c r="UKM8" s="615"/>
      <c r="UKN8" s="615"/>
      <c r="UKO8" s="615"/>
      <c r="UKP8" s="615"/>
      <c r="UKQ8" s="615"/>
      <c r="UKR8" s="615"/>
      <c r="UKS8" s="615"/>
      <c r="UKT8" s="615"/>
      <c r="UKU8" s="615"/>
      <c r="UKV8" s="615"/>
      <c r="UKW8" s="615"/>
      <c r="UKX8" s="615"/>
      <c r="UKY8" s="615"/>
      <c r="UKZ8" s="615"/>
      <c r="ULA8" s="615"/>
      <c r="ULB8" s="615"/>
      <c r="ULC8" s="615"/>
      <c r="ULD8" s="615"/>
      <c r="ULE8" s="615"/>
      <c r="ULF8" s="615"/>
      <c r="ULG8" s="615"/>
      <c r="ULH8" s="615"/>
      <c r="ULI8" s="615"/>
      <c r="ULJ8" s="615"/>
      <c r="ULK8" s="615"/>
      <c r="ULL8" s="615"/>
      <c r="ULM8" s="615"/>
      <c r="ULN8" s="615"/>
      <c r="ULO8" s="615"/>
      <c r="ULP8" s="615"/>
      <c r="ULQ8" s="615"/>
      <c r="ULR8" s="615"/>
      <c r="ULS8" s="615"/>
      <c r="ULT8" s="615"/>
      <c r="ULU8" s="615"/>
      <c r="ULV8" s="615"/>
      <c r="ULW8" s="615"/>
      <c r="ULX8" s="615"/>
      <c r="ULY8" s="615"/>
      <c r="ULZ8" s="615"/>
      <c r="UMA8" s="615"/>
      <c r="UMB8" s="615"/>
      <c r="UMC8" s="615"/>
      <c r="UMD8" s="615"/>
      <c r="UME8" s="615"/>
      <c r="UMF8" s="615"/>
      <c r="UMG8" s="615"/>
      <c r="UMH8" s="615"/>
      <c r="UMI8" s="615"/>
      <c r="UMJ8" s="615"/>
      <c r="UMK8" s="615"/>
      <c r="UML8" s="615"/>
      <c r="UMM8" s="615"/>
      <c r="UMN8" s="615"/>
      <c r="UMO8" s="615"/>
      <c r="UMP8" s="615"/>
      <c r="UMQ8" s="615"/>
      <c r="UMR8" s="615"/>
      <c r="UMS8" s="615"/>
      <c r="UMT8" s="615"/>
      <c r="UMU8" s="615"/>
      <c r="UMV8" s="615"/>
      <c r="UMW8" s="615"/>
      <c r="UMX8" s="615"/>
      <c r="UMY8" s="615"/>
      <c r="UMZ8" s="615"/>
      <c r="UNA8" s="615"/>
      <c r="UNB8" s="615"/>
      <c r="UNC8" s="615"/>
      <c r="UND8" s="615"/>
      <c r="UNE8" s="615"/>
      <c r="UNF8" s="615"/>
      <c r="UNG8" s="615"/>
      <c r="UNH8" s="615"/>
      <c r="UNI8" s="615"/>
      <c r="UNJ8" s="615"/>
      <c r="UNK8" s="615"/>
      <c r="UNL8" s="615"/>
      <c r="UNM8" s="615"/>
      <c r="UNN8" s="615"/>
      <c r="UNO8" s="615"/>
      <c r="UNP8" s="615"/>
      <c r="UNQ8" s="615"/>
      <c r="UNR8" s="615"/>
      <c r="UNS8" s="615"/>
      <c r="UNT8" s="615"/>
      <c r="UNU8" s="615"/>
      <c r="UNV8" s="615"/>
      <c r="UNW8" s="615"/>
      <c r="UNX8" s="615"/>
      <c r="UNY8" s="615"/>
      <c r="UNZ8" s="615"/>
      <c r="UOA8" s="615"/>
      <c r="UOB8" s="615"/>
      <c r="UOC8" s="615"/>
      <c r="UOD8" s="615"/>
      <c r="UOE8" s="615"/>
      <c r="UOF8" s="615"/>
      <c r="UOG8" s="615"/>
      <c r="UOH8" s="615"/>
      <c r="UOI8" s="615"/>
      <c r="UOJ8" s="615"/>
      <c r="UOK8" s="615"/>
      <c r="UOL8" s="615"/>
      <c r="UOM8" s="615"/>
      <c r="UON8" s="615"/>
      <c r="UOO8" s="615"/>
      <c r="UOP8" s="615"/>
      <c r="UOQ8" s="615"/>
      <c r="UOR8" s="615"/>
      <c r="UOS8" s="615"/>
      <c r="UOT8" s="615"/>
      <c r="UOU8" s="615"/>
      <c r="UOV8" s="615"/>
      <c r="UOW8" s="615"/>
      <c r="UOX8" s="615"/>
      <c r="UOY8" s="615"/>
      <c r="UOZ8" s="615"/>
      <c r="UPA8" s="615"/>
      <c r="UPB8" s="615"/>
      <c r="UPC8" s="615"/>
      <c r="UPD8" s="615"/>
      <c r="UPE8" s="615"/>
      <c r="UPF8" s="615"/>
      <c r="UPG8" s="615"/>
      <c r="UPH8" s="615"/>
      <c r="UPI8" s="615"/>
      <c r="UPJ8" s="615"/>
      <c r="UPK8" s="615"/>
      <c r="UPL8" s="615"/>
      <c r="UPM8" s="615"/>
      <c r="UPN8" s="615"/>
      <c r="UPO8" s="615"/>
      <c r="UPP8" s="615"/>
      <c r="UPQ8" s="615"/>
      <c r="UPR8" s="615"/>
      <c r="UPS8" s="615"/>
      <c r="UPT8" s="615"/>
      <c r="UPU8" s="615"/>
      <c r="UPV8" s="615"/>
      <c r="UPW8" s="615"/>
      <c r="UPX8" s="615"/>
      <c r="UPY8" s="615"/>
      <c r="UPZ8" s="615"/>
      <c r="UQA8" s="615"/>
      <c r="UQB8" s="615"/>
      <c r="UQC8" s="615"/>
      <c r="UQD8" s="615"/>
      <c r="UQE8" s="615"/>
      <c r="UQF8" s="615"/>
      <c r="UQG8" s="615"/>
      <c r="UQH8" s="615"/>
      <c r="UQI8" s="615"/>
      <c r="UQJ8" s="615"/>
      <c r="UQK8" s="615"/>
      <c r="UQL8" s="615"/>
      <c r="UQM8" s="615"/>
      <c r="UQN8" s="615"/>
      <c r="UQO8" s="615"/>
      <c r="UQP8" s="615"/>
      <c r="UQQ8" s="615"/>
      <c r="UQR8" s="615"/>
      <c r="UQS8" s="615"/>
      <c r="UQT8" s="615"/>
      <c r="UQU8" s="615"/>
      <c r="UQV8" s="615"/>
      <c r="UQW8" s="615"/>
      <c r="UQX8" s="615"/>
      <c r="UQY8" s="615"/>
      <c r="UQZ8" s="615"/>
      <c r="URA8" s="615"/>
      <c r="URB8" s="615"/>
      <c r="URC8" s="615"/>
      <c r="URD8" s="615"/>
      <c r="URE8" s="615"/>
      <c r="URF8" s="615"/>
      <c r="URG8" s="615"/>
      <c r="URH8" s="615"/>
      <c r="URI8" s="615"/>
      <c r="URJ8" s="615"/>
      <c r="URK8" s="615"/>
      <c r="URL8" s="615"/>
      <c r="URM8" s="615"/>
      <c r="URN8" s="615"/>
      <c r="URO8" s="615"/>
      <c r="URP8" s="615"/>
      <c r="URQ8" s="615"/>
      <c r="URR8" s="615"/>
      <c r="URS8" s="615"/>
      <c r="URT8" s="615"/>
      <c r="URU8" s="615"/>
      <c r="URV8" s="615"/>
      <c r="URW8" s="615"/>
      <c r="URX8" s="615"/>
      <c r="URY8" s="615"/>
      <c r="URZ8" s="615"/>
      <c r="USA8" s="615"/>
      <c r="USB8" s="615"/>
      <c r="USC8" s="615"/>
      <c r="USD8" s="615"/>
      <c r="USE8" s="615"/>
      <c r="USF8" s="615"/>
      <c r="USG8" s="615"/>
      <c r="USH8" s="615"/>
      <c r="USI8" s="615"/>
      <c r="USJ8" s="615"/>
      <c r="USK8" s="615"/>
      <c r="USL8" s="615"/>
      <c r="USM8" s="615"/>
      <c r="USN8" s="615"/>
      <c r="USO8" s="615"/>
      <c r="USP8" s="615"/>
      <c r="USQ8" s="615"/>
      <c r="USR8" s="615"/>
      <c r="USS8" s="615"/>
      <c r="UST8" s="615"/>
      <c r="USU8" s="615"/>
      <c r="USV8" s="615"/>
      <c r="USW8" s="615"/>
      <c r="USX8" s="615"/>
      <c r="USY8" s="615"/>
      <c r="USZ8" s="615"/>
      <c r="UTA8" s="615"/>
      <c r="UTB8" s="615"/>
      <c r="UTC8" s="615"/>
      <c r="UTD8" s="615"/>
      <c r="UTE8" s="615"/>
      <c r="UTF8" s="615"/>
      <c r="UTG8" s="615"/>
      <c r="UTH8" s="615"/>
      <c r="UTI8" s="615"/>
      <c r="UTJ8" s="615"/>
      <c r="UTK8" s="615"/>
      <c r="UTL8" s="615"/>
      <c r="UTM8" s="615"/>
      <c r="UTN8" s="615"/>
      <c r="UTO8" s="615"/>
      <c r="UTP8" s="615"/>
      <c r="UTQ8" s="615"/>
      <c r="UTR8" s="615"/>
      <c r="UTS8" s="615"/>
      <c r="UTT8" s="615"/>
      <c r="UTU8" s="615"/>
      <c r="UTV8" s="615"/>
      <c r="UTW8" s="615"/>
      <c r="UTX8" s="615"/>
      <c r="UTY8" s="615"/>
      <c r="UTZ8" s="615"/>
      <c r="UUA8" s="615"/>
      <c r="UUB8" s="615"/>
      <c r="UUC8" s="615"/>
      <c r="UUD8" s="615"/>
      <c r="UUE8" s="615"/>
      <c r="UUF8" s="615"/>
      <c r="UUG8" s="615"/>
      <c r="UUH8" s="615"/>
      <c r="UUI8" s="615"/>
      <c r="UUJ8" s="615"/>
      <c r="UUK8" s="615"/>
      <c r="UUL8" s="615"/>
      <c r="UUM8" s="615"/>
      <c r="UUN8" s="615"/>
      <c r="UUO8" s="615"/>
      <c r="UUP8" s="615"/>
      <c r="UUQ8" s="615"/>
      <c r="UUR8" s="615"/>
      <c r="UUS8" s="615"/>
      <c r="UUT8" s="615"/>
      <c r="UUU8" s="615"/>
      <c r="UUV8" s="615"/>
      <c r="UUW8" s="615"/>
      <c r="UUX8" s="615"/>
      <c r="UUY8" s="615"/>
      <c r="UUZ8" s="615"/>
      <c r="UVA8" s="615"/>
      <c r="UVB8" s="615"/>
      <c r="UVC8" s="615"/>
      <c r="UVD8" s="615"/>
      <c r="UVE8" s="615"/>
      <c r="UVF8" s="615"/>
      <c r="UVG8" s="615"/>
      <c r="UVH8" s="615"/>
      <c r="UVI8" s="615"/>
      <c r="UVJ8" s="615"/>
      <c r="UVK8" s="615"/>
      <c r="UVL8" s="615"/>
      <c r="UVM8" s="615"/>
      <c r="UVN8" s="615"/>
      <c r="UVO8" s="615"/>
      <c r="UVP8" s="615"/>
      <c r="UVQ8" s="615"/>
      <c r="UVR8" s="615"/>
      <c r="UVS8" s="615"/>
      <c r="UVT8" s="615"/>
      <c r="UVU8" s="615"/>
      <c r="UVV8" s="615"/>
      <c r="UVW8" s="615"/>
      <c r="UVX8" s="615"/>
      <c r="UVY8" s="615"/>
      <c r="UVZ8" s="615"/>
      <c r="UWA8" s="615"/>
      <c r="UWB8" s="615"/>
      <c r="UWC8" s="615"/>
      <c r="UWD8" s="615"/>
      <c r="UWE8" s="615"/>
      <c r="UWF8" s="615"/>
      <c r="UWG8" s="615"/>
      <c r="UWH8" s="615"/>
      <c r="UWI8" s="615"/>
      <c r="UWJ8" s="615"/>
      <c r="UWK8" s="615"/>
      <c r="UWL8" s="615"/>
      <c r="UWM8" s="615"/>
      <c r="UWN8" s="615"/>
      <c r="UWO8" s="615"/>
      <c r="UWP8" s="615"/>
      <c r="UWQ8" s="615"/>
      <c r="UWR8" s="615"/>
      <c r="UWS8" s="615"/>
      <c r="UWT8" s="615"/>
      <c r="UWU8" s="615"/>
      <c r="UWV8" s="615"/>
      <c r="UWW8" s="615"/>
      <c r="UWX8" s="615"/>
      <c r="UWY8" s="615"/>
      <c r="UWZ8" s="615"/>
      <c r="UXA8" s="615"/>
      <c r="UXB8" s="615"/>
      <c r="UXC8" s="615"/>
      <c r="UXD8" s="615"/>
      <c r="UXE8" s="615"/>
      <c r="UXF8" s="615"/>
      <c r="UXG8" s="615"/>
      <c r="UXH8" s="615"/>
      <c r="UXI8" s="615"/>
      <c r="UXJ8" s="615"/>
      <c r="UXK8" s="615"/>
      <c r="UXL8" s="615"/>
      <c r="UXM8" s="615"/>
      <c r="UXN8" s="615"/>
      <c r="UXO8" s="615"/>
      <c r="UXP8" s="615"/>
      <c r="UXQ8" s="615"/>
      <c r="UXR8" s="615"/>
      <c r="UXS8" s="615"/>
      <c r="UXT8" s="615"/>
      <c r="UXU8" s="615"/>
      <c r="UXV8" s="615"/>
      <c r="UXW8" s="615"/>
      <c r="UXX8" s="615"/>
      <c r="UXY8" s="615"/>
      <c r="UXZ8" s="615"/>
      <c r="UYA8" s="615"/>
      <c r="UYB8" s="615"/>
      <c r="UYC8" s="615"/>
      <c r="UYD8" s="615"/>
      <c r="UYE8" s="615"/>
      <c r="UYF8" s="615"/>
      <c r="UYG8" s="615"/>
      <c r="UYH8" s="615"/>
      <c r="UYI8" s="615"/>
      <c r="UYJ8" s="615"/>
      <c r="UYK8" s="615"/>
      <c r="UYL8" s="615"/>
      <c r="UYM8" s="615"/>
      <c r="UYN8" s="615"/>
      <c r="UYO8" s="615"/>
      <c r="UYP8" s="615"/>
      <c r="UYQ8" s="615"/>
      <c r="UYR8" s="615"/>
      <c r="UYS8" s="615"/>
      <c r="UYT8" s="615"/>
      <c r="UYU8" s="615"/>
      <c r="UYV8" s="615"/>
      <c r="UYW8" s="615"/>
      <c r="UYX8" s="615"/>
      <c r="UYY8" s="615"/>
      <c r="UYZ8" s="615"/>
      <c r="UZA8" s="615"/>
      <c r="UZB8" s="615"/>
      <c r="UZC8" s="615"/>
      <c r="UZD8" s="615"/>
      <c r="UZE8" s="615"/>
      <c r="UZF8" s="615"/>
      <c r="UZG8" s="615"/>
      <c r="UZH8" s="615"/>
      <c r="UZI8" s="615"/>
      <c r="UZJ8" s="615"/>
      <c r="UZK8" s="615"/>
      <c r="UZL8" s="615"/>
      <c r="UZM8" s="615"/>
      <c r="UZN8" s="615"/>
      <c r="UZO8" s="615"/>
      <c r="UZP8" s="615"/>
      <c r="UZQ8" s="615"/>
      <c r="UZR8" s="615"/>
      <c r="UZS8" s="615"/>
      <c r="UZT8" s="615"/>
      <c r="UZU8" s="615"/>
      <c r="UZV8" s="615"/>
      <c r="UZW8" s="615"/>
      <c r="UZX8" s="615"/>
      <c r="UZY8" s="615"/>
      <c r="UZZ8" s="615"/>
      <c r="VAA8" s="615"/>
      <c r="VAB8" s="615"/>
      <c r="VAC8" s="615"/>
      <c r="VAD8" s="615"/>
      <c r="VAE8" s="615"/>
      <c r="VAF8" s="615"/>
      <c r="VAG8" s="615"/>
      <c r="VAH8" s="615"/>
      <c r="VAI8" s="615"/>
      <c r="VAJ8" s="615"/>
      <c r="VAK8" s="615"/>
      <c r="VAL8" s="615"/>
      <c r="VAM8" s="615"/>
      <c r="VAN8" s="615"/>
      <c r="VAO8" s="615"/>
      <c r="VAP8" s="615"/>
      <c r="VAQ8" s="615"/>
      <c r="VAR8" s="615"/>
      <c r="VAS8" s="615"/>
      <c r="VAT8" s="615"/>
      <c r="VAU8" s="615"/>
      <c r="VAV8" s="615"/>
      <c r="VAW8" s="615"/>
      <c r="VAX8" s="615"/>
      <c r="VAY8" s="615"/>
      <c r="VAZ8" s="615"/>
      <c r="VBA8" s="615"/>
      <c r="VBB8" s="615"/>
      <c r="VBC8" s="615"/>
      <c r="VBD8" s="615"/>
      <c r="VBE8" s="615"/>
      <c r="VBF8" s="615"/>
      <c r="VBG8" s="615"/>
      <c r="VBH8" s="615"/>
      <c r="VBI8" s="615"/>
      <c r="VBJ8" s="615"/>
      <c r="VBK8" s="615"/>
      <c r="VBL8" s="615"/>
      <c r="VBM8" s="615"/>
      <c r="VBN8" s="615"/>
      <c r="VBO8" s="615"/>
      <c r="VBP8" s="615"/>
      <c r="VBQ8" s="615"/>
      <c r="VBR8" s="615"/>
      <c r="VBS8" s="615"/>
      <c r="VBT8" s="615"/>
      <c r="VBU8" s="615"/>
      <c r="VBV8" s="615"/>
      <c r="VBW8" s="615"/>
      <c r="VBX8" s="615"/>
      <c r="VBY8" s="615"/>
      <c r="VBZ8" s="615"/>
      <c r="VCA8" s="615"/>
      <c r="VCB8" s="615"/>
      <c r="VCC8" s="615"/>
      <c r="VCD8" s="615"/>
      <c r="VCE8" s="615"/>
      <c r="VCF8" s="615"/>
      <c r="VCG8" s="615"/>
      <c r="VCH8" s="615"/>
      <c r="VCI8" s="615"/>
      <c r="VCJ8" s="615"/>
      <c r="VCK8" s="615"/>
      <c r="VCL8" s="615"/>
      <c r="VCM8" s="615"/>
      <c r="VCN8" s="615"/>
      <c r="VCO8" s="615"/>
      <c r="VCP8" s="615"/>
      <c r="VCQ8" s="615"/>
      <c r="VCR8" s="615"/>
      <c r="VCS8" s="615"/>
      <c r="VCT8" s="615"/>
      <c r="VCU8" s="615"/>
      <c r="VCV8" s="615"/>
      <c r="VCW8" s="615"/>
      <c r="VCX8" s="615"/>
      <c r="VCY8" s="615"/>
      <c r="VCZ8" s="615"/>
      <c r="VDA8" s="615"/>
      <c r="VDB8" s="615"/>
      <c r="VDC8" s="615"/>
      <c r="VDD8" s="615"/>
      <c r="VDE8" s="615"/>
      <c r="VDF8" s="615"/>
      <c r="VDG8" s="615"/>
      <c r="VDH8" s="615"/>
      <c r="VDI8" s="615"/>
      <c r="VDJ8" s="615"/>
      <c r="VDK8" s="615"/>
      <c r="VDL8" s="615"/>
      <c r="VDM8" s="615"/>
      <c r="VDN8" s="615"/>
      <c r="VDO8" s="615"/>
      <c r="VDP8" s="615"/>
      <c r="VDQ8" s="615"/>
      <c r="VDR8" s="615"/>
      <c r="VDS8" s="615"/>
      <c r="VDT8" s="615"/>
      <c r="VDU8" s="615"/>
      <c r="VDV8" s="615"/>
      <c r="VDW8" s="615"/>
      <c r="VDX8" s="615"/>
      <c r="VDY8" s="615"/>
      <c r="VDZ8" s="615"/>
      <c r="VEA8" s="615"/>
      <c r="VEB8" s="615"/>
      <c r="VEC8" s="615"/>
      <c r="VED8" s="615"/>
      <c r="VEE8" s="615"/>
      <c r="VEF8" s="615"/>
      <c r="VEG8" s="615"/>
      <c r="VEH8" s="615"/>
      <c r="VEI8" s="615"/>
      <c r="VEJ8" s="615"/>
      <c r="VEK8" s="615"/>
      <c r="VEL8" s="615"/>
      <c r="VEM8" s="615"/>
      <c r="VEN8" s="615"/>
      <c r="VEO8" s="615"/>
      <c r="VEP8" s="615"/>
      <c r="VEQ8" s="615"/>
      <c r="VER8" s="615"/>
      <c r="VES8" s="615"/>
      <c r="VET8" s="615"/>
      <c r="VEU8" s="615"/>
      <c r="VEV8" s="615"/>
      <c r="VEW8" s="615"/>
      <c r="VEX8" s="615"/>
      <c r="VEY8" s="615"/>
      <c r="VEZ8" s="615"/>
      <c r="VFA8" s="615"/>
      <c r="VFB8" s="615"/>
      <c r="VFC8" s="615"/>
      <c r="VFD8" s="615"/>
      <c r="VFE8" s="615"/>
      <c r="VFF8" s="615"/>
      <c r="VFG8" s="615"/>
      <c r="VFH8" s="615"/>
      <c r="VFI8" s="615"/>
      <c r="VFJ8" s="615"/>
      <c r="VFK8" s="615"/>
      <c r="VFL8" s="615"/>
      <c r="VFM8" s="615"/>
      <c r="VFN8" s="615"/>
      <c r="VFO8" s="615"/>
      <c r="VFP8" s="615"/>
      <c r="VFQ8" s="615"/>
      <c r="VFR8" s="615"/>
      <c r="VFS8" s="615"/>
      <c r="VFT8" s="615"/>
      <c r="VFU8" s="615"/>
      <c r="VFV8" s="615"/>
      <c r="VFW8" s="615"/>
      <c r="VFX8" s="615"/>
      <c r="VFY8" s="615"/>
      <c r="VFZ8" s="615"/>
      <c r="VGA8" s="615"/>
      <c r="VGB8" s="615"/>
      <c r="VGC8" s="615"/>
      <c r="VGD8" s="615"/>
      <c r="VGE8" s="615"/>
      <c r="VGF8" s="615"/>
      <c r="VGG8" s="615"/>
      <c r="VGH8" s="615"/>
      <c r="VGI8" s="615"/>
      <c r="VGJ8" s="615"/>
      <c r="VGK8" s="615"/>
      <c r="VGL8" s="615"/>
      <c r="VGM8" s="615"/>
      <c r="VGN8" s="615"/>
      <c r="VGO8" s="615"/>
      <c r="VGP8" s="615"/>
      <c r="VGQ8" s="615"/>
      <c r="VGR8" s="615"/>
      <c r="VGS8" s="615"/>
      <c r="VGT8" s="615"/>
      <c r="VGU8" s="615"/>
      <c r="VGV8" s="615"/>
      <c r="VGW8" s="615"/>
      <c r="VGX8" s="615"/>
      <c r="VGY8" s="615"/>
      <c r="VGZ8" s="615"/>
      <c r="VHA8" s="615"/>
      <c r="VHB8" s="615"/>
      <c r="VHC8" s="615"/>
      <c r="VHD8" s="615"/>
      <c r="VHE8" s="615"/>
      <c r="VHF8" s="615"/>
      <c r="VHG8" s="615"/>
      <c r="VHH8" s="615"/>
      <c r="VHI8" s="615"/>
      <c r="VHJ8" s="615"/>
      <c r="VHK8" s="615"/>
      <c r="VHL8" s="615"/>
      <c r="VHM8" s="615"/>
      <c r="VHN8" s="615"/>
      <c r="VHO8" s="615"/>
      <c r="VHP8" s="615"/>
      <c r="VHQ8" s="615"/>
      <c r="VHR8" s="615"/>
      <c r="VHS8" s="615"/>
      <c r="VHT8" s="615"/>
      <c r="VHU8" s="615"/>
      <c r="VHV8" s="615"/>
      <c r="VHW8" s="615"/>
      <c r="VHX8" s="615"/>
      <c r="VHY8" s="615"/>
      <c r="VHZ8" s="615"/>
      <c r="VIA8" s="615"/>
      <c r="VIB8" s="615"/>
      <c r="VIC8" s="615"/>
      <c r="VID8" s="615"/>
      <c r="VIE8" s="615"/>
      <c r="VIF8" s="615"/>
      <c r="VIG8" s="615"/>
      <c r="VIH8" s="615"/>
      <c r="VII8" s="615"/>
      <c r="VIJ8" s="615"/>
      <c r="VIK8" s="615"/>
      <c r="VIL8" s="615"/>
      <c r="VIM8" s="615"/>
      <c r="VIN8" s="615"/>
      <c r="VIO8" s="615"/>
      <c r="VIP8" s="615"/>
      <c r="VIQ8" s="615"/>
      <c r="VIR8" s="615"/>
      <c r="VIS8" s="615"/>
      <c r="VIT8" s="615"/>
      <c r="VIU8" s="615"/>
      <c r="VIV8" s="615"/>
      <c r="VIW8" s="615"/>
      <c r="VIX8" s="615"/>
      <c r="VIY8" s="615"/>
      <c r="VIZ8" s="615"/>
      <c r="VJA8" s="615"/>
      <c r="VJB8" s="615"/>
      <c r="VJC8" s="615"/>
      <c r="VJD8" s="615"/>
      <c r="VJE8" s="615"/>
      <c r="VJF8" s="615"/>
      <c r="VJG8" s="615"/>
      <c r="VJH8" s="615"/>
      <c r="VJI8" s="615"/>
      <c r="VJJ8" s="615"/>
      <c r="VJK8" s="615"/>
      <c r="VJL8" s="615"/>
      <c r="VJM8" s="615"/>
      <c r="VJN8" s="615"/>
      <c r="VJO8" s="615"/>
      <c r="VJP8" s="615"/>
      <c r="VJQ8" s="615"/>
      <c r="VJR8" s="615"/>
      <c r="VJS8" s="615"/>
      <c r="VJT8" s="615"/>
      <c r="VJU8" s="615"/>
      <c r="VJV8" s="615"/>
      <c r="VJW8" s="615"/>
      <c r="VJX8" s="615"/>
      <c r="VJY8" s="615"/>
      <c r="VJZ8" s="615"/>
      <c r="VKA8" s="615"/>
      <c r="VKB8" s="615"/>
      <c r="VKC8" s="615"/>
      <c r="VKD8" s="615"/>
      <c r="VKE8" s="615"/>
      <c r="VKF8" s="615"/>
      <c r="VKG8" s="615"/>
      <c r="VKH8" s="615"/>
      <c r="VKI8" s="615"/>
      <c r="VKJ8" s="615"/>
      <c r="VKK8" s="615"/>
      <c r="VKL8" s="615"/>
      <c r="VKM8" s="615"/>
      <c r="VKN8" s="615"/>
      <c r="VKO8" s="615"/>
      <c r="VKP8" s="615"/>
      <c r="VKQ8" s="615"/>
      <c r="VKR8" s="615"/>
      <c r="VKS8" s="615"/>
      <c r="VKT8" s="615"/>
      <c r="VKU8" s="615"/>
      <c r="VKV8" s="615"/>
      <c r="VKW8" s="615"/>
      <c r="VKX8" s="615"/>
      <c r="VKY8" s="615"/>
      <c r="VKZ8" s="615"/>
      <c r="VLA8" s="615"/>
      <c r="VLB8" s="615"/>
      <c r="VLC8" s="615"/>
      <c r="VLD8" s="615"/>
      <c r="VLE8" s="615"/>
      <c r="VLF8" s="615"/>
      <c r="VLG8" s="615"/>
      <c r="VLH8" s="615"/>
      <c r="VLI8" s="615"/>
      <c r="VLJ8" s="615"/>
      <c r="VLK8" s="615"/>
      <c r="VLL8" s="615"/>
      <c r="VLM8" s="615"/>
      <c r="VLN8" s="615"/>
      <c r="VLO8" s="615"/>
      <c r="VLP8" s="615"/>
      <c r="VLQ8" s="615"/>
      <c r="VLR8" s="615"/>
      <c r="VLS8" s="615"/>
      <c r="VLT8" s="615"/>
      <c r="VLU8" s="615"/>
      <c r="VLV8" s="615"/>
      <c r="VLW8" s="615"/>
      <c r="VLX8" s="615"/>
      <c r="VLY8" s="615"/>
      <c r="VLZ8" s="615"/>
      <c r="VMA8" s="615"/>
      <c r="VMB8" s="615"/>
      <c r="VMC8" s="615"/>
      <c r="VMD8" s="615"/>
      <c r="VME8" s="615"/>
      <c r="VMF8" s="615"/>
      <c r="VMG8" s="615"/>
      <c r="VMH8" s="615"/>
      <c r="VMI8" s="615"/>
      <c r="VMJ8" s="615"/>
      <c r="VMK8" s="615"/>
      <c r="VML8" s="615"/>
      <c r="VMM8" s="615"/>
      <c r="VMN8" s="615"/>
      <c r="VMO8" s="615"/>
      <c r="VMP8" s="615"/>
      <c r="VMQ8" s="615"/>
      <c r="VMR8" s="615"/>
      <c r="VMS8" s="615"/>
      <c r="VMT8" s="615"/>
      <c r="VMU8" s="615"/>
      <c r="VMV8" s="615"/>
      <c r="VMW8" s="615"/>
      <c r="VMX8" s="615"/>
      <c r="VMY8" s="615"/>
      <c r="VMZ8" s="615"/>
      <c r="VNA8" s="615"/>
      <c r="VNB8" s="615"/>
      <c r="VNC8" s="615"/>
      <c r="VND8" s="615"/>
      <c r="VNE8" s="615"/>
      <c r="VNF8" s="615"/>
      <c r="VNG8" s="615"/>
      <c r="VNH8" s="615"/>
      <c r="VNI8" s="615"/>
      <c r="VNJ8" s="615"/>
      <c r="VNK8" s="615"/>
      <c r="VNL8" s="615"/>
      <c r="VNM8" s="615"/>
      <c r="VNN8" s="615"/>
      <c r="VNO8" s="615"/>
      <c r="VNP8" s="615"/>
      <c r="VNQ8" s="615"/>
      <c r="VNR8" s="615"/>
      <c r="VNS8" s="615"/>
      <c r="VNT8" s="615"/>
      <c r="VNU8" s="615"/>
      <c r="VNV8" s="615"/>
      <c r="VNW8" s="615"/>
      <c r="VNX8" s="615"/>
      <c r="VNY8" s="615"/>
      <c r="VNZ8" s="615"/>
      <c r="VOA8" s="615"/>
      <c r="VOB8" s="615"/>
      <c r="VOC8" s="615"/>
      <c r="VOD8" s="615"/>
      <c r="VOE8" s="615"/>
      <c r="VOF8" s="615"/>
      <c r="VOG8" s="615"/>
      <c r="VOH8" s="615"/>
      <c r="VOI8" s="615"/>
      <c r="VOJ8" s="615"/>
      <c r="VOK8" s="615"/>
      <c r="VOL8" s="615"/>
      <c r="VOM8" s="615"/>
      <c r="VON8" s="615"/>
      <c r="VOO8" s="615"/>
      <c r="VOP8" s="615"/>
      <c r="VOQ8" s="615"/>
      <c r="VOR8" s="615"/>
      <c r="VOS8" s="615"/>
      <c r="VOT8" s="615"/>
      <c r="VOU8" s="615"/>
      <c r="VOV8" s="615"/>
      <c r="VOW8" s="615"/>
      <c r="VOX8" s="615"/>
      <c r="VOY8" s="615"/>
      <c r="VOZ8" s="615"/>
      <c r="VPA8" s="615"/>
      <c r="VPB8" s="615"/>
      <c r="VPC8" s="615"/>
      <c r="VPD8" s="615"/>
      <c r="VPE8" s="615"/>
      <c r="VPF8" s="615"/>
      <c r="VPG8" s="615"/>
      <c r="VPH8" s="615"/>
      <c r="VPI8" s="615"/>
      <c r="VPJ8" s="615"/>
      <c r="VPK8" s="615"/>
      <c r="VPL8" s="615"/>
      <c r="VPM8" s="615"/>
      <c r="VPN8" s="615"/>
      <c r="VPO8" s="615"/>
      <c r="VPP8" s="615"/>
      <c r="VPQ8" s="615"/>
      <c r="VPR8" s="615"/>
      <c r="VPS8" s="615"/>
      <c r="VPT8" s="615"/>
      <c r="VPU8" s="615"/>
      <c r="VPV8" s="615"/>
      <c r="VPW8" s="615"/>
      <c r="VPX8" s="615"/>
      <c r="VPY8" s="615"/>
      <c r="VPZ8" s="615"/>
      <c r="VQA8" s="615"/>
      <c r="VQB8" s="615"/>
      <c r="VQC8" s="615"/>
      <c r="VQD8" s="615"/>
      <c r="VQE8" s="615"/>
      <c r="VQF8" s="615"/>
      <c r="VQG8" s="615"/>
      <c r="VQH8" s="615"/>
      <c r="VQI8" s="615"/>
      <c r="VQJ8" s="615"/>
      <c r="VQK8" s="615"/>
      <c r="VQL8" s="615"/>
      <c r="VQM8" s="615"/>
      <c r="VQN8" s="615"/>
      <c r="VQO8" s="615"/>
      <c r="VQP8" s="615"/>
      <c r="VQQ8" s="615"/>
      <c r="VQR8" s="615"/>
      <c r="VQS8" s="615"/>
      <c r="VQT8" s="615"/>
      <c r="VQU8" s="615"/>
      <c r="VQV8" s="615"/>
      <c r="VQW8" s="615"/>
      <c r="VQX8" s="615"/>
      <c r="VQY8" s="615"/>
      <c r="VQZ8" s="615"/>
      <c r="VRA8" s="615"/>
      <c r="VRB8" s="615"/>
      <c r="VRC8" s="615"/>
      <c r="VRD8" s="615"/>
      <c r="VRE8" s="615"/>
      <c r="VRF8" s="615"/>
      <c r="VRG8" s="615"/>
      <c r="VRH8" s="615"/>
      <c r="VRI8" s="615"/>
      <c r="VRJ8" s="615"/>
      <c r="VRK8" s="615"/>
      <c r="VRL8" s="615"/>
      <c r="VRM8" s="615"/>
      <c r="VRN8" s="615"/>
      <c r="VRO8" s="615"/>
      <c r="VRP8" s="615"/>
      <c r="VRQ8" s="615"/>
      <c r="VRR8" s="615"/>
      <c r="VRS8" s="615"/>
      <c r="VRT8" s="615"/>
      <c r="VRU8" s="615"/>
      <c r="VRV8" s="615"/>
      <c r="VRW8" s="615"/>
      <c r="VRX8" s="615"/>
      <c r="VRY8" s="615"/>
      <c r="VRZ8" s="615"/>
      <c r="VSA8" s="615"/>
      <c r="VSB8" s="615"/>
      <c r="VSC8" s="615"/>
      <c r="VSD8" s="615"/>
      <c r="VSE8" s="615"/>
      <c r="VSF8" s="615"/>
      <c r="VSG8" s="615"/>
      <c r="VSH8" s="615"/>
      <c r="VSI8" s="615"/>
      <c r="VSJ8" s="615"/>
      <c r="VSK8" s="615"/>
      <c r="VSL8" s="615"/>
      <c r="VSM8" s="615"/>
      <c r="VSN8" s="615"/>
      <c r="VSO8" s="615"/>
      <c r="VSP8" s="615"/>
      <c r="VSQ8" s="615"/>
      <c r="VSR8" s="615"/>
      <c r="VSS8" s="615"/>
      <c r="VST8" s="615"/>
      <c r="VSU8" s="615"/>
      <c r="VSV8" s="615"/>
      <c r="VSW8" s="615"/>
      <c r="VSX8" s="615"/>
      <c r="VSY8" s="615"/>
      <c r="VSZ8" s="615"/>
      <c r="VTA8" s="615"/>
      <c r="VTB8" s="615"/>
      <c r="VTC8" s="615"/>
      <c r="VTD8" s="615"/>
      <c r="VTE8" s="615"/>
      <c r="VTF8" s="615"/>
      <c r="VTG8" s="615"/>
      <c r="VTH8" s="615"/>
      <c r="VTI8" s="615"/>
      <c r="VTJ8" s="615"/>
      <c r="VTK8" s="615"/>
      <c r="VTL8" s="615"/>
      <c r="VTM8" s="615"/>
      <c r="VTN8" s="615"/>
      <c r="VTO8" s="615"/>
      <c r="VTP8" s="615"/>
      <c r="VTQ8" s="615"/>
      <c r="VTR8" s="615"/>
      <c r="VTS8" s="615"/>
      <c r="VTT8" s="615"/>
      <c r="VTU8" s="615"/>
      <c r="VTV8" s="615"/>
      <c r="VTW8" s="615"/>
      <c r="VTX8" s="615"/>
      <c r="VTY8" s="615"/>
      <c r="VTZ8" s="615"/>
      <c r="VUA8" s="615"/>
      <c r="VUB8" s="615"/>
      <c r="VUC8" s="615"/>
      <c r="VUD8" s="615"/>
      <c r="VUE8" s="615"/>
      <c r="VUF8" s="615"/>
      <c r="VUG8" s="615"/>
      <c r="VUH8" s="615"/>
      <c r="VUI8" s="615"/>
      <c r="VUJ8" s="615"/>
      <c r="VUK8" s="615"/>
      <c r="VUL8" s="615"/>
      <c r="VUM8" s="615"/>
      <c r="VUN8" s="615"/>
      <c r="VUO8" s="615"/>
      <c r="VUP8" s="615"/>
      <c r="VUQ8" s="615"/>
      <c r="VUR8" s="615"/>
      <c r="VUS8" s="615"/>
      <c r="VUT8" s="615"/>
      <c r="VUU8" s="615"/>
      <c r="VUV8" s="615"/>
      <c r="VUW8" s="615"/>
      <c r="VUX8" s="615"/>
      <c r="VUY8" s="615"/>
      <c r="VUZ8" s="615"/>
      <c r="VVA8" s="615"/>
      <c r="VVB8" s="615"/>
      <c r="VVC8" s="615"/>
      <c r="VVD8" s="615"/>
      <c r="VVE8" s="615"/>
      <c r="VVF8" s="615"/>
      <c r="VVG8" s="615"/>
      <c r="VVH8" s="615"/>
      <c r="VVI8" s="615"/>
      <c r="VVJ8" s="615"/>
      <c r="VVK8" s="615"/>
      <c r="VVL8" s="615"/>
      <c r="VVM8" s="615"/>
      <c r="VVN8" s="615"/>
      <c r="VVO8" s="615"/>
      <c r="VVP8" s="615"/>
      <c r="VVQ8" s="615"/>
      <c r="VVR8" s="615"/>
      <c r="VVS8" s="615"/>
      <c r="VVT8" s="615"/>
      <c r="VVU8" s="615"/>
      <c r="VVV8" s="615"/>
      <c r="VVW8" s="615"/>
      <c r="VVX8" s="615"/>
      <c r="VVY8" s="615"/>
      <c r="VVZ8" s="615"/>
      <c r="VWA8" s="615"/>
      <c r="VWB8" s="615"/>
      <c r="VWC8" s="615"/>
      <c r="VWD8" s="615"/>
      <c r="VWE8" s="615"/>
      <c r="VWF8" s="615"/>
      <c r="VWG8" s="615"/>
      <c r="VWH8" s="615"/>
      <c r="VWI8" s="615"/>
      <c r="VWJ8" s="615"/>
      <c r="VWK8" s="615"/>
      <c r="VWL8" s="615"/>
      <c r="VWM8" s="615"/>
      <c r="VWN8" s="615"/>
      <c r="VWO8" s="615"/>
      <c r="VWP8" s="615"/>
      <c r="VWQ8" s="615"/>
      <c r="VWR8" s="615"/>
      <c r="VWS8" s="615"/>
      <c r="VWT8" s="615"/>
      <c r="VWU8" s="615"/>
      <c r="VWV8" s="615"/>
      <c r="VWW8" s="615"/>
      <c r="VWX8" s="615"/>
      <c r="VWY8" s="615"/>
      <c r="VWZ8" s="615"/>
      <c r="VXA8" s="615"/>
      <c r="VXB8" s="615"/>
      <c r="VXC8" s="615"/>
      <c r="VXD8" s="615"/>
      <c r="VXE8" s="615"/>
      <c r="VXF8" s="615"/>
      <c r="VXG8" s="615"/>
      <c r="VXH8" s="615"/>
      <c r="VXI8" s="615"/>
      <c r="VXJ8" s="615"/>
      <c r="VXK8" s="615"/>
      <c r="VXL8" s="615"/>
      <c r="VXM8" s="615"/>
      <c r="VXN8" s="615"/>
      <c r="VXO8" s="615"/>
      <c r="VXP8" s="615"/>
      <c r="VXQ8" s="615"/>
      <c r="VXR8" s="615"/>
      <c r="VXS8" s="615"/>
      <c r="VXT8" s="615"/>
      <c r="VXU8" s="615"/>
      <c r="VXV8" s="615"/>
      <c r="VXW8" s="615"/>
      <c r="VXX8" s="615"/>
      <c r="VXY8" s="615"/>
      <c r="VXZ8" s="615"/>
      <c r="VYA8" s="615"/>
      <c r="VYB8" s="615"/>
      <c r="VYC8" s="615"/>
      <c r="VYD8" s="615"/>
      <c r="VYE8" s="615"/>
      <c r="VYF8" s="615"/>
      <c r="VYG8" s="615"/>
      <c r="VYH8" s="615"/>
      <c r="VYI8" s="615"/>
      <c r="VYJ8" s="615"/>
      <c r="VYK8" s="615"/>
      <c r="VYL8" s="615"/>
      <c r="VYM8" s="615"/>
      <c r="VYN8" s="615"/>
      <c r="VYO8" s="615"/>
      <c r="VYP8" s="615"/>
      <c r="VYQ8" s="615"/>
      <c r="VYR8" s="615"/>
      <c r="VYS8" s="615"/>
      <c r="VYT8" s="615"/>
      <c r="VYU8" s="615"/>
      <c r="VYV8" s="615"/>
      <c r="VYW8" s="615"/>
      <c r="VYX8" s="615"/>
      <c r="VYY8" s="615"/>
      <c r="VYZ8" s="615"/>
      <c r="VZA8" s="615"/>
      <c r="VZB8" s="615"/>
      <c r="VZC8" s="615"/>
      <c r="VZD8" s="615"/>
      <c r="VZE8" s="615"/>
      <c r="VZF8" s="615"/>
      <c r="VZG8" s="615"/>
      <c r="VZH8" s="615"/>
      <c r="VZI8" s="615"/>
      <c r="VZJ8" s="615"/>
      <c r="VZK8" s="615"/>
      <c r="VZL8" s="615"/>
      <c r="VZM8" s="615"/>
      <c r="VZN8" s="615"/>
      <c r="VZO8" s="615"/>
      <c r="VZP8" s="615"/>
      <c r="VZQ8" s="615"/>
      <c r="VZR8" s="615"/>
      <c r="VZS8" s="615"/>
      <c r="VZT8" s="615"/>
      <c r="VZU8" s="615"/>
      <c r="VZV8" s="615"/>
      <c r="VZW8" s="615"/>
      <c r="VZX8" s="615"/>
      <c r="VZY8" s="615"/>
      <c r="VZZ8" s="615"/>
      <c r="WAA8" s="615"/>
      <c r="WAB8" s="615"/>
      <c r="WAC8" s="615"/>
      <c r="WAD8" s="615"/>
      <c r="WAE8" s="615"/>
      <c r="WAF8" s="615"/>
      <c r="WAG8" s="615"/>
      <c r="WAH8" s="615"/>
      <c r="WAI8" s="615"/>
      <c r="WAJ8" s="615"/>
      <c r="WAK8" s="615"/>
      <c r="WAL8" s="615"/>
      <c r="WAM8" s="615"/>
      <c r="WAN8" s="615"/>
      <c r="WAO8" s="615"/>
      <c r="WAP8" s="615"/>
      <c r="WAQ8" s="615"/>
      <c r="WAR8" s="615"/>
      <c r="WAS8" s="615"/>
      <c r="WAT8" s="615"/>
      <c r="WAU8" s="615"/>
      <c r="WAV8" s="615"/>
      <c r="WAW8" s="615"/>
      <c r="WAX8" s="615"/>
      <c r="WAY8" s="615"/>
      <c r="WAZ8" s="615"/>
      <c r="WBA8" s="615"/>
      <c r="WBB8" s="615"/>
      <c r="WBC8" s="615"/>
      <c r="WBD8" s="615"/>
      <c r="WBE8" s="615"/>
      <c r="WBF8" s="615"/>
      <c r="WBG8" s="615"/>
      <c r="WBH8" s="615"/>
      <c r="WBI8" s="615"/>
      <c r="WBJ8" s="615"/>
      <c r="WBK8" s="615"/>
      <c r="WBL8" s="615"/>
      <c r="WBM8" s="615"/>
      <c r="WBN8" s="615"/>
      <c r="WBO8" s="615"/>
      <c r="WBP8" s="615"/>
      <c r="WBQ8" s="615"/>
      <c r="WBR8" s="615"/>
      <c r="WBS8" s="615"/>
      <c r="WBT8" s="615"/>
      <c r="WBU8" s="615"/>
      <c r="WBV8" s="615"/>
      <c r="WBW8" s="615"/>
      <c r="WBX8" s="615"/>
      <c r="WBY8" s="615"/>
      <c r="WBZ8" s="615"/>
      <c r="WCA8" s="615"/>
      <c r="WCB8" s="615"/>
      <c r="WCC8" s="615"/>
      <c r="WCD8" s="615"/>
      <c r="WCE8" s="615"/>
      <c r="WCF8" s="615"/>
      <c r="WCG8" s="615"/>
      <c r="WCH8" s="615"/>
      <c r="WCI8" s="615"/>
      <c r="WCJ8" s="615"/>
      <c r="WCK8" s="615"/>
      <c r="WCL8" s="615"/>
      <c r="WCM8" s="615"/>
      <c r="WCN8" s="615"/>
      <c r="WCO8" s="615"/>
      <c r="WCP8" s="615"/>
      <c r="WCQ8" s="615"/>
      <c r="WCR8" s="615"/>
      <c r="WCS8" s="615"/>
      <c r="WCT8" s="615"/>
      <c r="WCU8" s="615"/>
      <c r="WCV8" s="615"/>
      <c r="WCW8" s="615"/>
      <c r="WCX8" s="615"/>
      <c r="WCY8" s="615"/>
      <c r="WCZ8" s="615"/>
      <c r="WDA8" s="615"/>
      <c r="WDB8" s="615"/>
      <c r="WDC8" s="615"/>
      <c r="WDD8" s="615"/>
      <c r="WDE8" s="615"/>
      <c r="WDF8" s="615"/>
      <c r="WDG8" s="615"/>
      <c r="WDH8" s="615"/>
      <c r="WDI8" s="615"/>
      <c r="WDJ8" s="615"/>
      <c r="WDK8" s="615"/>
      <c r="WDL8" s="615"/>
      <c r="WDM8" s="615"/>
      <c r="WDN8" s="615"/>
      <c r="WDO8" s="615"/>
      <c r="WDP8" s="615"/>
      <c r="WDQ8" s="615"/>
      <c r="WDR8" s="615"/>
      <c r="WDS8" s="615"/>
      <c r="WDT8" s="615"/>
      <c r="WDU8" s="615"/>
      <c r="WDV8" s="615"/>
      <c r="WDW8" s="615"/>
      <c r="WDX8" s="615"/>
      <c r="WDY8" s="615"/>
      <c r="WDZ8" s="615"/>
      <c r="WEA8" s="615"/>
      <c r="WEB8" s="615"/>
      <c r="WEC8" s="615"/>
      <c r="WED8" s="615"/>
      <c r="WEE8" s="615"/>
      <c r="WEF8" s="615"/>
      <c r="WEG8" s="615"/>
      <c r="WEH8" s="615"/>
      <c r="WEI8" s="615"/>
      <c r="WEJ8" s="615"/>
      <c r="WEK8" s="615"/>
      <c r="WEL8" s="615"/>
      <c r="WEM8" s="615"/>
      <c r="WEN8" s="615"/>
      <c r="WEO8" s="615"/>
      <c r="WEP8" s="615"/>
      <c r="WEQ8" s="615"/>
      <c r="WER8" s="615"/>
      <c r="WES8" s="615"/>
      <c r="WET8" s="615"/>
      <c r="WEU8" s="615"/>
      <c r="WEV8" s="615"/>
      <c r="WEW8" s="615"/>
      <c r="WEX8" s="615"/>
      <c r="WEY8" s="615"/>
      <c r="WEZ8" s="615"/>
      <c r="WFA8" s="615"/>
      <c r="WFB8" s="615"/>
      <c r="WFC8" s="615"/>
      <c r="WFD8" s="615"/>
      <c r="WFE8" s="615"/>
      <c r="WFF8" s="615"/>
      <c r="WFG8" s="615"/>
      <c r="WFH8" s="615"/>
      <c r="WFI8" s="615"/>
      <c r="WFJ8" s="615"/>
      <c r="WFK8" s="615"/>
      <c r="WFL8" s="615"/>
      <c r="WFM8" s="615"/>
      <c r="WFN8" s="615"/>
      <c r="WFO8" s="615"/>
      <c r="WFP8" s="615"/>
      <c r="WFQ8" s="615"/>
      <c r="WFR8" s="615"/>
      <c r="WFS8" s="615"/>
      <c r="WFT8" s="615"/>
      <c r="WFU8" s="615"/>
      <c r="WFV8" s="615"/>
      <c r="WFW8" s="615"/>
      <c r="WFX8" s="615"/>
      <c r="WFY8" s="615"/>
      <c r="WFZ8" s="615"/>
      <c r="WGA8" s="615"/>
      <c r="WGB8" s="615"/>
      <c r="WGC8" s="615"/>
      <c r="WGD8" s="615"/>
      <c r="WGE8" s="615"/>
      <c r="WGF8" s="615"/>
      <c r="WGG8" s="615"/>
      <c r="WGH8" s="615"/>
      <c r="WGI8" s="615"/>
      <c r="WGJ8" s="615"/>
      <c r="WGK8" s="615"/>
      <c r="WGL8" s="615"/>
      <c r="WGM8" s="615"/>
      <c r="WGN8" s="615"/>
      <c r="WGO8" s="615"/>
      <c r="WGP8" s="615"/>
      <c r="WGQ8" s="615"/>
      <c r="WGR8" s="615"/>
      <c r="WGS8" s="615"/>
      <c r="WGT8" s="615"/>
      <c r="WGU8" s="615"/>
      <c r="WGV8" s="615"/>
      <c r="WGW8" s="615"/>
      <c r="WGX8" s="615"/>
      <c r="WGY8" s="615"/>
      <c r="WGZ8" s="615"/>
      <c r="WHA8" s="615"/>
      <c r="WHB8" s="615"/>
      <c r="WHC8" s="615"/>
      <c r="WHD8" s="615"/>
      <c r="WHE8" s="615"/>
      <c r="WHF8" s="615"/>
      <c r="WHG8" s="615"/>
      <c r="WHH8" s="615"/>
      <c r="WHI8" s="615"/>
      <c r="WHJ8" s="615"/>
      <c r="WHK8" s="615"/>
      <c r="WHL8" s="615"/>
      <c r="WHM8" s="615"/>
      <c r="WHN8" s="615"/>
      <c r="WHO8" s="615"/>
      <c r="WHP8" s="615"/>
      <c r="WHQ8" s="615"/>
      <c r="WHR8" s="615"/>
      <c r="WHS8" s="615"/>
      <c r="WHT8" s="615"/>
      <c r="WHU8" s="615"/>
      <c r="WHV8" s="615"/>
      <c r="WHW8" s="615"/>
      <c r="WHX8" s="615"/>
      <c r="WHY8" s="615"/>
      <c r="WHZ8" s="615"/>
      <c r="WIA8" s="615"/>
      <c r="WIB8" s="615"/>
      <c r="WIC8" s="615"/>
      <c r="WID8" s="615"/>
      <c r="WIE8" s="615"/>
      <c r="WIF8" s="615"/>
      <c r="WIG8" s="615"/>
      <c r="WIH8" s="615"/>
      <c r="WII8" s="615"/>
      <c r="WIJ8" s="615"/>
      <c r="WIK8" s="615"/>
      <c r="WIL8" s="615"/>
      <c r="WIM8" s="615"/>
      <c r="WIN8" s="615"/>
      <c r="WIO8" s="615"/>
      <c r="WIP8" s="615"/>
      <c r="WIQ8" s="615"/>
      <c r="WIR8" s="615"/>
      <c r="WIS8" s="615"/>
      <c r="WIT8" s="615"/>
      <c r="WIU8" s="615"/>
      <c r="WIV8" s="615"/>
      <c r="WIW8" s="615"/>
      <c r="WIX8" s="615"/>
      <c r="WIY8" s="615"/>
      <c r="WIZ8" s="615"/>
      <c r="WJA8" s="615"/>
      <c r="WJB8" s="615"/>
      <c r="WJC8" s="615"/>
      <c r="WJD8" s="615"/>
      <c r="WJE8" s="615"/>
      <c r="WJF8" s="615"/>
      <c r="WJG8" s="615"/>
      <c r="WJH8" s="615"/>
      <c r="WJI8" s="615"/>
      <c r="WJJ8" s="615"/>
      <c r="WJK8" s="615"/>
      <c r="WJL8" s="615"/>
      <c r="WJM8" s="615"/>
      <c r="WJN8" s="615"/>
      <c r="WJO8" s="615"/>
      <c r="WJP8" s="615"/>
      <c r="WJQ8" s="615"/>
      <c r="WJR8" s="615"/>
      <c r="WJS8" s="615"/>
      <c r="WJT8" s="615"/>
      <c r="WJU8" s="615"/>
      <c r="WJV8" s="615"/>
      <c r="WJW8" s="615"/>
      <c r="WJX8" s="615"/>
      <c r="WJY8" s="615"/>
      <c r="WJZ8" s="615"/>
      <c r="WKA8" s="615"/>
      <c r="WKB8" s="615"/>
      <c r="WKC8" s="615"/>
      <c r="WKD8" s="615"/>
      <c r="WKE8" s="615"/>
      <c r="WKF8" s="615"/>
      <c r="WKG8" s="615"/>
      <c r="WKH8" s="615"/>
      <c r="WKI8" s="615"/>
      <c r="WKJ8" s="615"/>
      <c r="WKK8" s="615"/>
      <c r="WKL8" s="615"/>
      <c r="WKM8" s="615"/>
      <c r="WKN8" s="615"/>
      <c r="WKO8" s="615"/>
      <c r="WKP8" s="615"/>
      <c r="WKQ8" s="615"/>
      <c r="WKR8" s="615"/>
      <c r="WKS8" s="615"/>
      <c r="WKT8" s="615"/>
      <c r="WKU8" s="615"/>
      <c r="WKV8" s="615"/>
      <c r="WKW8" s="615"/>
      <c r="WKX8" s="615"/>
      <c r="WKY8" s="615"/>
      <c r="WKZ8" s="615"/>
      <c r="WLA8" s="615"/>
      <c r="WLB8" s="615"/>
      <c r="WLC8" s="615"/>
      <c r="WLD8" s="615"/>
      <c r="WLE8" s="615"/>
      <c r="WLF8" s="615"/>
      <c r="WLG8" s="615"/>
      <c r="WLH8" s="615"/>
      <c r="WLI8" s="615"/>
      <c r="WLJ8" s="615"/>
      <c r="WLK8" s="615"/>
      <c r="WLL8" s="615"/>
      <c r="WLM8" s="615"/>
      <c r="WLN8" s="615"/>
      <c r="WLO8" s="615"/>
      <c r="WLP8" s="615"/>
      <c r="WLQ8" s="615"/>
      <c r="WLR8" s="615"/>
      <c r="WLS8" s="615"/>
      <c r="WLT8" s="615"/>
      <c r="WLU8" s="615"/>
      <c r="WLV8" s="615"/>
      <c r="WLW8" s="615"/>
      <c r="WLX8" s="615"/>
      <c r="WLY8" s="615"/>
      <c r="WLZ8" s="615"/>
      <c r="WMA8" s="615"/>
      <c r="WMB8" s="615"/>
      <c r="WMC8" s="615"/>
      <c r="WMD8" s="615"/>
      <c r="WME8" s="615"/>
      <c r="WMF8" s="615"/>
      <c r="WMG8" s="615"/>
      <c r="WMH8" s="615"/>
      <c r="WMI8" s="615"/>
      <c r="WMJ8" s="615"/>
      <c r="WMK8" s="615"/>
      <c r="WML8" s="615"/>
      <c r="WMM8" s="615"/>
      <c r="WMN8" s="615"/>
      <c r="WMO8" s="615"/>
      <c r="WMP8" s="615"/>
      <c r="WMQ8" s="615"/>
      <c r="WMR8" s="615"/>
      <c r="WMS8" s="615"/>
      <c r="WMT8" s="615"/>
      <c r="WMU8" s="615"/>
      <c r="WMV8" s="615"/>
      <c r="WMW8" s="615"/>
      <c r="WMX8" s="615"/>
      <c r="WMY8" s="615"/>
      <c r="WMZ8" s="615"/>
      <c r="WNA8" s="615"/>
      <c r="WNB8" s="615"/>
      <c r="WNC8" s="615"/>
      <c r="WND8" s="615"/>
      <c r="WNE8" s="615"/>
      <c r="WNF8" s="615"/>
      <c r="WNG8" s="615"/>
      <c r="WNH8" s="615"/>
      <c r="WNI8" s="615"/>
      <c r="WNJ8" s="615"/>
      <c r="WNK8" s="615"/>
      <c r="WNL8" s="615"/>
      <c r="WNM8" s="615"/>
      <c r="WNN8" s="615"/>
      <c r="WNO8" s="615"/>
      <c r="WNP8" s="615"/>
      <c r="WNQ8" s="615"/>
      <c r="WNR8" s="615"/>
      <c r="WNS8" s="615"/>
      <c r="WNT8" s="615"/>
      <c r="WNU8" s="615"/>
      <c r="WNV8" s="615"/>
      <c r="WNW8" s="615"/>
      <c r="WNX8" s="615"/>
      <c r="WNY8" s="615"/>
      <c r="WNZ8" s="615"/>
      <c r="WOA8" s="615"/>
      <c r="WOB8" s="615"/>
      <c r="WOC8" s="615"/>
      <c r="WOD8" s="615"/>
      <c r="WOE8" s="615"/>
      <c r="WOF8" s="615"/>
      <c r="WOG8" s="615"/>
      <c r="WOH8" s="615"/>
      <c r="WOI8" s="615"/>
      <c r="WOJ8" s="615"/>
      <c r="WOK8" s="615"/>
      <c r="WOL8" s="615"/>
      <c r="WOM8" s="615"/>
      <c r="WON8" s="615"/>
      <c r="WOO8" s="615"/>
      <c r="WOP8" s="615"/>
      <c r="WOQ8" s="615"/>
      <c r="WOR8" s="615"/>
      <c r="WOS8" s="615"/>
      <c r="WOT8" s="615"/>
      <c r="WOU8" s="615"/>
      <c r="WOV8" s="615"/>
      <c r="WOW8" s="615"/>
      <c r="WOX8" s="615"/>
      <c r="WOY8" s="615"/>
      <c r="WOZ8" s="615"/>
      <c r="WPA8" s="615"/>
      <c r="WPB8" s="615"/>
      <c r="WPC8" s="615"/>
      <c r="WPD8" s="615"/>
      <c r="WPE8" s="615"/>
      <c r="WPF8" s="615"/>
      <c r="WPG8" s="615"/>
      <c r="WPH8" s="615"/>
      <c r="WPI8" s="615"/>
      <c r="WPJ8" s="615"/>
      <c r="WPK8" s="615"/>
      <c r="WPL8" s="615"/>
      <c r="WPM8" s="615"/>
      <c r="WPN8" s="615"/>
      <c r="WPO8" s="615"/>
      <c r="WPP8" s="615"/>
      <c r="WPQ8" s="615"/>
      <c r="WPR8" s="615"/>
      <c r="WPS8" s="615"/>
      <c r="WPT8" s="615"/>
      <c r="WPU8" s="615"/>
      <c r="WPV8" s="615"/>
      <c r="WPW8" s="615"/>
      <c r="WPX8" s="615"/>
      <c r="WPY8" s="615"/>
      <c r="WPZ8" s="615"/>
      <c r="WQA8" s="615"/>
      <c r="WQB8" s="615"/>
      <c r="WQC8" s="615"/>
      <c r="WQD8" s="615"/>
      <c r="WQE8" s="615"/>
      <c r="WQF8" s="615"/>
      <c r="WQG8" s="615"/>
      <c r="WQH8" s="615"/>
      <c r="WQI8" s="615"/>
      <c r="WQJ8" s="615"/>
      <c r="WQK8" s="615"/>
      <c r="WQL8" s="615"/>
      <c r="WQM8" s="615"/>
      <c r="WQN8" s="615"/>
      <c r="WQO8" s="615"/>
      <c r="WQP8" s="615"/>
      <c r="WQQ8" s="615"/>
      <c r="WQR8" s="615"/>
      <c r="WQS8" s="615"/>
      <c r="WQT8" s="615"/>
      <c r="WQU8" s="615"/>
      <c r="WQV8" s="615"/>
      <c r="WQW8" s="615"/>
      <c r="WQX8" s="615"/>
      <c r="WQY8" s="615"/>
      <c r="WQZ8" s="615"/>
      <c r="WRA8" s="615"/>
      <c r="WRB8" s="615"/>
      <c r="WRC8" s="615"/>
      <c r="WRD8" s="615"/>
      <c r="WRE8" s="615"/>
      <c r="WRF8" s="615"/>
      <c r="WRG8" s="615"/>
      <c r="WRH8" s="615"/>
      <c r="WRI8" s="615"/>
      <c r="WRJ8" s="615"/>
      <c r="WRK8" s="615"/>
      <c r="WRL8" s="615"/>
      <c r="WRM8" s="615"/>
      <c r="WRN8" s="615"/>
      <c r="WRO8" s="615"/>
      <c r="WRP8" s="615"/>
      <c r="WRQ8" s="615"/>
      <c r="WRR8" s="615"/>
      <c r="WRS8" s="615"/>
      <c r="WRT8" s="615"/>
      <c r="WRU8" s="615"/>
      <c r="WRV8" s="615"/>
      <c r="WRW8" s="615"/>
      <c r="WRX8" s="615"/>
      <c r="WRY8" s="615"/>
      <c r="WRZ8" s="615"/>
      <c r="WSA8" s="615"/>
      <c r="WSB8" s="615"/>
      <c r="WSC8" s="615"/>
      <c r="WSD8" s="615"/>
      <c r="WSE8" s="615"/>
      <c r="WSF8" s="615"/>
      <c r="WSG8" s="615"/>
      <c r="WSH8" s="615"/>
      <c r="WSI8" s="615"/>
      <c r="WSJ8" s="615"/>
      <c r="WSK8" s="615"/>
      <c r="WSL8" s="615"/>
      <c r="WSM8" s="615"/>
      <c r="WSN8" s="615"/>
      <c r="WSO8" s="615"/>
      <c r="WSP8" s="615"/>
      <c r="WSQ8" s="615"/>
      <c r="WSR8" s="615"/>
      <c r="WSS8" s="615"/>
      <c r="WST8" s="615"/>
      <c r="WSU8" s="615"/>
      <c r="WSV8" s="615"/>
      <c r="WSW8" s="615"/>
      <c r="WSX8" s="615"/>
      <c r="WSY8" s="615"/>
      <c r="WSZ8" s="615"/>
      <c r="WTA8" s="615"/>
      <c r="WTB8" s="615"/>
      <c r="WTC8" s="615"/>
      <c r="WTD8" s="615"/>
      <c r="WTE8" s="615"/>
      <c r="WTF8" s="615"/>
      <c r="WTG8" s="615"/>
      <c r="WTH8" s="615"/>
      <c r="WTI8" s="615"/>
      <c r="WTJ8" s="615"/>
      <c r="WTK8" s="615"/>
      <c r="WTL8" s="615"/>
      <c r="WTM8" s="615"/>
      <c r="WTN8" s="615"/>
      <c r="WTO8" s="615"/>
      <c r="WTP8" s="615"/>
      <c r="WTQ8" s="615"/>
      <c r="WTR8" s="615"/>
      <c r="WTS8" s="615"/>
      <c r="WTT8" s="615"/>
      <c r="WTU8" s="615"/>
      <c r="WTV8" s="615"/>
      <c r="WTW8" s="615"/>
      <c r="WTX8" s="615"/>
      <c r="WTY8" s="615"/>
      <c r="WTZ8" s="615"/>
      <c r="WUA8" s="615"/>
      <c r="WUB8" s="615"/>
      <c r="WUC8" s="615"/>
      <c r="WUD8" s="615"/>
      <c r="WUE8" s="615"/>
      <c r="WUF8" s="615"/>
      <c r="WUG8" s="615"/>
      <c r="WUH8" s="615"/>
      <c r="WUI8" s="615"/>
      <c r="WUJ8" s="615"/>
      <c r="WUK8" s="615"/>
      <c r="WUL8" s="615"/>
      <c r="WUM8" s="615"/>
      <c r="WUN8" s="615"/>
      <c r="WUO8" s="615"/>
      <c r="WUP8" s="615"/>
      <c r="WUQ8" s="615"/>
      <c r="WUR8" s="615"/>
      <c r="WUS8" s="615"/>
      <c r="WUT8" s="615"/>
      <c r="WUU8" s="615"/>
      <c r="WUV8" s="615"/>
      <c r="WUW8" s="615"/>
      <c r="WUX8" s="615"/>
      <c r="WUY8" s="615"/>
      <c r="WUZ8" s="615"/>
      <c r="WVA8" s="615"/>
      <c r="WVB8" s="615"/>
      <c r="WVC8" s="615"/>
      <c r="WVD8" s="615"/>
      <c r="WVE8" s="615"/>
      <c r="WVF8" s="615"/>
      <c r="WVG8" s="615"/>
      <c r="WVH8" s="615"/>
      <c r="WVI8" s="615"/>
      <c r="WVJ8" s="615"/>
      <c r="WVK8" s="615"/>
      <c r="WVL8" s="615"/>
      <c r="WVM8" s="615"/>
      <c r="WVN8" s="615"/>
      <c r="WVO8" s="615"/>
      <c r="WVP8" s="615"/>
      <c r="WVQ8" s="615"/>
      <c r="WVR8" s="615"/>
      <c r="WVS8" s="615"/>
      <c r="WVT8" s="615"/>
      <c r="WVU8" s="615"/>
      <c r="WVV8" s="615"/>
      <c r="WVW8" s="615"/>
      <c r="WVX8" s="615"/>
      <c r="WVY8" s="615"/>
      <c r="WVZ8" s="615"/>
      <c r="WWA8" s="615"/>
      <c r="WWB8" s="615"/>
      <c r="WWC8" s="615"/>
      <c r="WWD8" s="615"/>
      <c r="WWE8" s="615"/>
      <c r="WWF8" s="615"/>
      <c r="WWG8" s="615"/>
      <c r="WWH8" s="615"/>
      <c r="WWI8" s="615"/>
      <c r="WWJ8" s="615"/>
      <c r="WWK8" s="615"/>
      <c r="WWL8" s="615"/>
      <c r="WWM8" s="615"/>
      <c r="WWN8" s="615"/>
      <c r="WWO8" s="615"/>
      <c r="WWP8" s="615"/>
      <c r="WWQ8" s="615"/>
      <c r="WWR8" s="615"/>
      <c r="WWS8" s="615"/>
      <c r="WWT8" s="615"/>
      <c r="WWU8" s="615"/>
      <c r="WWV8" s="615"/>
      <c r="WWW8" s="615"/>
      <c r="WWX8" s="615"/>
      <c r="WWY8" s="615"/>
      <c r="WWZ8" s="615"/>
      <c r="WXA8" s="615"/>
      <c r="WXB8" s="615"/>
      <c r="WXC8" s="615"/>
      <c r="WXD8" s="615"/>
      <c r="WXE8" s="615"/>
      <c r="WXF8" s="615"/>
      <c r="WXG8" s="615"/>
      <c r="WXH8" s="615"/>
      <c r="WXI8" s="615"/>
      <c r="WXJ8" s="615"/>
      <c r="WXK8" s="615"/>
      <c r="WXL8" s="615"/>
      <c r="WXM8" s="615"/>
      <c r="WXN8" s="615"/>
      <c r="WXO8" s="615"/>
      <c r="WXP8" s="615"/>
      <c r="WXQ8" s="615"/>
      <c r="WXR8" s="615"/>
      <c r="WXS8" s="615"/>
      <c r="WXT8" s="615"/>
      <c r="WXU8" s="615"/>
      <c r="WXV8" s="615"/>
      <c r="WXW8" s="615"/>
      <c r="WXX8" s="615"/>
      <c r="WXY8" s="615"/>
      <c r="WXZ8" s="615"/>
      <c r="WYA8" s="615"/>
      <c r="WYB8" s="615"/>
      <c r="WYC8" s="615"/>
      <c r="WYD8" s="615"/>
      <c r="WYE8" s="615"/>
      <c r="WYF8" s="615"/>
      <c r="WYG8" s="615"/>
      <c r="WYH8" s="615"/>
      <c r="WYI8" s="615"/>
      <c r="WYJ8" s="615"/>
      <c r="WYK8" s="615"/>
      <c r="WYL8" s="615"/>
      <c r="WYM8" s="615"/>
      <c r="WYN8" s="615"/>
      <c r="WYO8" s="615"/>
      <c r="WYP8" s="615"/>
      <c r="WYQ8" s="615"/>
      <c r="WYR8" s="615"/>
      <c r="WYS8" s="615"/>
      <c r="WYT8" s="615"/>
      <c r="WYU8" s="615"/>
      <c r="WYV8" s="615"/>
      <c r="WYW8" s="615"/>
      <c r="WYX8" s="615"/>
      <c r="WYY8" s="615"/>
      <c r="WYZ8" s="615"/>
      <c r="WZA8" s="615"/>
      <c r="WZB8" s="615"/>
      <c r="WZC8" s="615"/>
      <c r="WZD8" s="615"/>
      <c r="WZE8" s="615"/>
      <c r="WZF8" s="615"/>
      <c r="WZG8" s="615"/>
      <c r="WZH8" s="615"/>
      <c r="WZI8" s="615"/>
      <c r="WZJ8" s="615"/>
      <c r="WZK8" s="615"/>
      <c r="WZL8" s="615"/>
      <c r="WZM8" s="615"/>
      <c r="WZN8" s="615"/>
      <c r="WZO8" s="615"/>
      <c r="WZP8" s="615"/>
      <c r="WZQ8" s="615"/>
      <c r="WZR8" s="615"/>
      <c r="WZS8" s="615"/>
      <c r="WZT8" s="615"/>
      <c r="WZU8" s="615"/>
      <c r="WZV8" s="615"/>
      <c r="WZW8" s="615"/>
      <c r="WZX8" s="615"/>
      <c r="WZY8" s="615"/>
      <c r="WZZ8" s="615"/>
      <c r="XAA8" s="615"/>
      <c r="XAB8" s="615"/>
      <c r="XAC8" s="615"/>
      <c r="XAD8" s="615"/>
      <c r="XAE8" s="615"/>
      <c r="XAF8" s="615"/>
      <c r="XAG8" s="615"/>
      <c r="XAH8" s="615"/>
      <c r="XAI8" s="615"/>
      <c r="XAJ8" s="615"/>
      <c r="XAK8" s="615"/>
      <c r="XAL8" s="615"/>
      <c r="XAM8" s="615"/>
      <c r="XAN8" s="615"/>
      <c r="XAO8" s="615"/>
      <c r="XAP8" s="615"/>
      <c r="XAQ8" s="615"/>
      <c r="XAR8" s="615"/>
      <c r="XAS8" s="615"/>
      <c r="XAT8" s="615"/>
      <c r="XAU8" s="615"/>
      <c r="XAV8" s="615"/>
      <c r="XAW8" s="615"/>
      <c r="XAX8" s="615"/>
      <c r="XAY8" s="615"/>
      <c r="XAZ8" s="615"/>
      <c r="XBA8" s="615"/>
      <c r="XBB8" s="615"/>
      <c r="XBC8" s="615"/>
      <c r="XBD8" s="615"/>
      <c r="XBE8" s="615"/>
      <c r="XBF8" s="615"/>
      <c r="XBG8" s="615"/>
      <c r="XBH8" s="615"/>
      <c r="XBI8" s="615"/>
      <c r="XBJ8" s="615"/>
      <c r="XBK8" s="615"/>
      <c r="XBL8" s="615"/>
      <c r="XBM8" s="615"/>
      <c r="XBN8" s="615"/>
      <c r="XBO8" s="615"/>
      <c r="XBP8" s="615"/>
      <c r="XBQ8" s="615"/>
      <c r="XBR8" s="615"/>
      <c r="XBS8" s="615"/>
      <c r="XBT8" s="615"/>
      <c r="XBU8" s="615"/>
      <c r="XBV8" s="615"/>
      <c r="XBW8" s="615"/>
      <c r="XBX8" s="615"/>
      <c r="XBY8" s="615"/>
      <c r="XBZ8" s="615"/>
      <c r="XCA8" s="615"/>
      <c r="XCB8" s="615"/>
      <c r="XCC8" s="615"/>
      <c r="XCD8" s="615"/>
      <c r="XCE8" s="615"/>
      <c r="XCF8" s="615"/>
      <c r="XCG8" s="615"/>
      <c r="XCH8" s="615"/>
      <c r="XCI8" s="615"/>
      <c r="XCJ8" s="615"/>
      <c r="XCK8" s="615"/>
      <c r="XCL8" s="615"/>
      <c r="XCM8" s="615"/>
      <c r="XCN8" s="615"/>
      <c r="XCO8" s="615"/>
      <c r="XCP8" s="615"/>
      <c r="XCQ8" s="615"/>
      <c r="XCR8" s="615"/>
      <c r="XCS8" s="615"/>
      <c r="XCT8" s="615"/>
      <c r="XCU8" s="615"/>
      <c r="XCV8" s="615"/>
      <c r="XCW8" s="615"/>
      <c r="XCX8" s="615"/>
      <c r="XCY8" s="615"/>
      <c r="XCZ8" s="615"/>
      <c r="XDA8" s="615"/>
      <c r="XDB8" s="615"/>
      <c r="XDC8" s="615"/>
      <c r="XDD8" s="615"/>
      <c r="XDE8" s="615"/>
      <c r="XDF8" s="615"/>
      <c r="XDG8" s="615"/>
      <c r="XDH8" s="615"/>
      <c r="XDI8" s="615"/>
      <c r="XDJ8" s="615"/>
      <c r="XDK8" s="615"/>
      <c r="XDL8" s="615"/>
      <c r="XDM8" s="615"/>
      <c r="XDN8" s="615"/>
      <c r="XDO8" s="615"/>
      <c r="XDP8" s="615"/>
      <c r="XDQ8" s="615"/>
      <c r="XDR8" s="615"/>
      <c r="XDS8" s="615"/>
      <c r="XDT8" s="615"/>
      <c r="XDU8" s="615"/>
      <c r="XDV8" s="615"/>
      <c r="XDW8" s="615"/>
      <c r="XDX8" s="615"/>
      <c r="XDY8" s="615"/>
      <c r="XDZ8" s="615"/>
      <c r="XEA8" s="615"/>
      <c r="XEB8" s="615"/>
      <c r="XEC8" s="615"/>
      <c r="XED8" s="615"/>
      <c r="XEE8" s="615"/>
      <c r="XEF8" s="615"/>
      <c r="XEG8" s="615"/>
      <c r="XEH8" s="615"/>
      <c r="XEI8" s="615"/>
      <c r="XEJ8" s="615"/>
      <c r="XEK8" s="615"/>
      <c r="XEL8" s="615"/>
      <c r="XEM8" s="615"/>
      <c r="XEN8" s="615"/>
      <c r="XEO8" s="615"/>
      <c r="XEP8" s="615"/>
      <c r="XEQ8" s="615"/>
      <c r="XER8" s="615"/>
      <c r="XES8" s="615"/>
      <c r="XET8" s="615"/>
      <c r="XEU8" s="615"/>
      <c r="XEV8" s="615"/>
      <c r="XEW8" s="615"/>
      <c r="XEX8" s="615"/>
      <c r="XEY8" s="615"/>
      <c r="XEZ8" s="615"/>
      <c r="XFA8" s="615"/>
      <c r="XFB8" s="615"/>
      <c r="XFC8" s="615"/>
      <c r="XFD8" s="615"/>
    </row>
    <row r="9" spans="1:16384" s="430" customFormat="1" ht="18.75">
      <c r="A9" s="431"/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</row>
    <row r="10" spans="1:16384" s="430" customFormat="1" ht="18.75">
      <c r="A10" s="431"/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</row>
    <row r="11" spans="1:16384" s="430" customFormat="1" ht="18.75">
      <c r="A11" s="431"/>
      <c r="B11" s="431"/>
      <c r="C11" s="431"/>
      <c r="D11" s="636" t="s">
        <v>943</v>
      </c>
      <c r="E11" s="636"/>
      <c r="F11" s="636"/>
      <c r="G11" s="431"/>
      <c r="H11" s="431"/>
      <c r="I11" s="431"/>
      <c r="J11" s="431"/>
      <c r="K11" s="431"/>
      <c r="L11" s="431"/>
      <c r="M11" s="431"/>
      <c r="N11" s="431"/>
    </row>
    <row r="12" spans="1:16384" ht="15.75" thickBot="1">
      <c r="A12"/>
      <c r="B12"/>
      <c r="C12"/>
      <c r="D12" s="635" t="s">
        <v>905</v>
      </c>
      <c r="E12" s="635"/>
      <c r="F12" s="635"/>
      <c r="G12"/>
      <c r="H12"/>
      <c r="I12"/>
      <c r="J12"/>
      <c r="K12"/>
      <c r="L12"/>
      <c r="M12"/>
      <c r="N12"/>
      <c r="S12" s="26">
        <v>4456657.4000000004</v>
      </c>
    </row>
    <row r="13" spans="1:16384" ht="15.75" thickBot="1">
      <c r="B13"/>
      <c r="C13" s="467"/>
      <c r="D13" s="422" t="s">
        <v>902</v>
      </c>
      <c r="E13" s="331" t="s">
        <v>903</v>
      </c>
      <c r="F13" s="522" t="s">
        <v>904</v>
      </c>
      <c r="G13"/>
      <c r="H13"/>
      <c r="I13"/>
      <c r="J13"/>
      <c r="K13"/>
      <c r="S13" s="26">
        <f>-329523796177.541/1000000</f>
        <v>-329523.79617754102</v>
      </c>
    </row>
    <row r="14" spans="1:16384" ht="15">
      <c r="B14"/>
      <c r="C14" s="467"/>
      <c r="D14" s="536" t="s">
        <v>905</v>
      </c>
      <c r="E14" s="523">
        <v>150117949.69999999</v>
      </c>
      <c r="F14" s="524">
        <f>F15+F16+F17</f>
        <v>90743376.280000001</v>
      </c>
      <c r="G14"/>
      <c r="H14"/>
      <c r="I14"/>
      <c r="J14"/>
      <c r="K14"/>
      <c r="S14" s="36">
        <f>S13/S12</f>
        <v>-7.3939674200117114E-2</v>
      </c>
    </row>
    <row r="15" spans="1:16384" ht="15">
      <c r="B15"/>
      <c r="C15" s="467"/>
      <c r="D15" s="544" t="s">
        <v>906</v>
      </c>
      <c r="E15" s="539">
        <v>85057368.890000001</v>
      </c>
      <c r="F15" s="540">
        <v>80305526.049999997</v>
      </c>
      <c r="G15"/>
      <c r="H15"/>
      <c r="I15"/>
      <c r="J15"/>
      <c r="K15"/>
    </row>
    <row r="16" spans="1:16384" ht="30">
      <c r="B16"/>
      <c r="C16" s="467"/>
      <c r="D16" s="556" t="s">
        <v>907</v>
      </c>
      <c r="E16" s="539"/>
      <c r="F16" s="540"/>
      <c r="G16"/>
      <c r="H16"/>
      <c r="I16"/>
      <c r="J16"/>
      <c r="K16"/>
    </row>
    <row r="17" spans="2:12" ht="15">
      <c r="B17"/>
      <c r="C17" s="467"/>
      <c r="D17" s="544" t="s">
        <v>908</v>
      </c>
      <c r="E17" s="539">
        <v>1929155</v>
      </c>
      <c r="F17" s="540">
        <v>10437850.23</v>
      </c>
      <c r="G17"/>
      <c r="H17"/>
      <c r="I17"/>
      <c r="J17"/>
      <c r="K17"/>
    </row>
    <row r="18" spans="2:12" ht="30">
      <c r="B18"/>
      <c r="C18" s="467"/>
      <c r="D18" s="556" t="s">
        <v>909</v>
      </c>
      <c r="E18" s="539"/>
      <c r="F18" s="540"/>
      <c r="G18"/>
      <c r="H18"/>
      <c r="I18"/>
      <c r="J18"/>
      <c r="K18"/>
    </row>
    <row r="19" spans="2:12" ht="15">
      <c r="B19"/>
      <c r="C19" s="467"/>
      <c r="D19" s="544" t="s">
        <v>910</v>
      </c>
      <c r="E19" s="539">
        <v>63131425.810000002</v>
      </c>
      <c r="F19" s="541">
        <v>66710638.509999998</v>
      </c>
      <c r="G19"/>
      <c r="H19"/>
      <c r="I19"/>
      <c r="J19"/>
      <c r="K19"/>
    </row>
    <row r="20" spans="2:12" ht="30.75" thickBot="1">
      <c r="B20"/>
      <c r="C20" s="467"/>
      <c r="D20" s="547" t="s">
        <v>911</v>
      </c>
      <c r="E20" s="542"/>
      <c r="F20" s="543"/>
      <c r="G20"/>
      <c r="H20"/>
      <c r="I20"/>
      <c r="J20"/>
      <c r="K20"/>
    </row>
    <row r="21" spans="2:12" ht="15">
      <c r="B21"/>
      <c r="C21"/>
      <c r="D21" s="525"/>
      <c r="E21" s="535"/>
      <c r="F21" s="535"/>
      <c r="G21"/>
      <c r="H21"/>
      <c r="I21"/>
      <c r="J21"/>
      <c r="K21"/>
    </row>
    <row r="22" spans="2:12" ht="15">
      <c r="B22"/>
      <c r="C22"/>
      <c r="D22" s="525"/>
      <c r="E22" s="535"/>
      <c r="F22" s="535"/>
      <c r="G22"/>
      <c r="H22"/>
      <c r="I22"/>
      <c r="J22"/>
      <c r="K22"/>
    </row>
    <row r="23" spans="2:12" ht="15">
      <c r="B23"/>
      <c r="C23"/>
      <c r="D23" s="636" t="s">
        <v>944</v>
      </c>
      <c r="E23" s="636"/>
      <c r="F23" s="636"/>
      <c r="G23"/>
      <c r="H23"/>
      <c r="I23"/>
      <c r="J23"/>
      <c r="K23"/>
    </row>
    <row r="24" spans="2:12" ht="15.75" thickBot="1">
      <c r="B24"/>
      <c r="C24"/>
      <c r="D24" s="635" t="s">
        <v>919</v>
      </c>
      <c r="E24" s="635"/>
      <c r="F24" s="635"/>
      <c r="G24"/>
      <c r="H24"/>
      <c r="I24"/>
      <c r="J24"/>
      <c r="K24"/>
    </row>
    <row r="25" spans="2:12" ht="15.75" thickBot="1">
      <c r="C25" s="467"/>
      <c r="D25" s="422" t="s">
        <v>902</v>
      </c>
      <c r="E25" s="331" t="s">
        <v>903</v>
      </c>
      <c r="F25" s="522" t="s">
        <v>904</v>
      </c>
      <c r="G25"/>
      <c r="H25"/>
      <c r="I25"/>
      <c r="J25"/>
      <c r="K25"/>
    </row>
    <row r="26" spans="2:12" ht="15">
      <c r="C26" s="467"/>
      <c r="D26" s="536" t="s">
        <v>919</v>
      </c>
      <c r="E26" s="523">
        <v>96702628</v>
      </c>
      <c r="F26" s="524">
        <f>F28+F29+F30+F32</f>
        <v>89869744</v>
      </c>
      <c r="G26"/>
      <c r="H26"/>
      <c r="I26"/>
      <c r="J26"/>
      <c r="K26"/>
    </row>
    <row r="27" spans="2:12" ht="15">
      <c r="C27" s="467"/>
      <c r="D27" s="544" t="s">
        <v>906</v>
      </c>
      <c r="E27" s="531">
        <v>52740965</v>
      </c>
      <c r="F27" s="529">
        <f>SUM(F28:F29)</f>
        <v>43626993</v>
      </c>
      <c r="G27"/>
      <c r="H27"/>
      <c r="I27"/>
      <c r="J27"/>
      <c r="K27"/>
    </row>
    <row r="28" spans="2:12" ht="30">
      <c r="C28" s="467"/>
      <c r="D28" s="557" t="s">
        <v>920</v>
      </c>
      <c r="E28" s="537">
        <v>51467916</v>
      </c>
      <c r="F28" s="530">
        <v>41434041</v>
      </c>
      <c r="G28"/>
      <c r="H28"/>
      <c r="I28"/>
      <c r="J28"/>
      <c r="K28"/>
    </row>
    <row r="29" spans="2:12" ht="30">
      <c r="C29" s="467"/>
      <c r="D29" s="557" t="s">
        <v>921</v>
      </c>
      <c r="E29" s="537">
        <v>1273049</v>
      </c>
      <c r="F29" s="530">
        <v>2192952</v>
      </c>
      <c r="G29"/>
      <c r="H29"/>
      <c r="I29"/>
      <c r="J29"/>
      <c r="K29"/>
    </row>
    <row r="30" spans="2:12" ht="15">
      <c r="C30" s="467"/>
      <c r="D30" s="544" t="s">
        <v>908</v>
      </c>
      <c r="E30" s="645">
        <v>7472748</v>
      </c>
      <c r="F30" s="643">
        <v>8858455</v>
      </c>
      <c r="G30"/>
      <c r="H30"/>
      <c r="I30"/>
      <c r="J30"/>
      <c r="K30"/>
    </row>
    <row r="31" spans="2:12" ht="30">
      <c r="C31" s="467"/>
      <c r="D31" s="557" t="s">
        <v>922</v>
      </c>
      <c r="E31" s="645"/>
      <c r="F31" s="643"/>
      <c r="G31"/>
      <c r="H31"/>
      <c r="I31"/>
      <c r="J31"/>
      <c r="K31"/>
      <c r="L31" s="56">
        <f>I31</f>
        <v>0</v>
      </c>
    </row>
    <row r="32" spans="2:12" ht="15">
      <c r="C32" s="467"/>
      <c r="D32" s="544" t="s">
        <v>923</v>
      </c>
      <c r="E32" s="646">
        <v>36488915</v>
      </c>
      <c r="F32" s="643">
        <v>37384296</v>
      </c>
      <c r="G32"/>
      <c r="H32"/>
      <c r="I32"/>
      <c r="J32"/>
      <c r="K32"/>
      <c r="L32" s="57">
        <v>-16605157555</v>
      </c>
    </row>
    <row r="33" spans="3:12" ht="30.75" thickBot="1">
      <c r="C33"/>
      <c r="D33" s="532" t="s">
        <v>924</v>
      </c>
      <c r="E33" s="647"/>
      <c r="F33" s="644"/>
      <c r="G33"/>
      <c r="H33"/>
      <c r="I33"/>
      <c r="J33"/>
      <c r="K33"/>
      <c r="L33" s="57">
        <f>L31-L32</f>
        <v>16605157555</v>
      </c>
    </row>
    <row r="34" spans="3:12" ht="15">
      <c r="C34"/>
      <c r="D34" s="548"/>
      <c r="E34" s="549"/>
      <c r="F34" s="549"/>
      <c r="G34"/>
      <c r="H34"/>
      <c r="I34"/>
      <c r="J34"/>
      <c r="K34"/>
      <c r="L34" s="550"/>
    </row>
    <row r="35" spans="3:12" ht="15">
      <c r="C35"/>
      <c r="D35" s="548"/>
      <c r="E35" s="549"/>
      <c r="F35" s="549"/>
      <c r="G35"/>
      <c r="H35"/>
      <c r="I35"/>
      <c r="J35"/>
      <c r="K35"/>
      <c r="L35" s="550"/>
    </row>
    <row r="36" spans="3:12" ht="15">
      <c r="C36"/>
      <c r="D36" s="636" t="s">
        <v>945</v>
      </c>
      <c r="E36" s="636"/>
      <c r="F36" s="636"/>
      <c r="G36"/>
      <c r="H36"/>
      <c r="I36"/>
      <c r="J36"/>
      <c r="K36"/>
    </row>
    <row r="37" spans="3:12" ht="15.75" thickBot="1">
      <c r="C37"/>
      <c r="D37" s="635" t="s">
        <v>942</v>
      </c>
      <c r="E37" s="635"/>
      <c r="F37" s="635"/>
      <c r="G37"/>
      <c r="H37"/>
      <c r="I37"/>
      <c r="J37"/>
      <c r="K37"/>
    </row>
    <row r="38" spans="3:12" ht="15.75" thickBot="1">
      <c r="C38"/>
      <c r="D38" s="422" t="s">
        <v>902</v>
      </c>
      <c r="E38" s="331" t="s">
        <v>903</v>
      </c>
      <c r="F38" s="522" t="s">
        <v>904</v>
      </c>
      <c r="G38"/>
      <c r="H38"/>
      <c r="I38"/>
      <c r="J38"/>
      <c r="K38"/>
    </row>
    <row r="39" spans="3:12" ht="15">
      <c r="C39"/>
      <c r="D39" s="533" t="s">
        <v>925</v>
      </c>
      <c r="E39" s="523">
        <v>901250856</v>
      </c>
      <c r="F39" s="524">
        <v>714621446.09000003</v>
      </c>
      <c r="G39"/>
      <c r="H39"/>
      <c r="I39"/>
      <c r="J39"/>
      <c r="K39"/>
    </row>
    <row r="40" spans="3:12" s="31" customFormat="1" ht="15">
      <c r="C40"/>
      <c r="D40" s="545" t="s">
        <v>926</v>
      </c>
      <c r="E40" s="637">
        <v>901250856</v>
      </c>
      <c r="F40" s="641">
        <v>714621446.09000003</v>
      </c>
      <c r="G40"/>
      <c r="H40"/>
      <c r="I40"/>
      <c r="J40"/>
      <c r="K40"/>
    </row>
    <row r="41" spans="3:12" s="31" customFormat="1" ht="30.75" thickBot="1">
      <c r="C41"/>
      <c r="D41" s="534" t="s">
        <v>927</v>
      </c>
      <c r="E41" s="638"/>
      <c r="F41" s="642"/>
      <c r="G41"/>
      <c r="H41"/>
      <c r="I41"/>
      <c r="J41"/>
      <c r="K41"/>
    </row>
    <row r="42" spans="3:12" s="31" customFormat="1" ht="15">
      <c r="C42"/>
      <c r="D42" s="551"/>
      <c r="E42" s="546"/>
      <c r="F42" s="546"/>
      <c r="G42"/>
      <c r="H42"/>
      <c r="I42"/>
      <c r="J42"/>
      <c r="K42"/>
    </row>
    <row r="43" spans="3:12" ht="15">
      <c r="C43"/>
    </row>
    <row r="44" spans="3:12" ht="15">
      <c r="C44"/>
      <c r="D44" s="636" t="s">
        <v>946</v>
      </c>
      <c r="E44" s="636"/>
      <c r="F44" s="636"/>
    </row>
    <row r="45" spans="3:12" ht="15.75" thickBot="1">
      <c r="C45"/>
      <c r="D45" s="635" t="s">
        <v>928</v>
      </c>
      <c r="E45" s="635"/>
      <c r="F45" s="635"/>
    </row>
    <row r="46" spans="3:12" ht="15.75" thickBot="1">
      <c r="C46"/>
      <c r="D46" s="422" t="s">
        <v>902</v>
      </c>
      <c r="E46" s="331" t="s">
        <v>903</v>
      </c>
      <c r="F46" s="522" t="s">
        <v>904</v>
      </c>
    </row>
    <row r="47" spans="3:12" ht="15">
      <c r="C47" s="467"/>
      <c r="D47" s="533" t="s">
        <v>928</v>
      </c>
      <c r="E47" s="523">
        <v>6058420059</v>
      </c>
      <c r="F47" s="524">
        <f>F48+F51+F52+F53</f>
        <v>5361933537.8099995</v>
      </c>
    </row>
    <row r="48" spans="3:12" ht="15">
      <c r="C48" s="467"/>
      <c r="D48" s="544" t="s">
        <v>906</v>
      </c>
      <c r="E48" s="645">
        <v>4972591348</v>
      </c>
      <c r="F48" s="643">
        <v>4604544006.6199999</v>
      </c>
    </row>
    <row r="49" spans="3:6" ht="30">
      <c r="C49" s="467"/>
      <c r="D49" s="557" t="s">
        <v>929</v>
      </c>
      <c r="E49" s="645"/>
      <c r="F49" s="643"/>
    </row>
    <row r="50" spans="3:6" ht="15">
      <c r="C50" s="467"/>
      <c r="D50" s="544" t="s">
        <v>908</v>
      </c>
      <c r="E50" s="531">
        <v>907428849</v>
      </c>
      <c r="F50" s="529">
        <f>SUM(F51:F52)</f>
        <v>577349951.67999995</v>
      </c>
    </row>
    <row r="51" spans="3:6" ht="30">
      <c r="C51" s="467"/>
      <c r="D51" s="557" t="s">
        <v>930</v>
      </c>
      <c r="E51" s="537">
        <v>697174007</v>
      </c>
      <c r="F51" s="530">
        <v>525827110.06999999</v>
      </c>
    </row>
    <row r="52" spans="3:6" ht="45">
      <c r="C52" s="467"/>
      <c r="D52" s="557" t="s">
        <v>931</v>
      </c>
      <c r="E52" s="537">
        <v>210254842</v>
      </c>
      <c r="F52" s="530">
        <v>51522841.609999999</v>
      </c>
    </row>
    <row r="53" spans="3:6" ht="15">
      <c r="C53" s="467"/>
      <c r="D53" s="544" t="s">
        <v>923</v>
      </c>
      <c r="E53" s="646">
        <v>178399862</v>
      </c>
      <c r="F53" s="643">
        <v>180039579.50999999</v>
      </c>
    </row>
    <row r="54" spans="3:6" ht="45.75" thickBot="1">
      <c r="C54" s="467"/>
      <c r="D54" s="532" t="s">
        <v>932</v>
      </c>
      <c r="E54" s="647"/>
      <c r="F54" s="644"/>
    </row>
    <row r="55" spans="3:6" ht="15">
      <c r="C55" s="552"/>
      <c r="D55" s="548"/>
      <c r="E55" s="549"/>
      <c r="F55" s="549"/>
    </row>
    <row r="56" spans="3:6" ht="15">
      <c r="C56"/>
    </row>
    <row r="57" spans="3:6" ht="15">
      <c r="C57"/>
      <c r="D57" s="636" t="s">
        <v>947</v>
      </c>
      <c r="E57" s="636"/>
      <c r="F57" s="636"/>
    </row>
    <row r="58" spans="3:6" ht="15.75" thickBot="1">
      <c r="C58"/>
      <c r="D58" s="635" t="s">
        <v>933</v>
      </c>
      <c r="E58" s="635"/>
      <c r="F58" s="635"/>
    </row>
    <row r="59" spans="3:6" ht="15.75" thickBot="1">
      <c r="C59"/>
      <c r="D59" s="422" t="s">
        <v>902</v>
      </c>
      <c r="E59" s="331" t="s">
        <v>903</v>
      </c>
      <c r="F59" s="522" t="s">
        <v>904</v>
      </c>
    </row>
    <row r="60" spans="3:6" ht="15">
      <c r="C60"/>
      <c r="D60" s="533" t="s">
        <v>933</v>
      </c>
      <c r="E60" s="523">
        <v>161804495</v>
      </c>
      <c r="F60" s="524">
        <v>102974861.98</v>
      </c>
    </row>
    <row r="61" spans="3:6" ht="15">
      <c r="C61"/>
      <c r="D61" s="545" t="s">
        <v>934</v>
      </c>
      <c r="E61" s="637">
        <v>161804495</v>
      </c>
      <c r="F61" s="641">
        <v>102974861.98</v>
      </c>
    </row>
    <row r="62" spans="3:6" ht="30.75" thickBot="1">
      <c r="C62"/>
      <c r="D62" s="534" t="s">
        <v>935</v>
      </c>
      <c r="E62" s="638"/>
      <c r="F62" s="642"/>
    </row>
    <row r="63" spans="3:6" ht="15">
      <c r="C63"/>
      <c r="D63" s="551"/>
      <c r="E63" s="546"/>
      <c r="F63" s="546"/>
    </row>
    <row r="64" spans="3:6" ht="15">
      <c r="C64"/>
    </row>
    <row r="65" spans="3:6" ht="15">
      <c r="C65"/>
      <c r="D65" s="636" t="s">
        <v>948</v>
      </c>
      <c r="E65" s="636"/>
      <c r="F65" s="636"/>
    </row>
    <row r="66" spans="3:6" ht="15.75" thickBot="1">
      <c r="C66"/>
      <c r="D66" s="635" t="s">
        <v>936</v>
      </c>
      <c r="E66" s="635"/>
      <c r="F66" s="635"/>
    </row>
    <row r="67" spans="3:6" ht="15.75" thickBot="1">
      <c r="C67"/>
      <c r="D67" s="422" t="s">
        <v>902</v>
      </c>
      <c r="E67" s="331" t="s">
        <v>903</v>
      </c>
      <c r="F67" s="522" t="s">
        <v>904</v>
      </c>
    </row>
    <row r="68" spans="3:6" ht="15">
      <c r="C68"/>
      <c r="D68" s="536" t="s">
        <v>936</v>
      </c>
      <c r="E68" s="523">
        <v>47153682218.010002</v>
      </c>
      <c r="F68" s="524">
        <v>41634351154.739998</v>
      </c>
    </row>
    <row r="69" spans="3:6" ht="15">
      <c r="C69"/>
      <c r="D69" s="544" t="s">
        <v>937</v>
      </c>
      <c r="E69" s="639">
        <v>47153682218.010002</v>
      </c>
      <c r="F69" s="641">
        <v>41634351154.739998</v>
      </c>
    </row>
    <row r="70" spans="3:6" ht="15.75" thickBot="1">
      <c r="C70"/>
      <c r="D70" s="532" t="s">
        <v>938</v>
      </c>
      <c r="E70" s="640"/>
      <c r="F70" s="642"/>
    </row>
    <row r="71" spans="3:6" ht="15">
      <c r="C71"/>
      <c r="D71" s="548"/>
      <c r="E71" s="546"/>
      <c r="F71" s="546"/>
    </row>
    <row r="72" spans="3:6" ht="15">
      <c r="C72"/>
      <c r="D72" s="548"/>
      <c r="E72" s="546"/>
      <c r="F72" s="546"/>
    </row>
    <row r="73" spans="3:6" ht="15">
      <c r="C73"/>
      <c r="D73" s="636" t="s">
        <v>949</v>
      </c>
      <c r="E73" s="636"/>
      <c r="F73" s="636"/>
    </row>
    <row r="74" spans="3:6" ht="15.75" thickBot="1">
      <c r="C74"/>
      <c r="D74" s="635" t="s">
        <v>939</v>
      </c>
      <c r="E74" s="635"/>
      <c r="F74" s="635"/>
    </row>
    <row r="75" spans="3:6" ht="15.75" thickBot="1">
      <c r="C75"/>
      <c r="D75" s="422" t="s">
        <v>902</v>
      </c>
      <c r="E75" s="331" t="s">
        <v>903</v>
      </c>
      <c r="F75" s="522" t="s">
        <v>904</v>
      </c>
    </row>
    <row r="76" spans="3:6" ht="15">
      <c r="C76"/>
      <c r="D76" s="536" t="s">
        <v>939</v>
      </c>
      <c r="E76" s="523">
        <v>44684483880</v>
      </c>
      <c r="F76" s="524">
        <v>35739961186</v>
      </c>
    </row>
    <row r="77" spans="3:6" ht="15">
      <c r="C77"/>
      <c r="D77" s="544" t="s">
        <v>940</v>
      </c>
      <c r="E77" s="639">
        <v>44684483880</v>
      </c>
      <c r="F77" s="641">
        <v>35739961186</v>
      </c>
    </row>
    <row r="78" spans="3:6" ht="15.75" thickBot="1">
      <c r="C78"/>
      <c r="D78" s="538" t="s">
        <v>941</v>
      </c>
      <c r="E78" s="640"/>
      <c r="F78" s="642"/>
    </row>
    <row r="79" spans="3:6" ht="15">
      <c r="C79"/>
    </row>
    <row r="80" spans="3:6" ht="15">
      <c r="C80"/>
    </row>
    <row r="81" ht="87.75" hidden="1" customHeight="1"/>
  </sheetData>
  <mergeCells count="1207">
    <mergeCell ref="XEM8:XEZ8"/>
    <mergeCell ref="XFA8:XFD8"/>
    <mergeCell ref="XBG8:XBT8"/>
    <mergeCell ref="XBU8:XCH8"/>
    <mergeCell ref="XCI8:XCV8"/>
    <mergeCell ref="XCW8:XDJ8"/>
    <mergeCell ref="XDK8:XDX8"/>
    <mergeCell ref="XDY8:XEL8"/>
    <mergeCell ref="WYA8:WYN8"/>
    <mergeCell ref="WYO8:WZB8"/>
    <mergeCell ref="WZC8:WZP8"/>
    <mergeCell ref="WZQ8:XAD8"/>
    <mergeCell ref="XAE8:XAR8"/>
    <mergeCell ref="XAS8:XBF8"/>
    <mergeCell ref="WUU8:WVH8"/>
    <mergeCell ref="WVI8:WVV8"/>
    <mergeCell ref="WVW8:WWJ8"/>
    <mergeCell ref="WWK8:WWX8"/>
    <mergeCell ref="WWY8:WXL8"/>
    <mergeCell ref="WXM8:WXZ8"/>
    <mergeCell ref="WRO8:WSB8"/>
    <mergeCell ref="WSC8:WSP8"/>
    <mergeCell ref="WSQ8:WTD8"/>
    <mergeCell ref="WTE8:WTR8"/>
    <mergeCell ref="WTS8:WUF8"/>
    <mergeCell ref="WUG8:WUT8"/>
    <mergeCell ref="WOI8:WOV8"/>
    <mergeCell ref="WOW8:WPJ8"/>
    <mergeCell ref="WPK8:WPX8"/>
    <mergeCell ref="WPY8:WQL8"/>
    <mergeCell ref="WQM8:WQZ8"/>
    <mergeCell ref="WRA8:WRN8"/>
    <mergeCell ref="WLC8:WLP8"/>
    <mergeCell ref="WLQ8:WMD8"/>
    <mergeCell ref="WME8:WMR8"/>
    <mergeCell ref="WMS8:WNF8"/>
    <mergeCell ref="WNG8:WNT8"/>
    <mergeCell ref="WNU8:WOH8"/>
    <mergeCell ref="WHW8:WIJ8"/>
    <mergeCell ref="WIK8:WIX8"/>
    <mergeCell ref="WIY8:WJL8"/>
    <mergeCell ref="WJM8:WJZ8"/>
    <mergeCell ref="WKA8:WKN8"/>
    <mergeCell ref="WKO8:WLB8"/>
    <mergeCell ref="WEQ8:WFD8"/>
    <mergeCell ref="WFE8:WFR8"/>
    <mergeCell ref="WFS8:WGF8"/>
    <mergeCell ref="WGG8:WGT8"/>
    <mergeCell ref="WGU8:WHH8"/>
    <mergeCell ref="WHI8:WHV8"/>
    <mergeCell ref="WBK8:WBX8"/>
    <mergeCell ref="WBY8:WCL8"/>
    <mergeCell ref="WCM8:WCZ8"/>
    <mergeCell ref="WDA8:WDN8"/>
    <mergeCell ref="WDO8:WEB8"/>
    <mergeCell ref="WEC8:WEP8"/>
    <mergeCell ref="VYE8:VYR8"/>
    <mergeCell ref="VYS8:VZF8"/>
    <mergeCell ref="VZG8:VZT8"/>
    <mergeCell ref="VZU8:WAH8"/>
    <mergeCell ref="WAI8:WAV8"/>
    <mergeCell ref="WAW8:WBJ8"/>
    <mergeCell ref="VUY8:VVL8"/>
    <mergeCell ref="VVM8:VVZ8"/>
    <mergeCell ref="VWA8:VWN8"/>
    <mergeCell ref="VWO8:VXB8"/>
    <mergeCell ref="VXC8:VXP8"/>
    <mergeCell ref="VXQ8:VYD8"/>
    <mergeCell ref="VRS8:VSF8"/>
    <mergeCell ref="VSG8:VST8"/>
    <mergeCell ref="VSU8:VTH8"/>
    <mergeCell ref="VTI8:VTV8"/>
    <mergeCell ref="VTW8:VUJ8"/>
    <mergeCell ref="VUK8:VUX8"/>
    <mergeCell ref="VOM8:VOZ8"/>
    <mergeCell ref="VPA8:VPN8"/>
    <mergeCell ref="VPO8:VQB8"/>
    <mergeCell ref="VQC8:VQP8"/>
    <mergeCell ref="VQQ8:VRD8"/>
    <mergeCell ref="VRE8:VRR8"/>
    <mergeCell ref="VLG8:VLT8"/>
    <mergeCell ref="VLU8:VMH8"/>
    <mergeCell ref="VMI8:VMV8"/>
    <mergeCell ref="VMW8:VNJ8"/>
    <mergeCell ref="VNK8:VNX8"/>
    <mergeCell ref="VNY8:VOL8"/>
    <mergeCell ref="VIA8:VIN8"/>
    <mergeCell ref="VIO8:VJB8"/>
    <mergeCell ref="VJC8:VJP8"/>
    <mergeCell ref="VJQ8:VKD8"/>
    <mergeCell ref="VKE8:VKR8"/>
    <mergeCell ref="VKS8:VLF8"/>
    <mergeCell ref="VEU8:VFH8"/>
    <mergeCell ref="VFI8:VFV8"/>
    <mergeCell ref="VFW8:VGJ8"/>
    <mergeCell ref="VGK8:VGX8"/>
    <mergeCell ref="VGY8:VHL8"/>
    <mergeCell ref="VHM8:VHZ8"/>
    <mergeCell ref="VBO8:VCB8"/>
    <mergeCell ref="VCC8:VCP8"/>
    <mergeCell ref="VCQ8:VDD8"/>
    <mergeCell ref="VDE8:VDR8"/>
    <mergeCell ref="VDS8:VEF8"/>
    <mergeCell ref="VEG8:VET8"/>
    <mergeCell ref="UYI8:UYV8"/>
    <mergeCell ref="UYW8:UZJ8"/>
    <mergeCell ref="UZK8:UZX8"/>
    <mergeCell ref="UZY8:VAL8"/>
    <mergeCell ref="VAM8:VAZ8"/>
    <mergeCell ref="VBA8:VBN8"/>
    <mergeCell ref="UVC8:UVP8"/>
    <mergeCell ref="UVQ8:UWD8"/>
    <mergeCell ref="UWE8:UWR8"/>
    <mergeCell ref="UWS8:UXF8"/>
    <mergeCell ref="UXG8:UXT8"/>
    <mergeCell ref="UXU8:UYH8"/>
    <mergeCell ref="URW8:USJ8"/>
    <mergeCell ref="USK8:USX8"/>
    <mergeCell ref="USY8:UTL8"/>
    <mergeCell ref="UTM8:UTZ8"/>
    <mergeCell ref="UUA8:UUN8"/>
    <mergeCell ref="UUO8:UVB8"/>
    <mergeCell ref="UOQ8:UPD8"/>
    <mergeCell ref="UPE8:UPR8"/>
    <mergeCell ref="UPS8:UQF8"/>
    <mergeCell ref="UQG8:UQT8"/>
    <mergeCell ref="UQU8:URH8"/>
    <mergeCell ref="URI8:URV8"/>
    <mergeCell ref="ULK8:ULX8"/>
    <mergeCell ref="ULY8:UML8"/>
    <mergeCell ref="UMM8:UMZ8"/>
    <mergeCell ref="UNA8:UNN8"/>
    <mergeCell ref="UNO8:UOB8"/>
    <mergeCell ref="UOC8:UOP8"/>
    <mergeCell ref="UIE8:UIR8"/>
    <mergeCell ref="UIS8:UJF8"/>
    <mergeCell ref="UJG8:UJT8"/>
    <mergeCell ref="UJU8:UKH8"/>
    <mergeCell ref="UKI8:UKV8"/>
    <mergeCell ref="UKW8:ULJ8"/>
    <mergeCell ref="UEY8:UFL8"/>
    <mergeCell ref="UFM8:UFZ8"/>
    <mergeCell ref="UGA8:UGN8"/>
    <mergeCell ref="UGO8:UHB8"/>
    <mergeCell ref="UHC8:UHP8"/>
    <mergeCell ref="UHQ8:UID8"/>
    <mergeCell ref="UBS8:UCF8"/>
    <mergeCell ref="UCG8:UCT8"/>
    <mergeCell ref="UCU8:UDH8"/>
    <mergeCell ref="UDI8:UDV8"/>
    <mergeCell ref="UDW8:UEJ8"/>
    <mergeCell ref="UEK8:UEX8"/>
    <mergeCell ref="TYM8:TYZ8"/>
    <mergeCell ref="TZA8:TZN8"/>
    <mergeCell ref="TZO8:UAB8"/>
    <mergeCell ref="UAC8:UAP8"/>
    <mergeCell ref="UAQ8:UBD8"/>
    <mergeCell ref="UBE8:UBR8"/>
    <mergeCell ref="TVG8:TVT8"/>
    <mergeCell ref="TVU8:TWH8"/>
    <mergeCell ref="TWI8:TWV8"/>
    <mergeCell ref="TWW8:TXJ8"/>
    <mergeCell ref="TXK8:TXX8"/>
    <mergeCell ref="TXY8:TYL8"/>
    <mergeCell ref="TSA8:TSN8"/>
    <mergeCell ref="TSO8:TTB8"/>
    <mergeCell ref="TTC8:TTP8"/>
    <mergeCell ref="TTQ8:TUD8"/>
    <mergeCell ref="TUE8:TUR8"/>
    <mergeCell ref="TUS8:TVF8"/>
    <mergeCell ref="TOU8:TPH8"/>
    <mergeCell ref="TPI8:TPV8"/>
    <mergeCell ref="TPW8:TQJ8"/>
    <mergeCell ref="TQK8:TQX8"/>
    <mergeCell ref="TQY8:TRL8"/>
    <mergeCell ref="TRM8:TRZ8"/>
    <mergeCell ref="TLO8:TMB8"/>
    <mergeCell ref="TMC8:TMP8"/>
    <mergeCell ref="TMQ8:TND8"/>
    <mergeCell ref="TNE8:TNR8"/>
    <mergeCell ref="TNS8:TOF8"/>
    <mergeCell ref="TOG8:TOT8"/>
    <mergeCell ref="TII8:TIV8"/>
    <mergeCell ref="TIW8:TJJ8"/>
    <mergeCell ref="TJK8:TJX8"/>
    <mergeCell ref="TJY8:TKL8"/>
    <mergeCell ref="TKM8:TKZ8"/>
    <mergeCell ref="TLA8:TLN8"/>
    <mergeCell ref="TFC8:TFP8"/>
    <mergeCell ref="TFQ8:TGD8"/>
    <mergeCell ref="TGE8:TGR8"/>
    <mergeCell ref="TGS8:THF8"/>
    <mergeCell ref="THG8:THT8"/>
    <mergeCell ref="THU8:TIH8"/>
    <mergeCell ref="TBW8:TCJ8"/>
    <mergeCell ref="TCK8:TCX8"/>
    <mergeCell ref="TCY8:TDL8"/>
    <mergeCell ref="TDM8:TDZ8"/>
    <mergeCell ref="TEA8:TEN8"/>
    <mergeCell ref="TEO8:TFB8"/>
    <mergeCell ref="SYQ8:SZD8"/>
    <mergeCell ref="SZE8:SZR8"/>
    <mergeCell ref="SZS8:TAF8"/>
    <mergeCell ref="TAG8:TAT8"/>
    <mergeCell ref="TAU8:TBH8"/>
    <mergeCell ref="TBI8:TBV8"/>
    <mergeCell ref="SVK8:SVX8"/>
    <mergeCell ref="SVY8:SWL8"/>
    <mergeCell ref="SWM8:SWZ8"/>
    <mergeCell ref="SXA8:SXN8"/>
    <mergeCell ref="SXO8:SYB8"/>
    <mergeCell ref="SYC8:SYP8"/>
    <mergeCell ref="SSE8:SSR8"/>
    <mergeCell ref="SSS8:STF8"/>
    <mergeCell ref="STG8:STT8"/>
    <mergeCell ref="STU8:SUH8"/>
    <mergeCell ref="SUI8:SUV8"/>
    <mergeCell ref="SUW8:SVJ8"/>
    <mergeCell ref="SOY8:SPL8"/>
    <mergeCell ref="SPM8:SPZ8"/>
    <mergeCell ref="SQA8:SQN8"/>
    <mergeCell ref="SQO8:SRB8"/>
    <mergeCell ref="SRC8:SRP8"/>
    <mergeCell ref="SRQ8:SSD8"/>
    <mergeCell ref="SLS8:SMF8"/>
    <mergeCell ref="SMG8:SMT8"/>
    <mergeCell ref="SMU8:SNH8"/>
    <mergeCell ref="SNI8:SNV8"/>
    <mergeCell ref="SNW8:SOJ8"/>
    <mergeCell ref="SOK8:SOX8"/>
    <mergeCell ref="SIM8:SIZ8"/>
    <mergeCell ref="SJA8:SJN8"/>
    <mergeCell ref="SJO8:SKB8"/>
    <mergeCell ref="SKC8:SKP8"/>
    <mergeCell ref="SKQ8:SLD8"/>
    <mergeCell ref="SLE8:SLR8"/>
    <mergeCell ref="SFG8:SFT8"/>
    <mergeCell ref="SFU8:SGH8"/>
    <mergeCell ref="SGI8:SGV8"/>
    <mergeCell ref="SGW8:SHJ8"/>
    <mergeCell ref="SHK8:SHX8"/>
    <mergeCell ref="SHY8:SIL8"/>
    <mergeCell ref="SCA8:SCN8"/>
    <mergeCell ref="SCO8:SDB8"/>
    <mergeCell ref="SDC8:SDP8"/>
    <mergeCell ref="SDQ8:SED8"/>
    <mergeCell ref="SEE8:SER8"/>
    <mergeCell ref="SES8:SFF8"/>
    <mergeCell ref="RYU8:RZH8"/>
    <mergeCell ref="RZI8:RZV8"/>
    <mergeCell ref="RZW8:SAJ8"/>
    <mergeCell ref="SAK8:SAX8"/>
    <mergeCell ref="SAY8:SBL8"/>
    <mergeCell ref="SBM8:SBZ8"/>
    <mergeCell ref="RVO8:RWB8"/>
    <mergeCell ref="RWC8:RWP8"/>
    <mergeCell ref="RWQ8:RXD8"/>
    <mergeCell ref="RXE8:RXR8"/>
    <mergeCell ref="RXS8:RYF8"/>
    <mergeCell ref="RYG8:RYT8"/>
    <mergeCell ref="RSI8:RSV8"/>
    <mergeCell ref="RSW8:RTJ8"/>
    <mergeCell ref="RTK8:RTX8"/>
    <mergeCell ref="RTY8:RUL8"/>
    <mergeCell ref="RUM8:RUZ8"/>
    <mergeCell ref="RVA8:RVN8"/>
    <mergeCell ref="RPC8:RPP8"/>
    <mergeCell ref="RPQ8:RQD8"/>
    <mergeCell ref="RQE8:RQR8"/>
    <mergeCell ref="RQS8:RRF8"/>
    <mergeCell ref="RRG8:RRT8"/>
    <mergeCell ref="RRU8:RSH8"/>
    <mergeCell ref="RLW8:RMJ8"/>
    <mergeCell ref="RMK8:RMX8"/>
    <mergeCell ref="RMY8:RNL8"/>
    <mergeCell ref="RNM8:RNZ8"/>
    <mergeCell ref="ROA8:RON8"/>
    <mergeCell ref="ROO8:RPB8"/>
    <mergeCell ref="RIQ8:RJD8"/>
    <mergeCell ref="RJE8:RJR8"/>
    <mergeCell ref="RJS8:RKF8"/>
    <mergeCell ref="RKG8:RKT8"/>
    <mergeCell ref="RKU8:RLH8"/>
    <mergeCell ref="RLI8:RLV8"/>
    <mergeCell ref="RFK8:RFX8"/>
    <mergeCell ref="RFY8:RGL8"/>
    <mergeCell ref="RGM8:RGZ8"/>
    <mergeCell ref="RHA8:RHN8"/>
    <mergeCell ref="RHO8:RIB8"/>
    <mergeCell ref="RIC8:RIP8"/>
    <mergeCell ref="RCE8:RCR8"/>
    <mergeCell ref="RCS8:RDF8"/>
    <mergeCell ref="RDG8:RDT8"/>
    <mergeCell ref="RDU8:REH8"/>
    <mergeCell ref="REI8:REV8"/>
    <mergeCell ref="REW8:RFJ8"/>
    <mergeCell ref="QYY8:QZL8"/>
    <mergeCell ref="QZM8:QZZ8"/>
    <mergeCell ref="RAA8:RAN8"/>
    <mergeCell ref="RAO8:RBB8"/>
    <mergeCell ref="RBC8:RBP8"/>
    <mergeCell ref="RBQ8:RCD8"/>
    <mergeCell ref="QVS8:QWF8"/>
    <mergeCell ref="QWG8:QWT8"/>
    <mergeCell ref="QWU8:QXH8"/>
    <mergeCell ref="QXI8:QXV8"/>
    <mergeCell ref="QXW8:QYJ8"/>
    <mergeCell ref="QYK8:QYX8"/>
    <mergeCell ref="QSM8:QSZ8"/>
    <mergeCell ref="QTA8:QTN8"/>
    <mergeCell ref="QTO8:QUB8"/>
    <mergeCell ref="QUC8:QUP8"/>
    <mergeCell ref="QUQ8:QVD8"/>
    <mergeCell ref="QVE8:QVR8"/>
    <mergeCell ref="QPG8:QPT8"/>
    <mergeCell ref="QPU8:QQH8"/>
    <mergeCell ref="QQI8:QQV8"/>
    <mergeCell ref="QQW8:QRJ8"/>
    <mergeCell ref="QRK8:QRX8"/>
    <mergeCell ref="QRY8:QSL8"/>
    <mergeCell ref="QMA8:QMN8"/>
    <mergeCell ref="QMO8:QNB8"/>
    <mergeCell ref="QNC8:QNP8"/>
    <mergeCell ref="QNQ8:QOD8"/>
    <mergeCell ref="QOE8:QOR8"/>
    <mergeCell ref="QOS8:QPF8"/>
    <mergeCell ref="QIU8:QJH8"/>
    <mergeCell ref="QJI8:QJV8"/>
    <mergeCell ref="QJW8:QKJ8"/>
    <mergeCell ref="QKK8:QKX8"/>
    <mergeCell ref="QKY8:QLL8"/>
    <mergeCell ref="QLM8:QLZ8"/>
    <mergeCell ref="QFO8:QGB8"/>
    <mergeCell ref="QGC8:QGP8"/>
    <mergeCell ref="QGQ8:QHD8"/>
    <mergeCell ref="QHE8:QHR8"/>
    <mergeCell ref="QHS8:QIF8"/>
    <mergeCell ref="QIG8:QIT8"/>
    <mergeCell ref="QCI8:QCV8"/>
    <mergeCell ref="QCW8:QDJ8"/>
    <mergeCell ref="QDK8:QDX8"/>
    <mergeCell ref="QDY8:QEL8"/>
    <mergeCell ref="QEM8:QEZ8"/>
    <mergeCell ref="QFA8:QFN8"/>
    <mergeCell ref="PZC8:PZP8"/>
    <mergeCell ref="PZQ8:QAD8"/>
    <mergeCell ref="QAE8:QAR8"/>
    <mergeCell ref="QAS8:QBF8"/>
    <mergeCell ref="QBG8:QBT8"/>
    <mergeCell ref="QBU8:QCH8"/>
    <mergeCell ref="PVW8:PWJ8"/>
    <mergeCell ref="PWK8:PWX8"/>
    <mergeCell ref="PWY8:PXL8"/>
    <mergeCell ref="PXM8:PXZ8"/>
    <mergeCell ref="PYA8:PYN8"/>
    <mergeCell ref="PYO8:PZB8"/>
    <mergeCell ref="PSQ8:PTD8"/>
    <mergeCell ref="PTE8:PTR8"/>
    <mergeCell ref="PTS8:PUF8"/>
    <mergeCell ref="PUG8:PUT8"/>
    <mergeCell ref="PUU8:PVH8"/>
    <mergeCell ref="PVI8:PVV8"/>
    <mergeCell ref="PPK8:PPX8"/>
    <mergeCell ref="PPY8:PQL8"/>
    <mergeCell ref="PQM8:PQZ8"/>
    <mergeCell ref="PRA8:PRN8"/>
    <mergeCell ref="PRO8:PSB8"/>
    <mergeCell ref="PSC8:PSP8"/>
    <mergeCell ref="PME8:PMR8"/>
    <mergeCell ref="PMS8:PNF8"/>
    <mergeCell ref="PNG8:PNT8"/>
    <mergeCell ref="PNU8:POH8"/>
    <mergeCell ref="POI8:POV8"/>
    <mergeCell ref="POW8:PPJ8"/>
    <mergeCell ref="PIY8:PJL8"/>
    <mergeCell ref="PJM8:PJZ8"/>
    <mergeCell ref="PKA8:PKN8"/>
    <mergeCell ref="PKO8:PLB8"/>
    <mergeCell ref="PLC8:PLP8"/>
    <mergeCell ref="PLQ8:PMD8"/>
    <mergeCell ref="PFS8:PGF8"/>
    <mergeCell ref="PGG8:PGT8"/>
    <mergeCell ref="PGU8:PHH8"/>
    <mergeCell ref="PHI8:PHV8"/>
    <mergeCell ref="PHW8:PIJ8"/>
    <mergeCell ref="PIK8:PIX8"/>
    <mergeCell ref="PCM8:PCZ8"/>
    <mergeCell ref="PDA8:PDN8"/>
    <mergeCell ref="PDO8:PEB8"/>
    <mergeCell ref="PEC8:PEP8"/>
    <mergeCell ref="PEQ8:PFD8"/>
    <mergeCell ref="PFE8:PFR8"/>
    <mergeCell ref="OZG8:OZT8"/>
    <mergeCell ref="OZU8:PAH8"/>
    <mergeCell ref="PAI8:PAV8"/>
    <mergeCell ref="PAW8:PBJ8"/>
    <mergeCell ref="PBK8:PBX8"/>
    <mergeCell ref="PBY8:PCL8"/>
    <mergeCell ref="OWA8:OWN8"/>
    <mergeCell ref="OWO8:OXB8"/>
    <mergeCell ref="OXC8:OXP8"/>
    <mergeCell ref="OXQ8:OYD8"/>
    <mergeCell ref="OYE8:OYR8"/>
    <mergeCell ref="OYS8:OZF8"/>
    <mergeCell ref="OSU8:OTH8"/>
    <mergeCell ref="OTI8:OTV8"/>
    <mergeCell ref="OTW8:OUJ8"/>
    <mergeCell ref="OUK8:OUX8"/>
    <mergeCell ref="OUY8:OVL8"/>
    <mergeCell ref="OVM8:OVZ8"/>
    <mergeCell ref="OPO8:OQB8"/>
    <mergeCell ref="OQC8:OQP8"/>
    <mergeCell ref="OQQ8:ORD8"/>
    <mergeCell ref="ORE8:ORR8"/>
    <mergeCell ref="ORS8:OSF8"/>
    <mergeCell ref="OSG8:OST8"/>
    <mergeCell ref="OMI8:OMV8"/>
    <mergeCell ref="OMW8:ONJ8"/>
    <mergeCell ref="ONK8:ONX8"/>
    <mergeCell ref="ONY8:OOL8"/>
    <mergeCell ref="OOM8:OOZ8"/>
    <mergeCell ref="OPA8:OPN8"/>
    <mergeCell ref="OJC8:OJP8"/>
    <mergeCell ref="OJQ8:OKD8"/>
    <mergeCell ref="OKE8:OKR8"/>
    <mergeCell ref="OKS8:OLF8"/>
    <mergeCell ref="OLG8:OLT8"/>
    <mergeCell ref="OLU8:OMH8"/>
    <mergeCell ref="OFW8:OGJ8"/>
    <mergeCell ref="OGK8:OGX8"/>
    <mergeCell ref="OGY8:OHL8"/>
    <mergeCell ref="OHM8:OHZ8"/>
    <mergeCell ref="OIA8:OIN8"/>
    <mergeCell ref="OIO8:OJB8"/>
    <mergeCell ref="OCQ8:ODD8"/>
    <mergeCell ref="ODE8:ODR8"/>
    <mergeCell ref="ODS8:OEF8"/>
    <mergeCell ref="OEG8:OET8"/>
    <mergeCell ref="OEU8:OFH8"/>
    <mergeCell ref="OFI8:OFV8"/>
    <mergeCell ref="NZK8:NZX8"/>
    <mergeCell ref="NZY8:OAL8"/>
    <mergeCell ref="OAM8:OAZ8"/>
    <mergeCell ref="OBA8:OBN8"/>
    <mergeCell ref="OBO8:OCB8"/>
    <mergeCell ref="OCC8:OCP8"/>
    <mergeCell ref="NWE8:NWR8"/>
    <mergeCell ref="NWS8:NXF8"/>
    <mergeCell ref="NXG8:NXT8"/>
    <mergeCell ref="NXU8:NYH8"/>
    <mergeCell ref="NYI8:NYV8"/>
    <mergeCell ref="NYW8:NZJ8"/>
    <mergeCell ref="NSY8:NTL8"/>
    <mergeCell ref="NTM8:NTZ8"/>
    <mergeCell ref="NUA8:NUN8"/>
    <mergeCell ref="NUO8:NVB8"/>
    <mergeCell ref="NVC8:NVP8"/>
    <mergeCell ref="NVQ8:NWD8"/>
    <mergeCell ref="NPS8:NQF8"/>
    <mergeCell ref="NQG8:NQT8"/>
    <mergeCell ref="NQU8:NRH8"/>
    <mergeCell ref="NRI8:NRV8"/>
    <mergeCell ref="NRW8:NSJ8"/>
    <mergeCell ref="NSK8:NSX8"/>
    <mergeCell ref="NMM8:NMZ8"/>
    <mergeCell ref="NNA8:NNN8"/>
    <mergeCell ref="NNO8:NOB8"/>
    <mergeCell ref="NOC8:NOP8"/>
    <mergeCell ref="NOQ8:NPD8"/>
    <mergeCell ref="NPE8:NPR8"/>
    <mergeCell ref="NJG8:NJT8"/>
    <mergeCell ref="NJU8:NKH8"/>
    <mergeCell ref="NKI8:NKV8"/>
    <mergeCell ref="NKW8:NLJ8"/>
    <mergeCell ref="NLK8:NLX8"/>
    <mergeCell ref="NLY8:NML8"/>
    <mergeCell ref="NGA8:NGN8"/>
    <mergeCell ref="NGO8:NHB8"/>
    <mergeCell ref="NHC8:NHP8"/>
    <mergeCell ref="NHQ8:NID8"/>
    <mergeCell ref="NIE8:NIR8"/>
    <mergeCell ref="NIS8:NJF8"/>
    <mergeCell ref="NCU8:NDH8"/>
    <mergeCell ref="NDI8:NDV8"/>
    <mergeCell ref="NDW8:NEJ8"/>
    <mergeCell ref="NEK8:NEX8"/>
    <mergeCell ref="NEY8:NFL8"/>
    <mergeCell ref="NFM8:NFZ8"/>
    <mergeCell ref="MZO8:NAB8"/>
    <mergeCell ref="NAC8:NAP8"/>
    <mergeCell ref="NAQ8:NBD8"/>
    <mergeCell ref="NBE8:NBR8"/>
    <mergeCell ref="NBS8:NCF8"/>
    <mergeCell ref="NCG8:NCT8"/>
    <mergeCell ref="MWI8:MWV8"/>
    <mergeCell ref="MWW8:MXJ8"/>
    <mergeCell ref="MXK8:MXX8"/>
    <mergeCell ref="MXY8:MYL8"/>
    <mergeCell ref="MYM8:MYZ8"/>
    <mergeCell ref="MZA8:MZN8"/>
    <mergeCell ref="MTC8:MTP8"/>
    <mergeCell ref="MTQ8:MUD8"/>
    <mergeCell ref="MUE8:MUR8"/>
    <mergeCell ref="MUS8:MVF8"/>
    <mergeCell ref="MVG8:MVT8"/>
    <mergeCell ref="MVU8:MWH8"/>
    <mergeCell ref="MPW8:MQJ8"/>
    <mergeCell ref="MQK8:MQX8"/>
    <mergeCell ref="MQY8:MRL8"/>
    <mergeCell ref="MRM8:MRZ8"/>
    <mergeCell ref="MSA8:MSN8"/>
    <mergeCell ref="MSO8:MTB8"/>
    <mergeCell ref="MMQ8:MND8"/>
    <mergeCell ref="MNE8:MNR8"/>
    <mergeCell ref="MNS8:MOF8"/>
    <mergeCell ref="MOG8:MOT8"/>
    <mergeCell ref="MOU8:MPH8"/>
    <mergeCell ref="MPI8:MPV8"/>
    <mergeCell ref="MJK8:MJX8"/>
    <mergeCell ref="MJY8:MKL8"/>
    <mergeCell ref="MKM8:MKZ8"/>
    <mergeCell ref="MLA8:MLN8"/>
    <mergeCell ref="MLO8:MMB8"/>
    <mergeCell ref="MMC8:MMP8"/>
    <mergeCell ref="MGE8:MGR8"/>
    <mergeCell ref="MGS8:MHF8"/>
    <mergeCell ref="MHG8:MHT8"/>
    <mergeCell ref="MHU8:MIH8"/>
    <mergeCell ref="MII8:MIV8"/>
    <mergeCell ref="MIW8:MJJ8"/>
    <mergeCell ref="MCY8:MDL8"/>
    <mergeCell ref="MDM8:MDZ8"/>
    <mergeCell ref="MEA8:MEN8"/>
    <mergeCell ref="MEO8:MFB8"/>
    <mergeCell ref="MFC8:MFP8"/>
    <mergeCell ref="MFQ8:MGD8"/>
    <mergeCell ref="LZS8:MAF8"/>
    <mergeCell ref="MAG8:MAT8"/>
    <mergeCell ref="MAU8:MBH8"/>
    <mergeCell ref="MBI8:MBV8"/>
    <mergeCell ref="MBW8:MCJ8"/>
    <mergeCell ref="MCK8:MCX8"/>
    <mergeCell ref="LWM8:LWZ8"/>
    <mergeCell ref="LXA8:LXN8"/>
    <mergeCell ref="LXO8:LYB8"/>
    <mergeCell ref="LYC8:LYP8"/>
    <mergeCell ref="LYQ8:LZD8"/>
    <mergeCell ref="LZE8:LZR8"/>
    <mergeCell ref="LTG8:LTT8"/>
    <mergeCell ref="LTU8:LUH8"/>
    <mergeCell ref="LUI8:LUV8"/>
    <mergeCell ref="LUW8:LVJ8"/>
    <mergeCell ref="LVK8:LVX8"/>
    <mergeCell ref="LVY8:LWL8"/>
    <mergeCell ref="LQA8:LQN8"/>
    <mergeCell ref="LQO8:LRB8"/>
    <mergeCell ref="LRC8:LRP8"/>
    <mergeCell ref="LRQ8:LSD8"/>
    <mergeCell ref="LSE8:LSR8"/>
    <mergeCell ref="LSS8:LTF8"/>
    <mergeCell ref="LMU8:LNH8"/>
    <mergeCell ref="LNI8:LNV8"/>
    <mergeCell ref="LNW8:LOJ8"/>
    <mergeCell ref="LOK8:LOX8"/>
    <mergeCell ref="LOY8:LPL8"/>
    <mergeCell ref="LPM8:LPZ8"/>
    <mergeCell ref="LJO8:LKB8"/>
    <mergeCell ref="LKC8:LKP8"/>
    <mergeCell ref="LKQ8:LLD8"/>
    <mergeCell ref="LLE8:LLR8"/>
    <mergeCell ref="LLS8:LMF8"/>
    <mergeCell ref="LMG8:LMT8"/>
    <mergeCell ref="LGI8:LGV8"/>
    <mergeCell ref="LGW8:LHJ8"/>
    <mergeCell ref="LHK8:LHX8"/>
    <mergeCell ref="LHY8:LIL8"/>
    <mergeCell ref="LIM8:LIZ8"/>
    <mergeCell ref="LJA8:LJN8"/>
    <mergeCell ref="LDC8:LDP8"/>
    <mergeCell ref="LDQ8:LED8"/>
    <mergeCell ref="LEE8:LER8"/>
    <mergeCell ref="LES8:LFF8"/>
    <mergeCell ref="LFG8:LFT8"/>
    <mergeCell ref="LFU8:LGH8"/>
    <mergeCell ref="KZW8:LAJ8"/>
    <mergeCell ref="LAK8:LAX8"/>
    <mergeCell ref="LAY8:LBL8"/>
    <mergeCell ref="LBM8:LBZ8"/>
    <mergeCell ref="LCA8:LCN8"/>
    <mergeCell ref="LCO8:LDB8"/>
    <mergeCell ref="KWQ8:KXD8"/>
    <mergeCell ref="KXE8:KXR8"/>
    <mergeCell ref="KXS8:KYF8"/>
    <mergeCell ref="KYG8:KYT8"/>
    <mergeCell ref="KYU8:KZH8"/>
    <mergeCell ref="KZI8:KZV8"/>
    <mergeCell ref="KTK8:KTX8"/>
    <mergeCell ref="KTY8:KUL8"/>
    <mergeCell ref="KUM8:KUZ8"/>
    <mergeCell ref="KVA8:KVN8"/>
    <mergeCell ref="KVO8:KWB8"/>
    <mergeCell ref="KWC8:KWP8"/>
    <mergeCell ref="KQE8:KQR8"/>
    <mergeCell ref="KQS8:KRF8"/>
    <mergeCell ref="KRG8:KRT8"/>
    <mergeCell ref="KRU8:KSH8"/>
    <mergeCell ref="KSI8:KSV8"/>
    <mergeCell ref="KSW8:KTJ8"/>
    <mergeCell ref="KMY8:KNL8"/>
    <mergeCell ref="KNM8:KNZ8"/>
    <mergeCell ref="KOA8:KON8"/>
    <mergeCell ref="KOO8:KPB8"/>
    <mergeCell ref="KPC8:KPP8"/>
    <mergeCell ref="KPQ8:KQD8"/>
    <mergeCell ref="KJS8:KKF8"/>
    <mergeCell ref="KKG8:KKT8"/>
    <mergeCell ref="KKU8:KLH8"/>
    <mergeCell ref="KLI8:KLV8"/>
    <mergeCell ref="KLW8:KMJ8"/>
    <mergeCell ref="KMK8:KMX8"/>
    <mergeCell ref="KGM8:KGZ8"/>
    <mergeCell ref="KHA8:KHN8"/>
    <mergeCell ref="KHO8:KIB8"/>
    <mergeCell ref="KIC8:KIP8"/>
    <mergeCell ref="KIQ8:KJD8"/>
    <mergeCell ref="KJE8:KJR8"/>
    <mergeCell ref="KDG8:KDT8"/>
    <mergeCell ref="KDU8:KEH8"/>
    <mergeCell ref="KEI8:KEV8"/>
    <mergeCell ref="KEW8:KFJ8"/>
    <mergeCell ref="KFK8:KFX8"/>
    <mergeCell ref="KFY8:KGL8"/>
    <mergeCell ref="KAA8:KAN8"/>
    <mergeCell ref="KAO8:KBB8"/>
    <mergeCell ref="KBC8:KBP8"/>
    <mergeCell ref="KBQ8:KCD8"/>
    <mergeCell ref="KCE8:KCR8"/>
    <mergeCell ref="KCS8:KDF8"/>
    <mergeCell ref="JWU8:JXH8"/>
    <mergeCell ref="JXI8:JXV8"/>
    <mergeCell ref="JXW8:JYJ8"/>
    <mergeCell ref="JYK8:JYX8"/>
    <mergeCell ref="JYY8:JZL8"/>
    <mergeCell ref="JZM8:JZZ8"/>
    <mergeCell ref="JTO8:JUB8"/>
    <mergeCell ref="JUC8:JUP8"/>
    <mergeCell ref="JUQ8:JVD8"/>
    <mergeCell ref="JVE8:JVR8"/>
    <mergeCell ref="JVS8:JWF8"/>
    <mergeCell ref="JWG8:JWT8"/>
    <mergeCell ref="JQI8:JQV8"/>
    <mergeCell ref="JQW8:JRJ8"/>
    <mergeCell ref="JRK8:JRX8"/>
    <mergeCell ref="JRY8:JSL8"/>
    <mergeCell ref="JSM8:JSZ8"/>
    <mergeCell ref="JTA8:JTN8"/>
    <mergeCell ref="JNC8:JNP8"/>
    <mergeCell ref="JNQ8:JOD8"/>
    <mergeCell ref="JOE8:JOR8"/>
    <mergeCell ref="JOS8:JPF8"/>
    <mergeCell ref="JPG8:JPT8"/>
    <mergeCell ref="JPU8:JQH8"/>
    <mergeCell ref="JJW8:JKJ8"/>
    <mergeCell ref="JKK8:JKX8"/>
    <mergeCell ref="JKY8:JLL8"/>
    <mergeCell ref="JLM8:JLZ8"/>
    <mergeCell ref="JMA8:JMN8"/>
    <mergeCell ref="JMO8:JNB8"/>
    <mergeCell ref="JGQ8:JHD8"/>
    <mergeCell ref="JHE8:JHR8"/>
    <mergeCell ref="JHS8:JIF8"/>
    <mergeCell ref="JIG8:JIT8"/>
    <mergeCell ref="JIU8:JJH8"/>
    <mergeCell ref="JJI8:JJV8"/>
    <mergeCell ref="JDK8:JDX8"/>
    <mergeCell ref="JDY8:JEL8"/>
    <mergeCell ref="JEM8:JEZ8"/>
    <mergeCell ref="JFA8:JFN8"/>
    <mergeCell ref="JFO8:JGB8"/>
    <mergeCell ref="JGC8:JGP8"/>
    <mergeCell ref="JAE8:JAR8"/>
    <mergeCell ref="JAS8:JBF8"/>
    <mergeCell ref="JBG8:JBT8"/>
    <mergeCell ref="JBU8:JCH8"/>
    <mergeCell ref="JCI8:JCV8"/>
    <mergeCell ref="JCW8:JDJ8"/>
    <mergeCell ref="IWY8:IXL8"/>
    <mergeCell ref="IXM8:IXZ8"/>
    <mergeCell ref="IYA8:IYN8"/>
    <mergeCell ref="IYO8:IZB8"/>
    <mergeCell ref="IZC8:IZP8"/>
    <mergeCell ref="IZQ8:JAD8"/>
    <mergeCell ref="ITS8:IUF8"/>
    <mergeCell ref="IUG8:IUT8"/>
    <mergeCell ref="IUU8:IVH8"/>
    <mergeCell ref="IVI8:IVV8"/>
    <mergeCell ref="IVW8:IWJ8"/>
    <mergeCell ref="IWK8:IWX8"/>
    <mergeCell ref="IQM8:IQZ8"/>
    <mergeCell ref="IRA8:IRN8"/>
    <mergeCell ref="IRO8:ISB8"/>
    <mergeCell ref="ISC8:ISP8"/>
    <mergeCell ref="ISQ8:ITD8"/>
    <mergeCell ref="ITE8:ITR8"/>
    <mergeCell ref="ING8:INT8"/>
    <mergeCell ref="INU8:IOH8"/>
    <mergeCell ref="IOI8:IOV8"/>
    <mergeCell ref="IOW8:IPJ8"/>
    <mergeCell ref="IPK8:IPX8"/>
    <mergeCell ref="IPY8:IQL8"/>
    <mergeCell ref="IKA8:IKN8"/>
    <mergeCell ref="IKO8:ILB8"/>
    <mergeCell ref="ILC8:ILP8"/>
    <mergeCell ref="ILQ8:IMD8"/>
    <mergeCell ref="IME8:IMR8"/>
    <mergeCell ref="IMS8:INF8"/>
    <mergeCell ref="IGU8:IHH8"/>
    <mergeCell ref="IHI8:IHV8"/>
    <mergeCell ref="IHW8:IIJ8"/>
    <mergeCell ref="IIK8:IIX8"/>
    <mergeCell ref="IIY8:IJL8"/>
    <mergeCell ref="IJM8:IJZ8"/>
    <mergeCell ref="IDO8:IEB8"/>
    <mergeCell ref="IEC8:IEP8"/>
    <mergeCell ref="IEQ8:IFD8"/>
    <mergeCell ref="IFE8:IFR8"/>
    <mergeCell ref="IFS8:IGF8"/>
    <mergeCell ref="IGG8:IGT8"/>
    <mergeCell ref="IAI8:IAV8"/>
    <mergeCell ref="IAW8:IBJ8"/>
    <mergeCell ref="IBK8:IBX8"/>
    <mergeCell ref="IBY8:ICL8"/>
    <mergeCell ref="ICM8:ICZ8"/>
    <mergeCell ref="IDA8:IDN8"/>
    <mergeCell ref="HXC8:HXP8"/>
    <mergeCell ref="HXQ8:HYD8"/>
    <mergeCell ref="HYE8:HYR8"/>
    <mergeCell ref="HYS8:HZF8"/>
    <mergeCell ref="HZG8:HZT8"/>
    <mergeCell ref="HZU8:IAH8"/>
    <mergeCell ref="HTW8:HUJ8"/>
    <mergeCell ref="HUK8:HUX8"/>
    <mergeCell ref="HUY8:HVL8"/>
    <mergeCell ref="HVM8:HVZ8"/>
    <mergeCell ref="HWA8:HWN8"/>
    <mergeCell ref="HWO8:HXB8"/>
    <mergeCell ref="HQQ8:HRD8"/>
    <mergeCell ref="HRE8:HRR8"/>
    <mergeCell ref="HRS8:HSF8"/>
    <mergeCell ref="HSG8:HST8"/>
    <mergeCell ref="HSU8:HTH8"/>
    <mergeCell ref="HTI8:HTV8"/>
    <mergeCell ref="HNK8:HNX8"/>
    <mergeCell ref="HNY8:HOL8"/>
    <mergeCell ref="HOM8:HOZ8"/>
    <mergeCell ref="HPA8:HPN8"/>
    <mergeCell ref="HPO8:HQB8"/>
    <mergeCell ref="HQC8:HQP8"/>
    <mergeCell ref="HKE8:HKR8"/>
    <mergeCell ref="HKS8:HLF8"/>
    <mergeCell ref="HLG8:HLT8"/>
    <mergeCell ref="HLU8:HMH8"/>
    <mergeCell ref="HMI8:HMV8"/>
    <mergeCell ref="HMW8:HNJ8"/>
    <mergeCell ref="HGY8:HHL8"/>
    <mergeCell ref="HHM8:HHZ8"/>
    <mergeCell ref="HIA8:HIN8"/>
    <mergeCell ref="HIO8:HJB8"/>
    <mergeCell ref="HJC8:HJP8"/>
    <mergeCell ref="HJQ8:HKD8"/>
    <mergeCell ref="HDS8:HEF8"/>
    <mergeCell ref="HEG8:HET8"/>
    <mergeCell ref="HEU8:HFH8"/>
    <mergeCell ref="HFI8:HFV8"/>
    <mergeCell ref="HFW8:HGJ8"/>
    <mergeCell ref="HGK8:HGX8"/>
    <mergeCell ref="HAM8:HAZ8"/>
    <mergeCell ref="HBA8:HBN8"/>
    <mergeCell ref="HBO8:HCB8"/>
    <mergeCell ref="HCC8:HCP8"/>
    <mergeCell ref="HCQ8:HDD8"/>
    <mergeCell ref="HDE8:HDR8"/>
    <mergeCell ref="GXG8:GXT8"/>
    <mergeCell ref="GXU8:GYH8"/>
    <mergeCell ref="GYI8:GYV8"/>
    <mergeCell ref="GYW8:GZJ8"/>
    <mergeCell ref="GZK8:GZX8"/>
    <mergeCell ref="GZY8:HAL8"/>
    <mergeCell ref="GUA8:GUN8"/>
    <mergeCell ref="GUO8:GVB8"/>
    <mergeCell ref="GVC8:GVP8"/>
    <mergeCell ref="GVQ8:GWD8"/>
    <mergeCell ref="GWE8:GWR8"/>
    <mergeCell ref="GWS8:GXF8"/>
    <mergeCell ref="GQU8:GRH8"/>
    <mergeCell ref="GRI8:GRV8"/>
    <mergeCell ref="GRW8:GSJ8"/>
    <mergeCell ref="GSK8:GSX8"/>
    <mergeCell ref="GSY8:GTL8"/>
    <mergeCell ref="GTM8:GTZ8"/>
    <mergeCell ref="GNO8:GOB8"/>
    <mergeCell ref="GOC8:GOP8"/>
    <mergeCell ref="GOQ8:GPD8"/>
    <mergeCell ref="GPE8:GPR8"/>
    <mergeCell ref="GPS8:GQF8"/>
    <mergeCell ref="GQG8:GQT8"/>
    <mergeCell ref="GKI8:GKV8"/>
    <mergeCell ref="GKW8:GLJ8"/>
    <mergeCell ref="GLK8:GLX8"/>
    <mergeCell ref="GLY8:GML8"/>
    <mergeCell ref="GMM8:GMZ8"/>
    <mergeCell ref="GNA8:GNN8"/>
    <mergeCell ref="GHC8:GHP8"/>
    <mergeCell ref="GHQ8:GID8"/>
    <mergeCell ref="GIE8:GIR8"/>
    <mergeCell ref="GIS8:GJF8"/>
    <mergeCell ref="GJG8:GJT8"/>
    <mergeCell ref="GJU8:GKH8"/>
    <mergeCell ref="GDW8:GEJ8"/>
    <mergeCell ref="GEK8:GEX8"/>
    <mergeCell ref="GEY8:GFL8"/>
    <mergeCell ref="GFM8:GFZ8"/>
    <mergeCell ref="GGA8:GGN8"/>
    <mergeCell ref="GGO8:GHB8"/>
    <mergeCell ref="GAQ8:GBD8"/>
    <mergeCell ref="GBE8:GBR8"/>
    <mergeCell ref="GBS8:GCF8"/>
    <mergeCell ref="GCG8:GCT8"/>
    <mergeCell ref="GCU8:GDH8"/>
    <mergeCell ref="GDI8:GDV8"/>
    <mergeCell ref="FXK8:FXX8"/>
    <mergeCell ref="FXY8:FYL8"/>
    <mergeCell ref="FYM8:FYZ8"/>
    <mergeCell ref="FZA8:FZN8"/>
    <mergeCell ref="FZO8:GAB8"/>
    <mergeCell ref="GAC8:GAP8"/>
    <mergeCell ref="FUE8:FUR8"/>
    <mergeCell ref="FUS8:FVF8"/>
    <mergeCell ref="FVG8:FVT8"/>
    <mergeCell ref="FVU8:FWH8"/>
    <mergeCell ref="FWI8:FWV8"/>
    <mergeCell ref="FWW8:FXJ8"/>
    <mergeCell ref="FQY8:FRL8"/>
    <mergeCell ref="FRM8:FRZ8"/>
    <mergeCell ref="FSA8:FSN8"/>
    <mergeCell ref="FSO8:FTB8"/>
    <mergeCell ref="FTC8:FTP8"/>
    <mergeCell ref="FTQ8:FUD8"/>
    <mergeCell ref="FNS8:FOF8"/>
    <mergeCell ref="FOG8:FOT8"/>
    <mergeCell ref="FOU8:FPH8"/>
    <mergeCell ref="FPI8:FPV8"/>
    <mergeCell ref="FPW8:FQJ8"/>
    <mergeCell ref="FQK8:FQX8"/>
    <mergeCell ref="FKM8:FKZ8"/>
    <mergeCell ref="FLA8:FLN8"/>
    <mergeCell ref="FLO8:FMB8"/>
    <mergeCell ref="FMC8:FMP8"/>
    <mergeCell ref="FMQ8:FND8"/>
    <mergeCell ref="FNE8:FNR8"/>
    <mergeCell ref="FHG8:FHT8"/>
    <mergeCell ref="FHU8:FIH8"/>
    <mergeCell ref="FII8:FIV8"/>
    <mergeCell ref="FIW8:FJJ8"/>
    <mergeCell ref="FJK8:FJX8"/>
    <mergeCell ref="FJY8:FKL8"/>
    <mergeCell ref="FEA8:FEN8"/>
    <mergeCell ref="FEO8:FFB8"/>
    <mergeCell ref="FFC8:FFP8"/>
    <mergeCell ref="FFQ8:FGD8"/>
    <mergeCell ref="FGE8:FGR8"/>
    <mergeCell ref="FGS8:FHF8"/>
    <mergeCell ref="FAU8:FBH8"/>
    <mergeCell ref="FBI8:FBV8"/>
    <mergeCell ref="FBW8:FCJ8"/>
    <mergeCell ref="FCK8:FCX8"/>
    <mergeCell ref="FCY8:FDL8"/>
    <mergeCell ref="FDM8:FDZ8"/>
    <mergeCell ref="EXO8:EYB8"/>
    <mergeCell ref="EYC8:EYP8"/>
    <mergeCell ref="EYQ8:EZD8"/>
    <mergeCell ref="EZE8:EZR8"/>
    <mergeCell ref="EZS8:FAF8"/>
    <mergeCell ref="FAG8:FAT8"/>
    <mergeCell ref="EUI8:EUV8"/>
    <mergeCell ref="EUW8:EVJ8"/>
    <mergeCell ref="EVK8:EVX8"/>
    <mergeCell ref="EVY8:EWL8"/>
    <mergeCell ref="EWM8:EWZ8"/>
    <mergeCell ref="EXA8:EXN8"/>
    <mergeCell ref="ERC8:ERP8"/>
    <mergeCell ref="ERQ8:ESD8"/>
    <mergeCell ref="ESE8:ESR8"/>
    <mergeCell ref="ESS8:ETF8"/>
    <mergeCell ref="ETG8:ETT8"/>
    <mergeCell ref="ETU8:EUH8"/>
    <mergeCell ref="ENW8:EOJ8"/>
    <mergeCell ref="EOK8:EOX8"/>
    <mergeCell ref="EOY8:EPL8"/>
    <mergeCell ref="EPM8:EPZ8"/>
    <mergeCell ref="EQA8:EQN8"/>
    <mergeCell ref="EQO8:ERB8"/>
    <mergeCell ref="EKQ8:ELD8"/>
    <mergeCell ref="ELE8:ELR8"/>
    <mergeCell ref="ELS8:EMF8"/>
    <mergeCell ref="EMG8:EMT8"/>
    <mergeCell ref="EMU8:ENH8"/>
    <mergeCell ref="ENI8:ENV8"/>
    <mergeCell ref="EHK8:EHX8"/>
    <mergeCell ref="EHY8:EIL8"/>
    <mergeCell ref="EIM8:EIZ8"/>
    <mergeCell ref="EJA8:EJN8"/>
    <mergeCell ref="EJO8:EKB8"/>
    <mergeCell ref="EKC8:EKP8"/>
    <mergeCell ref="EEE8:EER8"/>
    <mergeCell ref="EES8:EFF8"/>
    <mergeCell ref="EFG8:EFT8"/>
    <mergeCell ref="EFU8:EGH8"/>
    <mergeCell ref="EGI8:EGV8"/>
    <mergeCell ref="EGW8:EHJ8"/>
    <mergeCell ref="EAY8:EBL8"/>
    <mergeCell ref="EBM8:EBZ8"/>
    <mergeCell ref="ECA8:ECN8"/>
    <mergeCell ref="ECO8:EDB8"/>
    <mergeCell ref="EDC8:EDP8"/>
    <mergeCell ref="EDQ8:EED8"/>
    <mergeCell ref="DXS8:DYF8"/>
    <mergeCell ref="DYG8:DYT8"/>
    <mergeCell ref="DYU8:DZH8"/>
    <mergeCell ref="DZI8:DZV8"/>
    <mergeCell ref="DZW8:EAJ8"/>
    <mergeCell ref="EAK8:EAX8"/>
    <mergeCell ref="DUM8:DUZ8"/>
    <mergeCell ref="DVA8:DVN8"/>
    <mergeCell ref="DVO8:DWB8"/>
    <mergeCell ref="DWC8:DWP8"/>
    <mergeCell ref="DWQ8:DXD8"/>
    <mergeCell ref="DXE8:DXR8"/>
    <mergeCell ref="DRG8:DRT8"/>
    <mergeCell ref="DRU8:DSH8"/>
    <mergeCell ref="DSI8:DSV8"/>
    <mergeCell ref="DSW8:DTJ8"/>
    <mergeCell ref="DTK8:DTX8"/>
    <mergeCell ref="DTY8:DUL8"/>
    <mergeCell ref="DOA8:DON8"/>
    <mergeCell ref="DOO8:DPB8"/>
    <mergeCell ref="DPC8:DPP8"/>
    <mergeCell ref="DPQ8:DQD8"/>
    <mergeCell ref="DQE8:DQR8"/>
    <mergeCell ref="DQS8:DRF8"/>
    <mergeCell ref="DKU8:DLH8"/>
    <mergeCell ref="DLI8:DLV8"/>
    <mergeCell ref="DLW8:DMJ8"/>
    <mergeCell ref="DMK8:DMX8"/>
    <mergeCell ref="DMY8:DNL8"/>
    <mergeCell ref="DNM8:DNZ8"/>
    <mergeCell ref="DHO8:DIB8"/>
    <mergeCell ref="DIC8:DIP8"/>
    <mergeCell ref="DIQ8:DJD8"/>
    <mergeCell ref="DJE8:DJR8"/>
    <mergeCell ref="DJS8:DKF8"/>
    <mergeCell ref="DKG8:DKT8"/>
    <mergeCell ref="DEI8:DEV8"/>
    <mergeCell ref="DEW8:DFJ8"/>
    <mergeCell ref="DFK8:DFX8"/>
    <mergeCell ref="DFY8:DGL8"/>
    <mergeCell ref="DGM8:DGZ8"/>
    <mergeCell ref="DHA8:DHN8"/>
    <mergeCell ref="DBC8:DBP8"/>
    <mergeCell ref="DBQ8:DCD8"/>
    <mergeCell ref="DCE8:DCR8"/>
    <mergeCell ref="DCS8:DDF8"/>
    <mergeCell ref="DDG8:DDT8"/>
    <mergeCell ref="DDU8:DEH8"/>
    <mergeCell ref="CXW8:CYJ8"/>
    <mergeCell ref="CYK8:CYX8"/>
    <mergeCell ref="CYY8:CZL8"/>
    <mergeCell ref="CZM8:CZZ8"/>
    <mergeCell ref="DAA8:DAN8"/>
    <mergeCell ref="DAO8:DBB8"/>
    <mergeCell ref="CUQ8:CVD8"/>
    <mergeCell ref="CVE8:CVR8"/>
    <mergeCell ref="CVS8:CWF8"/>
    <mergeCell ref="CWG8:CWT8"/>
    <mergeCell ref="CWU8:CXH8"/>
    <mergeCell ref="CXI8:CXV8"/>
    <mergeCell ref="CRK8:CRX8"/>
    <mergeCell ref="CRY8:CSL8"/>
    <mergeCell ref="CSM8:CSZ8"/>
    <mergeCell ref="CTA8:CTN8"/>
    <mergeCell ref="CTO8:CUB8"/>
    <mergeCell ref="CUC8:CUP8"/>
    <mergeCell ref="COE8:COR8"/>
    <mergeCell ref="COS8:CPF8"/>
    <mergeCell ref="CPG8:CPT8"/>
    <mergeCell ref="CPU8:CQH8"/>
    <mergeCell ref="CQI8:CQV8"/>
    <mergeCell ref="CQW8:CRJ8"/>
    <mergeCell ref="CKY8:CLL8"/>
    <mergeCell ref="CLM8:CLZ8"/>
    <mergeCell ref="CMA8:CMN8"/>
    <mergeCell ref="CMO8:CNB8"/>
    <mergeCell ref="CNC8:CNP8"/>
    <mergeCell ref="CNQ8:COD8"/>
    <mergeCell ref="CHS8:CIF8"/>
    <mergeCell ref="CIG8:CIT8"/>
    <mergeCell ref="CIU8:CJH8"/>
    <mergeCell ref="CJI8:CJV8"/>
    <mergeCell ref="CJW8:CKJ8"/>
    <mergeCell ref="CKK8:CKX8"/>
    <mergeCell ref="CEM8:CEZ8"/>
    <mergeCell ref="CFA8:CFN8"/>
    <mergeCell ref="CFO8:CGB8"/>
    <mergeCell ref="CGC8:CGP8"/>
    <mergeCell ref="CGQ8:CHD8"/>
    <mergeCell ref="CHE8:CHR8"/>
    <mergeCell ref="CBG8:CBT8"/>
    <mergeCell ref="CBU8:CCH8"/>
    <mergeCell ref="CCI8:CCV8"/>
    <mergeCell ref="CCW8:CDJ8"/>
    <mergeCell ref="CDK8:CDX8"/>
    <mergeCell ref="CDY8:CEL8"/>
    <mergeCell ref="BYA8:BYN8"/>
    <mergeCell ref="BYO8:BZB8"/>
    <mergeCell ref="BZC8:BZP8"/>
    <mergeCell ref="BZQ8:CAD8"/>
    <mergeCell ref="CAE8:CAR8"/>
    <mergeCell ref="CAS8:CBF8"/>
    <mergeCell ref="BUU8:BVH8"/>
    <mergeCell ref="BVI8:BVV8"/>
    <mergeCell ref="BVW8:BWJ8"/>
    <mergeCell ref="BWK8:BWX8"/>
    <mergeCell ref="BWY8:BXL8"/>
    <mergeCell ref="BXM8:BXZ8"/>
    <mergeCell ref="BRO8:BSB8"/>
    <mergeCell ref="BSC8:BSP8"/>
    <mergeCell ref="BSQ8:BTD8"/>
    <mergeCell ref="BTE8:BTR8"/>
    <mergeCell ref="BTS8:BUF8"/>
    <mergeCell ref="BUG8:BUT8"/>
    <mergeCell ref="BOI8:BOV8"/>
    <mergeCell ref="BOW8:BPJ8"/>
    <mergeCell ref="BPK8:BPX8"/>
    <mergeCell ref="BPY8:BQL8"/>
    <mergeCell ref="BQM8:BQZ8"/>
    <mergeCell ref="BRA8:BRN8"/>
    <mergeCell ref="BLC8:BLP8"/>
    <mergeCell ref="BLQ8:BMD8"/>
    <mergeCell ref="BME8:BMR8"/>
    <mergeCell ref="BMS8:BNF8"/>
    <mergeCell ref="BNG8:BNT8"/>
    <mergeCell ref="BNU8:BOH8"/>
    <mergeCell ref="BHW8:BIJ8"/>
    <mergeCell ref="BIK8:BIX8"/>
    <mergeCell ref="BIY8:BJL8"/>
    <mergeCell ref="BJM8:BJZ8"/>
    <mergeCell ref="BKA8:BKN8"/>
    <mergeCell ref="BKO8:BLB8"/>
    <mergeCell ref="BEQ8:BFD8"/>
    <mergeCell ref="BFE8:BFR8"/>
    <mergeCell ref="BFS8:BGF8"/>
    <mergeCell ref="BGG8:BGT8"/>
    <mergeCell ref="BGU8:BHH8"/>
    <mergeCell ref="BHI8:BHV8"/>
    <mergeCell ref="BBK8:BBX8"/>
    <mergeCell ref="BBY8:BCL8"/>
    <mergeCell ref="BCM8:BCZ8"/>
    <mergeCell ref="BDA8:BDN8"/>
    <mergeCell ref="BDO8:BEB8"/>
    <mergeCell ref="BEC8:BEP8"/>
    <mergeCell ref="AYE8:AYR8"/>
    <mergeCell ref="AYS8:AZF8"/>
    <mergeCell ref="AZG8:AZT8"/>
    <mergeCell ref="AZU8:BAH8"/>
    <mergeCell ref="BAI8:BAV8"/>
    <mergeCell ref="BAW8:BBJ8"/>
    <mergeCell ref="AUY8:AVL8"/>
    <mergeCell ref="AVM8:AVZ8"/>
    <mergeCell ref="AWA8:AWN8"/>
    <mergeCell ref="AWO8:AXB8"/>
    <mergeCell ref="AXC8:AXP8"/>
    <mergeCell ref="AXQ8:AYD8"/>
    <mergeCell ref="ARS8:ASF8"/>
    <mergeCell ref="ASG8:AST8"/>
    <mergeCell ref="ASU8:ATH8"/>
    <mergeCell ref="ATI8:ATV8"/>
    <mergeCell ref="ATW8:AUJ8"/>
    <mergeCell ref="AUK8:AUX8"/>
    <mergeCell ref="AOM8:AOZ8"/>
    <mergeCell ref="APA8:APN8"/>
    <mergeCell ref="APO8:AQB8"/>
    <mergeCell ref="AQC8:AQP8"/>
    <mergeCell ref="AQQ8:ARD8"/>
    <mergeCell ref="ARE8:ARR8"/>
    <mergeCell ref="ALG8:ALT8"/>
    <mergeCell ref="ALU8:AMH8"/>
    <mergeCell ref="AMI8:AMV8"/>
    <mergeCell ref="AMW8:ANJ8"/>
    <mergeCell ref="ANK8:ANX8"/>
    <mergeCell ref="ANY8:AOL8"/>
    <mergeCell ref="AIA8:AIN8"/>
    <mergeCell ref="AIO8:AJB8"/>
    <mergeCell ref="AJC8:AJP8"/>
    <mergeCell ref="AJQ8:AKD8"/>
    <mergeCell ref="AKE8:AKR8"/>
    <mergeCell ref="AKS8:ALF8"/>
    <mergeCell ref="AEU8:AFH8"/>
    <mergeCell ref="AFI8:AFV8"/>
    <mergeCell ref="AFW8:AGJ8"/>
    <mergeCell ref="AGK8:AGX8"/>
    <mergeCell ref="AGY8:AHL8"/>
    <mergeCell ref="AHM8:AHZ8"/>
    <mergeCell ref="ABO8:ACB8"/>
    <mergeCell ref="ACC8:ACP8"/>
    <mergeCell ref="ACQ8:ADD8"/>
    <mergeCell ref="ADE8:ADR8"/>
    <mergeCell ref="ADS8:AEF8"/>
    <mergeCell ref="AEG8:AET8"/>
    <mergeCell ref="YI8:YV8"/>
    <mergeCell ref="YW8:ZJ8"/>
    <mergeCell ref="ZK8:ZX8"/>
    <mergeCell ref="ZY8:AAL8"/>
    <mergeCell ref="AAM8:AAZ8"/>
    <mergeCell ref="ABA8:ABN8"/>
    <mergeCell ref="VC8:VP8"/>
    <mergeCell ref="VQ8:WD8"/>
    <mergeCell ref="WE8:WR8"/>
    <mergeCell ref="WS8:XF8"/>
    <mergeCell ref="XG8:XT8"/>
    <mergeCell ref="XU8:YH8"/>
    <mergeCell ref="RW8:SJ8"/>
    <mergeCell ref="SK8:SX8"/>
    <mergeCell ref="SY8:TL8"/>
    <mergeCell ref="TM8:TZ8"/>
    <mergeCell ref="UA8:UN8"/>
    <mergeCell ref="UO8:VB8"/>
    <mergeCell ref="OQ8:PD8"/>
    <mergeCell ref="PE8:PR8"/>
    <mergeCell ref="PS8:QF8"/>
    <mergeCell ref="QG8:QT8"/>
    <mergeCell ref="QU8:RH8"/>
    <mergeCell ref="RI8:RV8"/>
    <mergeCell ref="LK8:LX8"/>
    <mergeCell ref="LY8:ML8"/>
    <mergeCell ref="MM8:MZ8"/>
    <mergeCell ref="NA8:NN8"/>
    <mergeCell ref="NO8:OB8"/>
    <mergeCell ref="OC8:OP8"/>
    <mergeCell ref="IE8:IR8"/>
    <mergeCell ref="IS8:JF8"/>
    <mergeCell ref="JG8:JT8"/>
    <mergeCell ref="JU8:KH8"/>
    <mergeCell ref="KI8:KV8"/>
    <mergeCell ref="KW8:LJ8"/>
    <mergeCell ref="A1:N1"/>
    <mergeCell ref="A2:N2"/>
    <mergeCell ref="A3:N3"/>
    <mergeCell ref="A5:L5"/>
    <mergeCell ref="A6:N6"/>
    <mergeCell ref="A7:N7"/>
    <mergeCell ref="EY8:FL8"/>
    <mergeCell ref="FM8:FZ8"/>
    <mergeCell ref="GA8:GN8"/>
    <mergeCell ref="GO8:HB8"/>
    <mergeCell ref="HC8:HP8"/>
    <mergeCell ref="HQ8:ID8"/>
    <mergeCell ref="BS8:CF8"/>
    <mergeCell ref="CG8:CT8"/>
    <mergeCell ref="CU8:DH8"/>
    <mergeCell ref="DI8:DV8"/>
    <mergeCell ref="DW8:EJ8"/>
    <mergeCell ref="EK8:EX8"/>
    <mergeCell ref="A8:N8"/>
    <mergeCell ref="O8:AB8"/>
    <mergeCell ref="AC8:AP8"/>
    <mergeCell ref="AQ8:BD8"/>
    <mergeCell ref="BE8:BR8"/>
    <mergeCell ref="D12:F12"/>
    <mergeCell ref="D11:F11"/>
    <mergeCell ref="D23:F23"/>
    <mergeCell ref="D24:F24"/>
    <mergeCell ref="D36:F36"/>
    <mergeCell ref="D37:F37"/>
    <mergeCell ref="D44:F44"/>
    <mergeCell ref="D45:F45"/>
    <mergeCell ref="D57:F57"/>
    <mergeCell ref="D58:F58"/>
    <mergeCell ref="D65:F65"/>
    <mergeCell ref="D66:F66"/>
    <mergeCell ref="D73:F73"/>
    <mergeCell ref="D74:F74"/>
    <mergeCell ref="E61:E62"/>
    <mergeCell ref="E69:E70"/>
    <mergeCell ref="E77:E78"/>
    <mergeCell ref="F61:F62"/>
    <mergeCell ref="F69:F70"/>
    <mergeCell ref="F77:F78"/>
    <mergeCell ref="F53:F54"/>
    <mergeCell ref="F48:F49"/>
    <mergeCell ref="F40:F41"/>
    <mergeCell ref="F32:F33"/>
    <mergeCell ref="F30:F31"/>
    <mergeCell ref="E30:E31"/>
    <mergeCell ref="E32:E33"/>
    <mergeCell ref="E40:E41"/>
    <mergeCell ref="E48:E49"/>
    <mergeCell ref="E53:E5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B7B01-DBEA-4474-837E-50160FA8F5F1}">
  <dimension ref="A1:T46"/>
  <sheetViews>
    <sheetView showGridLines="0" zoomScale="80" zoomScaleNormal="80" workbookViewId="0">
      <selection sqref="A1:J1"/>
    </sheetView>
  </sheetViews>
  <sheetFormatPr baseColWidth="10" defaultColWidth="0" defaultRowHeight="15" zeroHeight="1"/>
  <cols>
    <col min="1" max="1" width="11.42578125" customWidth="1"/>
    <col min="2" max="2" width="17.42578125" customWidth="1"/>
    <col min="3" max="3" width="32.85546875" customWidth="1"/>
    <col min="4" max="4" width="12.5703125" customWidth="1"/>
    <col min="5" max="5" width="20.42578125" customWidth="1"/>
    <col min="6" max="6" width="16.85546875" customWidth="1"/>
    <col min="7" max="7" width="12.7109375" customWidth="1"/>
    <col min="8" max="8" width="15.5703125" bestFit="1" customWidth="1"/>
    <col min="9" max="9" width="13.7109375" customWidth="1"/>
    <col min="10" max="10" width="11.5703125" hidden="1" customWidth="1"/>
    <col min="11" max="11" width="0" hidden="1" customWidth="1"/>
    <col min="12" max="12" width="19.5703125" hidden="1" customWidth="1"/>
    <col min="13" max="13" width="13.7109375" customWidth="1"/>
    <col min="14" max="14" width="18.85546875" hidden="1" customWidth="1"/>
    <col min="15" max="15" width="18.42578125" hidden="1" customWidth="1"/>
    <col min="16" max="16" width="16" hidden="1" customWidth="1"/>
    <col min="17" max="17" width="8.5703125" hidden="1" customWidth="1"/>
    <col min="18" max="19" width="11.42578125" hidden="1" customWidth="1"/>
    <col min="20" max="20" width="0" hidden="1" customWidth="1"/>
    <col min="21" max="16384" width="11.42578125" hidden="1"/>
  </cols>
  <sheetData>
    <row r="1" spans="1:17" ht="23.25">
      <c r="A1" s="651" t="s">
        <v>0</v>
      </c>
      <c r="B1" s="652"/>
      <c r="C1" s="652"/>
      <c r="D1" s="652"/>
      <c r="E1" s="652"/>
      <c r="F1" s="652"/>
      <c r="G1" s="652"/>
      <c r="H1" s="652"/>
      <c r="I1" s="652"/>
      <c r="J1" s="652"/>
    </row>
    <row r="2" spans="1:17" ht="18.75">
      <c r="A2" s="653" t="s">
        <v>1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7" ht="26.25" customHeight="1">
      <c r="A3" s="655" t="s">
        <v>2</v>
      </c>
      <c r="B3" s="656"/>
      <c r="C3" s="656"/>
      <c r="D3" s="656"/>
      <c r="E3" s="656"/>
      <c r="F3" s="656"/>
      <c r="G3" s="656"/>
      <c r="H3" s="656"/>
      <c r="I3" s="656"/>
      <c r="J3" s="656"/>
    </row>
    <row r="4" spans="1:17" ht="18.75">
      <c r="A4" s="657" t="s">
        <v>56</v>
      </c>
      <c r="B4" s="657"/>
      <c r="C4" s="657"/>
      <c r="D4" s="657"/>
      <c r="E4" s="657"/>
      <c r="F4" s="657"/>
      <c r="G4" s="657"/>
      <c r="H4" s="657"/>
      <c r="I4" s="657"/>
      <c r="J4" s="657"/>
    </row>
    <row r="5" spans="1:17" ht="18.75">
      <c r="A5" s="657" t="s">
        <v>26</v>
      </c>
      <c r="B5" s="657"/>
      <c r="C5" s="657"/>
      <c r="D5" s="657"/>
      <c r="E5" s="657"/>
      <c r="F5" s="657"/>
      <c r="G5" s="657"/>
      <c r="H5" s="657"/>
      <c r="I5" s="657"/>
      <c r="J5" s="657"/>
    </row>
    <row r="6" spans="1:17"/>
    <row r="7" spans="1:17" ht="15.75">
      <c r="A7" s="658" t="s">
        <v>57</v>
      </c>
      <c r="B7" s="658"/>
      <c r="C7" s="658"/>
      <c r="D7" s="658"/>
      <c r="E7" s="658"/>
      <c r="F7" s="658"/>
      <c r="G7" s="658"/>
      <c r="H7" s="658"/>
      <c r="I7" s="658"/>
      <c r="J7" s="658"/>
    </row>
    <row r="8" spans="1:17" ht="15.75" customHeight="1">
      <c r="A8" s="64"/>
      <c r="B8" s="659" t="s">
        <v>58</v>
      </c>
      <c r="C8" s="659" t="s">
        <v>59</v>
      </c>
      <c r="D8" s="661" t="s">
        <v>60</v>
      </c>
      <c r="E8" s="661"/>
      <c r="F8" s="661"/>
      <c r="G8" s="661"/>
      <c r="H8" s="661"/>
      <c r="I8" s="661"/>
      <c r="J8" s="64"/>
    </row>
    <row r="9" spans="1:17" ht="60">
      <c r="B9" s="660"/>
      <c r="C9" s="659"/>
      <c r="D9" s="359" t="s">
        <v>28</v>
      </c>
      <c r="E9" s="359" t="s">
        <v>285</v>
      </c>
      <c r="F9" s="359" t="s">
        <v>61</v>
      </c>
      <c r="G9" s="359" t="s">
        <v>62</v>
      </c>
      <c r="H9" s="359" t="s">
        <v>32</v>
      </c>
      <c r="I9" s="359" t="s">
        <v>63</v>
      </c>
    </row>
    <row r="10" spans="1:17">
      <c r="B10" s="662" t="s">
        <v>64</v>
      </c>
      <c r="C10" s="84" t="s">
        <v>28</v>
      </c>
      <c r="D10" s="85"/>
      <c r="E10" s="86"/>
      <c r="F10" s="86"/>
      <c r="G10" s="86"/>
      <c r="H10" s="87">
        <v>3485464631.1499858</v>
      </c>
      <c r="I10" s="86">
        <f>+H10</f>
        <v>3485464631.1499858</v>
      </c>
      <c r="N10" s="66"/>
    </row>
    <row r="11" spans="1:17" ht="45">
      <c r="B11" s="663"/>
      <c r="C11" s="84" t="s">
        <v>65</v>
      </c>
      <c r="D11" s="86"/>
      <c r="E11" s="85"/>
      <c r="F11" s="86"/>
      <c r="G11" s="86"/>
      <c r="H11" s="88">
        <v>167430344.5</v>
      </c>
      <c r="I11" s="86">
        <f>+H11</f>
        <v>167430344.5</v>
      </c>
      <c r="N11" s="67"/>
      <c r="O11" s="68"/>
      <c r="P11" s="65"/>
    </row>
    <row r="12" spans="1:17" ht="30">
      <c r="B12" s="663"/>
      <c r="C12" s="84" t="s">
        <v>66</v>
      </c>
      <c r="D12" s="86"/>
      <c r="E12" s="86"/>
      <c r="F12" s="85"/>
      <c r="G12" s="86"/>
      <c r="H12" s="88">
        <v>13302258.349999998</v>
      </c>
      <c r="I12" s="86">
        <f>+H12</f>
        <v>13302258.349999998</v>
      </c>
      <c r="N12" s="67"/>
    </row>
    <row r="13" spans="1:17" ht="22.5" customHeight="1">
      <c r="B13" s="663"/>
      <c r="C13" s="84" t="s">
        <v>62</v>
      </c>
      <c r="D13" s="86"/>
      <c r="E13" s="86"/>
      <c r="F13" s="86"/>
      <c r="G13" s="85"/>
      <c r="H13" s="88">
        <v>407150059.28000003</v>
      </c>
      <c r="I13" s="86">
        <f>+H13</f>
        <v>407150059.28000003</v>
      </c>
      <c r="N13" s="67"/>
    </row>
    <row r="14" spans="1:17" ht="30">
      <c r="B14" s="663"/>
      <c r="C14" s="84" t="s">
        <v>32</v>
      </c>
      <c r="D14" s="86"/>
      <c r="E14" s="86"/>
      <c r="F14" s="86"/>
      <c r="G14" s="86"/>
      <c r="H14" s="89">
        <v>3788591503.1799998</v>
      </c>
      <c r="I14" s="86">
        <f>+H14</f>
        <v>3788591503.1799998</v>
      </c>
      <c r="K14" s="66">
        <f>+I14/I39</f>
        <v>2.3645530213993734E-2</v>
      </c>
      <c r="N14" s="66"/>
      <c r="O14" s="69"/>
      <c r="P14" s="69"/>
      <c r="Q14" s="69"/>
    </row>
    <row r="15" spans="1:17" ht="23.25" customHeight="1">
      <c r="B15" s="664"/>
      <c r="C15" s="236" t="s">
        <v>67</v>
      </c>
      <c r="D15" s="237"/>
      <c r="E15" s="237"/>
      <c r="F15" s="237"/>
      <c r="G15" s="237"/>
      <c r="H15" s="238">
        <f>+SUM(H10:H14)</f>
        <v>7861938796.4599857</v>
      </c>
      <c r="I15" s="238">
        <f>+SUM(I10:I14)</f>
        <v>7861938796.4599857</v>
      </c>
      <c r="N15" s="67"/>
    </row>
    <row r="16" spans="1:17">
      <c r="B16" s="648" t="s">
        <v>68</v>
      </c>
      <c r="C16" s="90" t="s">
        <v>28</v>
      </c>
      <c r="D16" s="85"/>
      <c r="E16" s="86">
        <v>75092952792.149994</v>
      </c>
      <c r="F16" s="86">
        <v>11994501149.48</v>
      </c>
      <c r="G16" s="86">
        <v>9211561872.9899979</v>
      </c>
      <c r="H16" s="86">
        <v>13318497264.630001</v>
      </c>
      <c r="I16" s="86">
        <f>+SUM(E16:H16)</f>
        <v>109617513079.25</v>
      </c>
      <c r="J16" s="70">
        <v>-109601875278.34993</v>
      </c>
    </row>
    <row r="17" spans="2:18" ht="45">
      <c r="B17" s="649"/>
      <c r="C17" s="90" t="s">
        <v>65</v>
      </c>
      <c r="D17" s="86"/>
      <c r="E17" s="85"/>
      <c r="F17" s="86"/>
      <c r="G17" s="86"/>
      <c r="H17" s="88"/>
      <c r="I17" s="86">
        <f>+SUM(E17:H17)</f>
        <v>0</v>
      </c>
      <c r="O17" s="71"/>
    </row>
    <row r="18" spans="2:18" ht="30">
      <c r="B18" s="649"/>
      <c r="C18" s="90" t="s">
        <v>66</v>
      </c>
      <c r="D18" s="86"/>
      <c r="E18" s="86"/>
      <c r="F18" s="85"/>
      <c r="G18" s="86"/>
      <c r="H18" s="88"/>
      <c r="I18" s="86">
        <f>+SUM(E18:H18)</f>
        <v>0</v>
      </c>
      <c r="J18" s="70">
        <v>-2064578.8999999994</v>
      </c>
    </row>
    <row r="19" spans="2:18">
      <c r="B19" s="649"/>
      <c r="C19" s="90" t="s">
        <v>62</v>
      </c>
      <c r="D19" s="86"/>
      <c r="E19" s="86"/>
      <c r="F19" s="86"/>
      <c r="G19" s="85"/>
      <c r="H19" s="88"/>
      <c r="I19" s="86">
        <f>+SUM(E19:H19)</f>
        <v>0</v>
      </c>
    </row>
    <row r="20" spans="2:18" ht="30">
      <c r="B20" s="649"/>
      <c r="C20" s="90" t="s">
        <v>32</v>
      </c>
      <c r="D20" s="86"/>
      <c r="E20" s="86"/>
      <c r="F20" s="86"/>
      <c r="G20" s="86"/>
      <c r="H20" s="85"/>
      <c r="I20" s="86">
        <f>+SUM(E20:H20)</f>
        <v>0</v>
      </c>
    </row>
    <row r="21" spans="2:18">
      <c r="B21" s="650"/>
      <c r="C21" s="236" t="s">
        <v>67</v>
      </c>
      <c r="D21" s="237"/>
      <c r="E21" s="238">
        <f>+SUM(E16:E20)</f>
        <v>75092952792.149994</v>
      </c>
      <c r="F21" s="238">
        <f>+SUM(F16:F20)</f>
        <v>11994501149.48</v>
      </c>
      <c r="G21" s="238">
        <f>+SUM(G16:G20)</f>
        <v>9211561872.9899979</v>
      </c>
      <c r="H21" s="238">
        <f>+SUM(H16:H20)</f>
        <v>13318497264.630001</v>
      </c>
      <c r="I21" s="238">
        <f>+SUM(I16:I20)</f>
        <v>109617513079.25</v>
      </c>
      <c r="M21" s="66"/>
      <c r="R21" s="67"/>
    </row>
    <row r="22" spans="2:18">
      <c r="B22" s="662" t="s">
        <v>69</v>
      </c>
      <c r="C22" s="84" t="s">
        <v>28</v>
      </c>
      <c r="D22" s="85"/>
      <c r="E22" s="86">
        <v>3831692116.9799995</v>
      </c>
      <c r="F22" s="86"/>
      <c r="G22" s="86">
        <v>6554077591.9499855</v>
      </c>
      <c r="H22" s="86">
        <v>22835204303.980003</v>
      </c>
      <c r="I22" s="86">
        <f>+SUM(E22:H22)</f>
        <v>33220974012.909988</v>
      </c>
    </row>
    <row r="23" spans="2:18" ht="45">
      <c r="B23" s="663"/>
      <c r="C23" s="84" t="s">
        <v>65</v>
      </c>
      <c r="D23" s="86"/>
      <c r="E23" s="85"/>
      <c r="F23" s="86"/>
      <c r="G23" s="86"/>
      <c r="H23" s="88"/>
      <c r="I23" s="88"/>
    </row>
    <row r="24" spans="2:18" ht="30">
      <c r="B24" s="663"/>
      <c r="C24" s="84" t="s">
        <v>66</v>
      </c>
      <c r="D24" s="86"/>
      <c r="E24" s="86"/>
      <c r="F24" s="85"/>
      <c r="G24" s="86"/>
      <c r="H24" s="88"/>
      <c r="I24" s="88"/>
      <c r="L24" t="s">
        <v>70</v>
      </c>
    </row>
    <row r="25" spans="2:18">
      <c r="B25" s="663"/>
      <c r="C25" s="84" t="s">
        <v>62</v>
      </c>
      <c r="D25" s="86"/>
      <c r="E25" s="86"/>
      <c r="F25" s="86"/>
      <c r="G25" s="85"/>
      <c r="H25" s="88"/>
      <c r="I25" s="88"/>
    </row>
    <row r="26" spans="2:18" ht="30">
      <c r="B26" s="663"/>
      <c r="C26" s="84" t="s">
        <v>32</v>
      </c>
      <c r="D26" s="86"/>
      <c r="E26" s="86"/>
      <c r="F26" s="86"/>
      <c r="G26" s="86"/>
      <c r="H26" s="85"/>
      <c r="I26" s="91"/>
    </row>
    <row r="27" spans="2:18">
      <c r="B27" s="664"/>
      <c r="C27" s="236" t="s">
        <v>67</v>
      </c>
      <c r="D27" s="237"/>
      <c r="E27" s="238">
        <f>+SUM(E22:E26)</f>
        <v>3831692116.9799995</v>
      </c>
      <c r="F27" s="238">
        <f>+SUM(F22:F26)</f>
        <v>0</v>
      </c>
      <c r="G27" s="238">
        <f>+SUM(G22:G26)</f>
        <v>6554077591.9499855</v>
      </c>
      <c r="H27" s="238">
        <f>+SUM(H22:H26)</f>
        <v>22835204303.980003</v>
      </c>
      <c r="I27" s="238">
        <f>+SUM(I22:I26)</f>
        <v>33220974012.909988</v>
      </c>
      <c r="K27" s="67">
        <f>+I15/I39</f>
        <v>4.9068291262393156E-2</v>
      </c>
    </row>
    <row r="28" spans="2:18">
      <c r="B28" s="648" t="s">
        <v>71</v>
      </c>
      <c r="C28" s="90" t="s">
        <v>28</v>
      </c>
      <c r="D28" s="85"/>
      <c r="E28" s="86">
        <v>9523999992</v>
      </c>
      <c r="F28" s="86"/>
      <c r="G28" s="86"/>
      <c r="H28" s="86"/>
      <c r="I28" s="86">
        <f>+SUM(E28:H28)</f>
        <v>9523999992</v>
      </c>
    </row>
    <row r="29" spans="2:18" ht="45">
      <c r="B29" s="649"/>
      <c r="C29" s="90" t="s">
        <v>65</v>
      </c>
      <c r="D29" s="86"/>
      <c r="E29" s="85"/>
      <c r="F29" s="86"/>
      <c r="G29" s="86"/>
      <c r="H29" s="88"/>
      <c r="I29" s="88"/>
    </row>
    <row r="30" spans="2:18" ht="30">
      <c r="B30" s="649"/>
      <c r="C30" s="90" t="s">
        <v>66</v>
      </c>
      <c r="D30" s="86"/>
      <c r="E30" s="86"/>
      <c r="F30" s="85"/>
      <c r="G30" s="86"/>
      <c r="H30" s="88"/>
      <c r="I30" s="88"/>
    </row>
    <row r="31" spans="2:18">
      <c r="B31" s="649"/>
      <c r="C31" s="90" t="s">
        <v>62</v>
      </c>
      <c r="D31" s="86"/>
      <c r="E31" s="86"/>
      <c r="F31" s="86"/>
      <c r="G31" s="85"/>
      <c r="H31" s="88"/>
      <c r="I31" s="88"/>
      <c r="K31" s="67">
        <f>+I33/I39</f>
        <v>5.9441623458186967E-2</v>
      </c>
      <c r="L31" t="s">
        <v>72</v>
      </c>
    </row>
    <row r="32" spans="2:18" ht="30">
      <c r="B32" s="649"/>
      <c r="C32" s="90" t="s">
        <v>32</v>
      </c>
      <c r="D32" s="86"/>
      <c r="E32" s="86"/>
      <c r="F32" s="86"/>
      <c r="G32" s="86"/>
      <c r="H32" s="85"/>
      <c r="I32" s="91"/>
    </row>
    <row r="33" spans="2:14">
      <c r="B33" s="650"/>
      <c r="C33" s="236" t="s">
        <v>67</v>
      </c>
      <c r="D33" s="237"/>
      <c r="E33" s="238">
        <f>+SUM(E28:E32)</f>
        <v>9523999992</v>
      </c>
      <c r="F33" s="238">
        <f>+SUM(F28:F32)</f>
        <v>0</v>
      </c>
      <c r="G33" s="238">
        <f>+SUM(G28:G32)</f>
        <v>0</v>
      </c>
      <c r="H33" s="238">
        <f>+SUM(H28:H32)</f>
        <v>0</v>
      </c>
      <c r="I33" s="238">
        <f>+SUM(I28:I32)</f>
        <v>9523999992</v>
      </c>
    </row>
    <row r="34" spans="2:14">
      <c r="B34" s="665" t="s">
        <v>73</v>
      </c>
      <c r="C34" s="90" t="s">
        <v>28</v>
      </c>
      <c r="D34" s="85"/>
      <c r="E34" s="86">
        <v>9523999992</v>
      </c>
      <c r="F34" s="86"/>
      <c r="G34" s="86"/>
      <c r="H34" s="86"/>
      <c r="I34" s="86"/>
    </row>
    <row r="35" spans="2:14" ht="45">
      <c r="B35" s="665"/>
      <c r="C35" s="90" t="s">
        <v>65</v>
      </c>
      <c r="D35" s="86"/>
      <c r="E35" s="85"/>
      <c r="F35" s="86"/>
      <c r="G35" s="86"/>
      <c r="H35" s="88"/>
      <c r="I35" s="88"/>
    </row>
    <row r="36" spans="2:14" ht="30">
      <c r="B36" s="665"/>
      <c r="C36" s="90" t="s">
        <v>66</v>
      </c>
      <c r="D36" s="86"/>
      <c r="E36" s="86"/>
      <c r="F36" s="85"/>
      <c r="G36" s="86"/>
      <c r="H36" s="88"/>
      <c r="I36" s="88"/>
      <c r="K36" s="67">
        <f>+I27/I39</f>
        <v>0.20734025932888828</v>
      </c>
      <c r="L36" t="s">
        <v>74</v>
      </c>
    </row>
    <row r="37" spans="2:14">
      <c r="B37" s="665"/>
      <c r="C37" s="90" t="s">
        <v>62</v>
      </c>
      <c r="D37" s="86"/>
      <c r="E37" s="86"/>
      <c r="F37" s="86"/>
      <c r="G37" s="85"/>
      <c r="H37" s="88"/>
      <c r="I37" s="88"/>
    </row>
    <row r="38" spans="2:14" ht="30">
      <c r="B38" s="665"/>
      <c r="C38" s="90" t="s">
        <v>32</v>
      </c>
      <c r="D38" s="86"/>
      <c r="E38" s="86"/>
      <c r="F38" s="86"/>
      <c r="G38" s="86"/>
      <c r="H38" s="85"/>
      <c r="I38" s="91"/>
    </row>
    <row r="39" spans="2:14">
      <c r="B39" s="666" t="s">
        <v>75</v>
      </c>
      <c r="C39" s="666"/>
      <c r="D39" s="92">
        <v>0</v>
      </c>
      <c r="E39" s="92">
        <f>+E15+E21+E27+E33</f>
        <v>88448644901.12999</v>
      </c>
      <c r="F39" s="92">
        <f>+F15+F21+F27+F33</f>
        <v>11994501149.48</v>
      </c>
      <c r="G39" s="92">
        <f>+G15+G21+G27+G33</f>
        <v>15765639464.939983</v>
      </c>
      <c r="H39" s="92">
        <f>+H15+H21+H27+H33</f>
        <v>44015640365.069992</v>
      </c>
      <c r="I39" s="92">
        <f>+I15+I21+I27+I33</f>
        <v>160224425880.62</v>
      </c>
      <c r="K39" s="73">
        <f>+I21/I39</f>
        <v>0.68414982595053142</v>
      </c>
      <c r="L39" t="s">
        <v>76</v>
      </c>
      <c r="N39" s="74"/>
    </row>
    <row r="40" spans="2:14" ht="29.25" customHeight="1">
      <c r="B40" s="667" t="s">
        <v>77</v>
      </c>
      <c r="C40" s="667"/>
      <c r="D40" s="667"/>
      <c r="E40" s="667"/>
      <c r="F40" s="667"/>
      <c r="G40" s="667"/>
      <c r="H40" s="667"/>
      <c r="I40" s="667"/>
      <c r="L40" s="66">
        <f>+I39/'[3]4. Matriz Trans. Consolidadas'!$K$39</f>
        <v>0.79614491001905219</v>
      </c>
      <c r="N40" s="66"/>
    </row>
    <row r="41" spans="2:14" hidden="1">
      <c r="E41" s="75"/>
      <c r="F41" s="76"/>
      <c r="G41" s="76"/>
      <c r="H41" s="75"/>
      <c r="I41" s="76"/>
      <c r="J41" s="77"/>
      <c r="K41" s="77"/>
      <c r="L41" s="78"/>
      <c r="M41" s="77"/>
      <c r="N41" s="79"/>
    </row>
    <row r="42" spans="2:14" hidden="1">
      <c r="E42" s="77"/>
      <c r="F42" s="77"/>
      <c r="G42" s="77"/>
      <c r="H42" s="77"/>
      <c r="I42" s="77"/>
      <c r="J42" s="77"/>
      <c r="K42" s="77"/>
      <c r="L42" s="80"/>
      <c r="M42" s="77"/>
    </row>
    <row r="43" spans="2:14" hidden="1">
      <c r="E43" s="77"/>
      <c r="F43" s="77"/>
      <c r="G43" s="77"/>
      <c r="H43" s="77"/>
      <c r="I43" s="77"/>
      <c r="J43" s="77"/>
      <c r="K43" s="77"/>
      <c r="L43" s="77"/>
      <c r="M43" s="77"/>
    </row>
    <row r="44" spans="2:14" hidden="1">
      <c r="E44" s="72"/>
      <c r="F44" s="77"/>
      <c r="G44" s="77"/>
      <c r="H44" s="77"/>
      <c r="I44" s="77"/>
      <c r="J44" s="77"/>
      <c r="K44" s="77"/>
      <c r="L44" s="78"/>
      <c r="M44" s="77"/>
    </row>
    <row r="45" spans="2:14" hidden="1">
      <c r="E45" s="66"/>
      <c r="L45" s="67"/>
    </row>
    <row r="46" spans="2:14" hidden="1">
      <c r="L46" s="81"/>
    </row>
  </sheetData>
  <mergeCells count="16">
    <mergeCell ref="B22:B27"/>
    <mergeCell ref="B28:B33"/>
    <mergeCell ref="B34:B38"/>
    <mergeCell ref="B39:C39"/>
    <mergeCell ref="B40:I40"/>
    <mergeCell ref="B16:B21"/>
    <mergeCell ref="A1:J1"/>
    <mergeCell ref="A2:J2"/>
    <mergeCell ref="A3:J3"/>
    <mergeCell ref="A4:J4"/>
    <mergeCell ref="A5:J5"/>
    <mergeCell ref="A7:J7"/>
    <mergeCell ref="B8:B9"/>
    <mergeCell ref="C8:C9"/>
    <mergeCell ref="D8:I8"/>
    <mergeCell ref="B10:B1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4AC1-1913-4D54-8CCC-18AF94E6942D}">
  <dimension ref="A1:XFC39"/>
  <sheetViews>
    <sheetView showGridLines="0" workbookViewId="0">
      <selection sqref="A1:L1"/>
    </sheetView>
  </sheetViews>
  <sheetFormatPr baseColWidth="10" defaultColWidth="0" defaultRowHeight="15"/>
  <cols>
    <col min="1" max="1" width="11.42578125" customWidth="1"/>
    <col min="2" max="3" width="11.42578125" hidden="1" customWidth="1"/>
    <col min="4" max="4" width="32.85546875" bestFit="1" customWidth="1"/>
    <col min="5" max="5" width="36.7109375" bestFit="1" customWidth="1"/>
    <col min="6" max="6" width="11.5703125" customWidth="1"/>
    <col min="7" max="7" width="20.140625" customWidth="1"/>
    <col min="8" max="8" width="17.42578125" customWidth="1"/>
    <col min="9" max="9" width="12.42578125" bestFit="1" customWidth="1"/>
    <col min="10" max="10" width="15.140625" customWidth="1"/>
    <col min="11" max="11" width="13.85546875" bestFit="1" customWidth="1"/>
    <col min="12" max="12" width="8.7109375" customWidth="1"/>
    <col min="13" max="13" width="11.42578125" hidden="1" customWidth="1"/>
    <col min="14" max="14" width="12" hidden="1" customWidth="1"/>
    <col min="15" max="16383" width="11.42578125" hidden="1"/>
    <col min="16384" max="16384" width="2.5703125" hidden="1" customWidth="1"/>
  </cols>
  <sheetData>
    <row r="1" spans="1:14" ht="28.5" customHeight="1">
      <c r="A1" s="668" t="s">
        <v>0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98"/>
      <c r="N1" s="99"/>
    </row>
    <row r="2" spans="1:14" ht="20.25">
      <c r="A2" s="653" t="s">
        <v>1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101"/>
      <c r="N2" s="102"/>
    </row>
    <row r="3" spans="1:14" ht="15.75" customHeight="1">
      <c r="A3" s="671" t="s">
        <v>2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104"/>
    </row>
    <row r="4" spans="1:14" ht="18.75">
      <c r="A4" s="657" t="s">
        <v>192</v>
      </c>
      <c r="B4" s="657"/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258"/>
    </row>
    <row r="5" spans="1:14" ht="18.75">
      <c r="A5" s="657" t="s">
        <v>26</v>
      </c>
      <c r="B5" s="657"/>
      <c r="C5" s="657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</row>
    <row r="6" spans="1:14" ht="15.75">
      <c r="A6" s="673" t="s">
        <v>57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</row>
    <row r="7" spans="1:14" ht="15.75" customHeight="1">
      <c r="A7" s="64"/>
      <c r="B7" s="64"/>
      <c r="C7" s="64"/>
      <c r="D7" s="659" t="s">
        <v>58</v>
      </c>
      <c r="E7" s="659" t="s">
        <v>59</v>
      </c>
      <c r="F7" s="674" t="s">
        <v>60</v>
      </c>
      <c r="G7" s="674"/>
      <c r="H7" s="674"/>
      <c r="I7" s="674"/>
      <c r="J7" s="674"/>
      <c r="K7" s="674"/>
      <c r="L7" s="64"/>
    </row>
    <row r="8" spans="1:14" ht="58.5" customHeight="1">
      <c r="D8" s="660"/>
      <c r="E8" s="659"/>
      <c r="F8" s="359" t="s">
        <v>28</v>
      </c>
      <c r="G8" s="359" t="s">
        <v>285</v>
      </c>
      <c r="H8" s="359" t="s">
        <v>61</v>
      </c>
      <c r="I8" s="359" t="s">
        <v>62</v>
      </c>
      <c r="J8" s="359" t="s">
        <v>32</v>
      </c>
      <c r="K8" s="359" t="s">
        <v>63</v>
      </c>
    </row>
    <row r="9" spans="1:14" ht="15" customHeight="1">
      <c r="D9" s="662" t="s">
        <v>64</v>
      </c>
      <c r="E9" s="84" t="s">
        <v>28</v>
      </c>
      <c r="F9" s="85">
        <v>0</v>
      </c>
      <c r="G9" s="86">
        <v>0</v>
      </c>
      <c r="H9" s="86">
        <v>0</v>
      </c>
      <c r="I9" s="86">
        <v>0</v>
      </c>
      <c r="J9" s="86">
        <v>4070591131</v>
      </c>
      <c r="K9" s="86">
        <v>4070591131</v>
      </c>
    </row>
    <row r="10" spans="1:14" ht="30">
      <c r="D10" s="663"/>
      <c r="E10" s="84" t="s">
        <v>65</v>
      </c>
      <c r="F10" s="86">
        <v>0</v>
      </c>
      <c r="G10" s="85">
        <v>0</v>
      </c>
      <c r="H10" s="86">
        <v>0</v>
      </c>
      <c r="I10" s="86">
        <v>0</v>
      </c>
      <c r="J10" s="86">
        <v>2454615194</v>
      </c>
      <c r="K10" s="88">
        <v>2454615194</v>
      </c>
    </row>
    <row r="11" spans="1:14" ht="30">
      <c r="D11" s="663"/>
      <c r="E11" s="84" t="s">
        <v>66</v>
      </c>
      <c r="F11" s="86">
        <v>0</v>
      </c>
      <c r="G11" s="86">
        <v>0</v>
      </c>
      <c r="H11" s="85">
        <v>0</v>
      </c>
      <c r="I11" s="86">
        <v>0</v>
      </c>
      <c r="J11" s="88">
        <v>83556603</v>
      </c>
      <c r="K11" s="88">
        <v>83556603</v>
      </c>
    </row>
    <row r="12" spans="1:14">
      <c r="D12" s="663"/>
      <c r="E12" s="84" t="s">
        <v>62</v>
      </c>
      <c r="F12" s="86">
        <v>0</v>
      </c>
      <c r="G12" s="86">
        <v>0</v>
      </c>
      <c r="H12" s="86">
        <v>0</v>
      </c>
      <c r="I12" s="85">
        <v>0</v>
      </c>
      <c r="J12" s="88">
        <v>204546682.25999999</v>
      </c>
      <c r="K12" s="88">
        <v>204546682.25999999</v>
      </c>
    </row>
    <row r="13" spans="1:14" ht="17.25" customHeight="1">
      <c r="D13" s="663"/>
      <c r="E13" s="84" t="s">
        <v>32</v>
      </c>
      <c r="F13" s="86">
        <v>0</v>
      </c>
      <c r="G13" s="86">
        <v>0</v>
      </c>
      <c r="H13" s="86">
        <v>0</v>
      </c>
      <c r="I13" s="86">
        <v>0</v>
      </c>
      <c r="J13" s="85">
        <v>3579859254.5411701</v>
      </c>
      <c r="K13" s="91">
        <v>3579859254.5411701</v>
      </c>
    </row>
    <row r="14" spans="1:14">
      <c r="D14" s="664"/>
      <c r="E14" s="237" t="s">
        <v>67</v>
      </c>
      <c r="F14" s="237">
        <v>0</v>
      </c>
      <c r="G14" s="237">
        <v>0</v>
      </c>
      <c r="H14" s="237">
        <v>0</v>
      </c>
      <c r="I14" s="237">
        <v>0</v>
      </c>
      <c r="J14" s="238">
        <v>10393168864.80117</v>
      </c>
      <c r="K14" s="238">
        <v>10393168864.80117</v>
      </c>
    </row>
    <row r="15" spans="1:14" ht="15" customHeight="1">
      <c r="D15" s="648" t="s">
        <v>68</v>
      </c>
      <c r="E15" s="90" t="s">
        <v>28</v>
      </c>
      <c r="F15" s="85">
        <v>0</v>
      </c>
      <c r="G15" s="86">
        <v>76930647306</v>
      </c>
      <c r="H15" s="86">
        <v>12526041845</v>
      </c>
      <c r="I15" s="86">
        <v>7870205736.3400002</v>
      </c>
      <c r="J15" s="86">
        <v>31435230559</v>
      </c>
      <c r="K15" s="86">
        <v>128762125446.34</v>
      </c>
    </row>
    <row r="16" spans="1:14" ht="30">
      <c r="D16" s="649"/>
      <c r="E16" s="90" t="s">
        <v>65</v>
      </c>
      <c r="F16" s="86">
        <v>0</v>
      </c>
      <c r="G16" s="85">
        <v>0</v>
      </c>
      <c r="H16" s="86">
        <v>0</v>
      </c>
      <c r="I16" s="86">
        <v>0</v>
      </c>
      <c r="J16" s="88">
        <v>0</v>
      </c>
      <c r="K16" s="88">
        <v>0</v>
      </c>
    </row>
    <row r="17" spans="4:11" ht="30">
      <c r="D17" s="649"/>
      <c r="E17" s="90" t="s">
        <v>66</v>
      </c>
      <c r="F17" s="86">
        <v>0</v>
      </c>
      <c r="G17" s="86">
        <v>0</v>
      </c>
      <c r="H17" s="85">
        <v>10860532000</v>
      </c>
      <c r="I17" s="86">
        <v>0</v>
      </c>
      <c r="J17" s="88">
        <v>0</v>
      </c>
      <c r="K17" s="88">
        <v>10860532000</v>
      </c>
    </row>
    <row r="18" spans="4:11">
      <c r="D18" s="649"/>
      <c r="E18" s="90" t="s">
        <v>62</v>
      </c>
      <c r="F18" s="86">
        <v>0</v>
      </c>
      <c r="G18" s="86">
        <v>0</v>
      </c>
      <c r="H18" s="86">
        <v>0</v>
      </c>
      <c r="I18" s="85">
        <v>0</v>
      </c>
      <c r="J18" s="88">
        <v>0</v>
      </c>
      <c r="K18" s="88">
        <v>0</v>
      </c>
    </row>
    <row r="19" spans="4:11" ht="17.25" customHeight="1">
      <c r="D19" s="649"/>
      <c r="E19" s="90" t="s">
        <v>32</v>
      </c>
      <c r="F19" s="86">
        <v>0</v>
      </c>
      <c r="G19" s="86">
        <v>0</v>
      </c>
      <c r="H19" s="86">
        <v>0</v>
      </c>
      <c r="I19" s="86">
        <v>0</v>
      </c>
      <c r="J19" s="85">
        <v>0</v>
      </c>
      <c r="K19" s="91">
        <v>0</v>
      </c>
    </row>
    <row r="20" spans="4:11">
      <c r="D20" s="650"/>
      <c r="E20" s="236" t="s">
        <v>67</v>
      </c>
      <c r="F20" s="237">
        <v>0</v>
      </c>
      <c r="G20" s="238">
        <v>76930647306</v>
      </c>
      <c r="H20" s="238">
        <v>23386573845</v>
      </c>
      <c r="I20" s="238">
        <v>7870205736.3400002</v>
      </c>
      <c r="J20" s="238">
        <v>31435230559</v>
      </c>
      <c r="K20" s="238">
        <v>139622657446.34</v>
      </c>
    </row>
    <row r="21" spans="4:11" ht="15" customHeight="1">
      <c r="D21" s="662" t="s">
        <v>69</v>
      </c>
      <c r="E21" s="84" t="s">
        <v>28</v>
      </c>
      <c r="F21" s="85">
        <v>0</v>
      </c>
      <c r="G21" s="86">
        <v>13283450502</v>
      </c>
      <c r="H21" s="86">
        <v>0</v>
      </c>
      <c r="I21" s="86">
        <v>5249377683.2600002</v>
      </c>
      <c r="J21" s="86">
        <v>20187475518</v>
      </c>
      <c r="K21" s="86">
        <v>38720303703.260002</v>
      </c>
    </row>
    <row r="22" spans="4:11" ht="30">
      <c r="D22" s="663"/>
      <c r="E22" s="84" t="s">
        <v>65</v>
      </c>
      <c r="F22" s="86">
        <v>0</v>
      </c>
      <c r="G22" s="85">
        <v>0</v>
      </c>
      <c r="H22" s="86">
        <v>0</v>
      </c>
      <c r="I22" s="86">
        <v>0</v>
      </c>
      <c r="J22" s="88">
        <v>0</v>
      </c>
      <c r="K22" s="88">
        <v>0</v>
      </c>
    </row>
    <row r="23" spans="4:11" ht="30">
      <c r="D23" s="663"/>
      <c r="E23" s="84" t="s">
        <v>66</v>
      </c>
      <c r="F23" s="86">
        <v>0</v>
      </c>
      <c r="G23" s="86">
        <v>0</v>
      </c>
      <c r="H23" s="85">
        <v>0</v>
      </c>
      <c r="I23" s="86">
        <v>0</v>
      </c>
      <c r="J23" s="88">
        <v>0</v>
      </c>
      <c r="K23" s="88">
        <v>0</v>
      </c>
    </row>
    <row r="24" spans="4:11">
      <c r="D24" s="663"/>
      <c r="E24" s="84" t="s">
        <v>62</v>
      </c>
      <c r="F24" s="86">
        <v>0</v>
      </c>
      <c r="G24" s="86">
        <v>0</v>
      </c>
      <c r="H24" s="86">
        <v>0</v>
      </c>
      <c r="I24" s="85">
        <v>0</v>
      </c>
      <c r="J24" s="88">
        <v>0</v>
      </c>
      <c r="K24" s="88">
        <v>0</v>
      </c>
    </row>
    <row r="25" spans="4:11" ht="17.25" customHeight="1">
      <c r="D25" s="663"/>
      <c r="E25" s="84" t="s">
        <v>32</v>
      </c>
      <c r="F25" s="86">
        <v>0</v>
      </c>
      <c r="G25" s="86">
        <v>0</v>
      </c>
      <c r="H25" s="86">
        <v>0</v>
      </c>
      <c r="I25" s="86">
        <v>0</v>
      </c>
      <c r="J25" s="85">
        <v>0</v>
      </c>
      <c r="K25" s="91">
        <v>0</v>
      </c>
    </row>
    <row r="26" spans="4:11">
      <c r="D26" s="664"/>
      <c r="E26" s="236" t="s">
        <v>67</v>
      </c>
      <c r="F26" s="237">
        <v>0</v>
      </c>
      <c r="G26" s="238">
        <v>13283450502</v>
      </c>
      <c r="H26" s="238">
        <v>0</v>
      </c>
      <c r="I26" s="238">
        <v>5249377683.2600002</v>
      </c>
      <c r="J26" s="238">
        <v>20187475518</v>
      </c>
      <c r="K26" s="238">
        <v>38720303703.260002</v>
      </c>
    </row>
    <row r="27" spans="4:11" ht="15" customHeight="1">
      <c r="D27" s="648" t="s">
        <v>71</v>
      </c>
      <c r="E27" s="90" t="s">
        <v>28</v>
      </c>
      <c r="F27" s="85">
        <v>0</v>
      </c>
      <c r="G27" s="86">
        <v>1000000000</v>
      </c>
      <c r="H27" s="86">
        <v>0</v>
      </c>
      <c r="I27" s="86">
        <v>0</v>
      </c>
      <c r="J27" s="86">
        <v>11514200000</v>
      </c>
      <c r="K27" s="86">
        <v>12514200000</v>
      </c>
    </row>
    <row r="28" spans="4:11" ht="30">
      <c r="D28" s="649"/>
      <c r="E28" s="90" t="s">
        <v>65</v>
      </c>
      <c r="F28" s="86">
        <v>0</v>
      </c>
      <c r="G28" s="85">
        <v>0</v>
      </c>
      <c r="H28" s="86">
        <v>0</v>
      </c>
      <c r="I28" s="86">
        <v>0</v>
      </c>
      <c r="J28" s="88">
        <v>0</v>
      </c>
      <c r="K28" s="88">
        <v>0</v>
      </c>
    </row>
    <row r="29" spans="4:11" ht="30">
      <c r="D29" s="649"/>
      <c r="E29" s="90" t="s">
        <v>66</v>
      </c>
      <c r="F29" s="86">
        <v>0</v>
      </c>
      <c r="G29" s="86">
        <v>0</v>
      </c>
      <c r="H29" s="85">
        <v>0</v>
      </c>
      <c r="I29" s="86">
        <v>0</v>
      </c>
      <c r="J29" s="88">
        <v>0</v>
      </c>
      <c r="K29" s="88">
        <v>0</v>
      </c>
    </row>
    <row r="30" spans="4:11">
      <c r="D30" s="649"/>
      <c r="E30" s="90" t="s">
        <v>62</v>
      </c>
      <c r="F30" s="86">
        <v>0</v>
      </c>
      <c r="G30" s="86">
        <v>0</v>
      </c>
      <c r="H30" s="86">
        <v>0</v>
      </c>
      <c r="I30" s="85">
        <v>0</v>
      </c>
      <c r="J30" s="88">
        <v>0</v>
      </c>
      <c r="K30" s="88">
        <v>0</v>
      </c>
    </row>
    <row r="31" spans="4:11" ht="17.25" customHeight="1">
      <c r="D31" s="649"/>
      <c r="E31" s="90" t="s">
        <v>32</v>
      </c>
      <c r="F31" s="86">
        <v>0</v>
      </c>
      <c r="G31" s="86">
        <v>0</v>
      </c>
      <c r="H31" s="86">
        <v>0</v>
      </c>
      <c r="I31" s="86">
        <v>0</v>
      </c>
      <c r="J31" s="85">
        <v>0</v>
      </c>
      <c r="K31" s="91">
        <v>0</v>
      </c>
    </row>
    <row r="32" spans="4:11">
      <c r="D32" s="650"/>
      <c r="E32" s="236" t="s">
        <v>67</v>
      </c>
      <c r="F32" s="237">
        <v>0</v>
      </c>
      <c r="G32" s="238">
        <v>1000000000</v>
      </c>
      <c r="H32" s="238">
        <v>0</v>
      </c>
      <c r="I32" s="238">
        <v>0</v>
      </c>
      <c r="J32" s="238">
        <v>11514200000</v>
      </c>
      <c r="K32" s="238">
        <v>12514200000</v>
      </c>
    </row>
    <row r="33" spans="4:11">
      <c r="D33" s="665" t="s">
        <v>73</v>
      </c>
      <c r="E33" s="90" t="s">
        <v>28</v>
      </c>
      <c r="F33" s="85">
        <v>0</v>
      </c>
      <c r="G33" s="86">
        <v>91214097808</v>
      </c>
      <c r="H33" s="86">
        <v>12526041845</v>
      </c>
      <c r="I33" s="86">
        <v>13119583419.6</v>
      </c>
      <c r="J33" s="86">
        <v>67207497208</v>
      </c>
      <c r="K33" s="86">
        <v>184067220280.60001</v>
      </c>
    </row>
    <row r="34" spans="4:11" ht="30">
      <c r="D34" s="665"/>
      <c r="E34" s="90" t="s">
        <v>65</v>
      </c>
      <c r="F34" s="86">
        <v>0</v>
      </c>
      <c r="G34" s="85">
        <v>0</v>
      </c>
      <c r="H34" s="86">
        <v>0</v>
      </c>
      <c r="I34" s="86">
        <v>0</v>
      </c>
      <c r="J34" s="88">
        <v>2454615194</v>
      </c>
      <c r="K34" s="88">
        <v>2454615194</v>
      </c>
    </row>
    <row r="35" spans="4:11" ht="30">
      <c r="D35" s="665"/>
      <c r="E35" s="90" t="s">
        <v>66</v>
      </c>
      <c r="F35" s="86">
        <v>0</v>
      </c>
      <c r="G35" s="86">
        <v>0</v>
      </c>
      <c r="H35" s="85">
        <v>10860532000</v>
      </c>
      <c r="I35" s="86">
        <v>0</v>
      </c>
      <c r="J35" s="88">
        <v>83556603</v>
      </c>
      <c r="K35" s="88">
        <v>10944088603</v>
      </c>
    </row>
    <row r="36" spans="4:11">
      <c r="D36" s="665"/>
      <c r="E36" s="90" t="s">
        <v>62</v>
      </c>
      <c r="F36" s="86">
        <v>0</v>
      </c>
      <c r="G36" s="86">
        <v>0</v>
      </c>
      <c r="H36" s="86">
        <v>0</v>
      </c>
      <c r="I36" s="85">
        <v>0</v>
      </c>
      <c r="J36" s="88">
        <v>204546682.25999999</v>
      </c>
      <c r="K36" s="88">
        <v>204546682.25999999</v>
      </c>
    </row>
    <row r="37" spans="4:11" ht="17.25" customHeight="1">
      <c r="D37" s="665"/>
      <c r="E37" s="90" t="s">
        <v>32</v>
      </c>
      <c r="F37" s="86">
        <v>0</v>
      </c>
      <c r="G37" s="86">
        <v>0</v>
      </c>
      <c r="H37" s="86">
        <v>0</v>
      </c>
      <c r="I37" s="86">
        <v>0</v>
      </c>
      <c r="J37" s="85">
        <v>3579859254.5411701</v>
      </c>
      <c r="K37" s="91">
        <v>3579859254.5411701</v>
      </c>
    </row>
    <row r="38" spans="4:11">
      <c r="D38" s="666" t="s">
        <v>75</v>
      </c>
      <c r="E38" s="666"/>
      <c r="F38" s="92">
        <v>0</v>
      </c>
      <c r="G38" s="92">
        <v>91214097808</v>
      </c>
      <c r="H38" s="92">
        <v>23386573845</v>
      </c>
      <c r="I38" s="92">
        <v>13119583419.6</v>
      </c>
      <c r="J38" s="92">
        <v>73530074941.801163</v>
      </c>
      <c r="K38" s="92">
        <v>201250330014.40118</v>
      </c>
    </row>
    <row r="39" spans="4:11" ht="25.5" customHeight="1">
      <c r="D39" s="667" t="s">
        <v>77</v>
      </c>
      <c r="E39" s="667"/>
      <c r="F39" s="667"/>
      <c r="G39" s="667"/>
      <c r="H39" s="667"/>
      <c r="I39" s="667"/>
      <c r="J39" s="667"/>
      <c r="K39" s="667"/>
    </row>
  </sheetData>
  <mergeCells count="16">
    <mergeCell ref="D21:D26"/>
    <mergeCell ref="D27:D32"/>
    <mergeCell ref="D33:D37"/>
    <mergeCell ref="D38:E38"/>
    <mergeCell ref="D39:K39"/>
    <mergeCell ref="D9:D14"/>
    <mergeCell ref="D15:D20"/>
    <mergeCell ref="A5:N5"/>
    <mergeCell ref="A4:M4"/>
    <mergeCell ref="A1:L1"/>
    <mergeCell ref="A2:L2"/>
    <mergeCell ref="A3:M3"/>
    <mergeCell ref="A6:N6"/>
    <mergeCell ref="D7:D8"/>
    <mergeCell ref="E7:E8"/>
    <mergeCell ref="F7:K7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DA4DB-22E1-4E8F-9DA6-DD0B0B73D31C}">
  <dimension ref="A1:XFC37"/>
  <sheetViews>
    <sheetView workbookViewId="0"/>
  </sheetViews>
  <sheetFormatPr baseColWidth="10" defaultColWidth="0" defaultRowHeight="12.75" zeroHeight="1"/>
  <cols>
    <col min="1" max="1" width="11.42578125" style="259" customWidth="1"/>
    <col min="2" max="2" width="73.85546875" style="259" bestFit="1" customWidth="1"/>
    <col min="3" max="3" width="13.85546875" style="259" bestFit="1" customWidth="1"/>
    <col min="4" max="4" width="19.140625" style="259" bestFit="1" customWidth="1"/>
    <col min="5" max="5" width="14.42578125" style="259" bestFit="1" customWidth="1"/>
    <col min="6" max="6" width="11" style="259" bestFit="1" customWidth="1"/>
    <col min="7" max="7" width="13.85546875" style="259" bestFit="1" customWidth="1"/>
    <col min="8" max="8" width="14.85546875" style="259" customWidth="1"/>
    <col min="9" max="10" width="11.42578125" style="259" hidden="1" customWidth="1"/>
    <col min="11" max="13" width="11.42578125" style="259" hidden="1"/>
    <col min="14" max="18" width="0" style="259" hidden="1"/>
    <col min="19" max="16383" width="11.42578125" style="259" hidden="1"/>
    <col min="16384" max="16384" width="7.7109375" style="259" customWidth="1"/>
  </cols>
  <sheetData>
    <row r="1" spans="1:10" ht="23.25">
      <c r="B1" s="677" t="s">
        <v>0</v>
      </c>
      <c r="C1" s="678"/>
      <c r="D1" s="678"/>
      <c r="E1" s="678"/>
      <c r="F1" s="678"/>
      <c r="G1" s="678"/>
      <c r="H1" s="678"/>
      <c r="I1" s="260"/>
      <c r="J1" s="260"/>
    </row>
    <row r="2" spans="1:10" ht="18.75">
      <c r="B2" s="679" t="s">
        <v>1</v>
      </c>
      <c r="C2" s="680"/>
      <c r="D2" s="680"/>
      <c r="E2" s="680"/>
      <c r="F2" s="680"/>
      <c r="G2" s="680"/>
      <c r="H2" s="680"/>
      <c r="I2" s="260"/>
      <c r="J2" s="260"/>
    </row>
    <row r="3" spans="1:10" ht="15.75">
      <c r="B3" s="681" t="s">
        <v>2</v>
      </c>
      <c r="C3" s="682"/>
      <c r="D3" s="682"/>
      <c r="E3" s="682"/>
      <c r="F3" s="682"/>
      <c r="G3" s="682"/>
      <c r="H3" s="682"/>
      <c r="I3" s="260"/>
      <c r="J3" s="260"/>
    </row>
    <row r="4" spans="1:10" ht="15">
      <c r="B4" s="260"/>
      <c r="C4" s="260"/>
      <c r="D4" s="260"/>
      <c r="E4" s="260"/>
      <c r="F4" s="260"/>
      <c r="G4" s="260"/>
      <c r="H4" s="260"/>
      <c r="I4" s="683"/>
      <c r="J4" s="683"/>
    </row>
    <row r="5" spans="1:10" ht="18.75">
      <c r="B5" s="684" t="s">
        <v>193</v>
      </c>
      <c r="C5" s="684"/>
      <c r="D5" s="684"/>
      <c r="E5" s="684"/>
      <c r="F5" s="684"/>
      <c r="G5" s="684"/>
      <c r="H5" s="684"/>
      <c r="I5" s="683"/>
      <c r="J5" s="683"/>
    </row>
    <row r="6" spans="1:10" ht="18.75">
      <c r="B6" s="684" t="s">
        <v>194</v>
      </c>
      <c r="C6" s="684"/>
      <c r="D6" s="684"/>
      <c r="E6" s="684"/>
      <c r="F6" s="684"/>
      <c r="G6" s="684"/>
      <c r="H6" s="684"/>
      <c r="I6" s="683"/>
      <c r="J6" s="683"/>
    </row>
    <row r="7" spans="1:10" ht="18.75">
      <c r="B7" s="684" t="s">
        <v>26</v>
      </c>
      <c r="C7" s="684"/>
      <c r="D7" s="684"/>
      <c r="E7" s="684"/>
      <c r="F7" s="684"/>
      <c r="G7" s="684"/>
      <c r="H7" s="684"/>
      <c r="I7" s="683"/>
      <c r="J7" s="683"/>
    </row>
    <row r="8" spans="1:10" ht="16.5" thickBot="1">
      <c r="B8" s="685" t="s">
        <v>27</v>
      </c>
      <c r="C8" s="685"/>
      <c r="D8" s="685"/>
      <c r="E8" s="685"/>
      <c r="F8" s="685"/>
      <c r="G8" s="685"/>
      <c r="H8" s="685"/>
      <c r="I8" s="683"/>
      <c r="J8" s="683"/>
    </row>
    <row r="9" spans="1:10" ht="60.75" thickBot="1">
      <c r="A9" s="262"/>
      <c r="B9" s="263" t="s">
        <v>177</v>
      </c>
      <c r="C9" s="264" t="s">
        <v>28</v>
      </c>
      <c r="D9" s="264" t="s">
        <v>84</v>
      </c>
      <c r="E9" s="264" t="s">
        <v>66</v>
      </c>
      <c r="F9" s="264" t="s">
        <v>31</v>
      </c>
      <c r="G9" s="264" t="s">
        <v>32</v>
      </c>
      <c r="H9" s="265" t="s">
        <v>195</v>
      </c>
      <c r="I9" s="260"/>
      <c r="J9" s="260"/>
    </row>
    <row r="10" spans="1:10" ht="15">
      <c r="B10" s="366" t="s">
        <v>196</v>
      </c>
      <c r="C10" s="367">
        <f>SUM(C11:C17)</f>
        <v>625612157090.04016</v>
      </c>
      <c r="D10" s="367">
        <f>SUM(D11:D17)</f>
        <v>11283622484.539999</v>
      </c>
      <c r="E10" s="368">
        <f>SUM(E11:E17)</f>
        <v>1004552283.3000016</v>
      </c>
      <c r="F10" s="367">
        <f>SUM(F11:F17)</f>
        <v>5083257518.2200089</v>
      </c>
      <c r="G10" s="367">
        <f>SUM(G11:G17)</f>
        <v>148229686438.75</v>
      </c>
      <c r="H10" s="367">
        <f t="shared" ref="H10:H22" si="0">SUM(C10:G10)</f>
        <v>791213275814.85022</v>
      </c>
      <c r="I10" s="260"/>
      <c r="J10" s="260"/>
    </row>
    <row r="11" spans="1:10" ht="15">
      <c r="B11" s="267" t="s">
        <v>197</v>
      </c>
      <c r="C11" s="268">
        <v>553769764816.30005</v>
      </c>
      <c r="D11" s="268">
        <v>1368921134.2200003</v>
      </c>
      <c r="E11" s="268">
        <v>0</v>
      </c>
      <c r="F11" s="268">
        <v>1825160543.2400033</v>
      </c>
      <c r="G11" s="274">
        <v>0</v>
      </c>
      <c r="H11" s="274">
        <f t="shared" si="0"/>
        <v>556963846493.76001</v>
      </c>
      <c r="I11" s="260"/>
      <c r="J11" s="260"/>
    </row>
    <row r="12" spans="1:10" ht="15">
      <c r="B12" s="267" t="s">
        <v>198</v>
      </c>
      <c r="C12" s="268">
        <v>2660680485.750001</v>
      </c>
      <c r="D12" s="268">
        <v>0</v>
      </c>
      <c r="E12" s="268">
        <v>749333444.96999979</v>
      </c>
      <c r="F12" s="268">
        <v>0</v>
      </c>
      <c r="G12" s="268">
        <v>0</v>
      </c>
      <c r="H12" s="269">
        <f t="shared" si="0"/>
        <v>3410013930.7200007</v>
      </c>
      <c r="I12" s="260"/>
      <c r="J12" s="260"/>
    </row>
    <row r="13" spans="1:10" ht="15">
      <c r="B13" s="267" t="s">
        <v>199</v>
      </c>
      <c r="C13" s="268">
        <v>17653072294.049999</v>
      </c>
      <c r="D13" s="268">
        <v>5864227006.3199997</v>
      </c>
      <c r="E13" s="268">
        <v>45665596.120000005</v>
      </c>
      <c r="F13" s="268">
        <v>2187753264.1799994</v>
      </c>
      <c r="G13" s="268">
        <v>143455800222.73999</v>
      </c>
      <c r="H13" s="269">
        <f t="shared" si="0"/>
        <v>169206518383.40997</v>
      </c>
      <c r="I13" s="260"/>
      <c r="J13" s="260"/>
    </row>
    <row r="14" spans="1:10" ht="15">
      <c r="B14" s="267" t="s">
        <v>200</v>
      </c>
      <c r="C14" s="268">
        <v>22947238810.560005</v>
      </c>
      <c r="D14" s="268">
        <v>0</v>
      </c>
      <c r="E14" s="268">
        <v>0</v>
      </c>
      <c r="F14" s="268">
        <v>123550205.07000001</v>
      </c>
      <c r="G14" s="268">
        <v>968118.39</v>
      </c>
      <c r="H14" s="268">
        <f t="shared" si="0"/>
        <v>23071757134.020004</v>
      </c>
      <c r="I14" s="260"/>
      <c r="J14" s="260"/>
    </row>
    <row r="15" spans="1:10" ht="15">
      <c r="B15" s="267" t="s">
        <v>201</v>
      </c>
      <c r="C15" s="268">
        <v>17750619030.540001</v>
      </c>
      <c r="D15" s="268">
        <v>4036819160.8099976</v>
      </c>
      <c r="E15" s="268">
        <v>208429742.21000186</v>
      </c>
      <c r="F15" s="268">
        <v>839752651.23000562</v>
      </c>
      <c r="G15" s="268">
        <v>96818379.609999463</v>
      </c>
      <c r="H15" s="272">
        <f t="shared" si="0"/>
        <v>22932438964.400009</v>
      </c>
      <c r="I15" s="260"/>
      <c r="J15" s="260"/>
    </row>
    <row r="16" spans="1:10" ht="15">
      <c r="B16" s="267" t="s">
        <v>202</v>
      </c>
      <c r="C16" s="268">
        <v>121953964.09</v>
      </c>
      <c r="D16" s="268">
        <v>4880110.5</v>
      </c>
      <c r="E16" s="268">
        <v>0</v>
      </c>
      <c r="F16" s="268">
        <v>50315793.990000002</v>
      </c>
      <c r="G16" s="268">
        <v>0</v>
      </c>
      <c r="H16" s="269">
        <f t="shared" si="0"/>
        <v>177149868.58000001</v>
      </c>
      <c r="I16" s="260"/>
      <c r="J16" s="260"/>
    </row>
    <row r="17" spans="2:8" ht="15">
      <c r="B17" s="267" t="s">
        <v>203</v>
      </c>
      <c r="C17" s="268">
        <v>10708827688.750002</v>
      </c>
      <c r="D17" s="268">
        <v>8775072.6899999995</v>
      </c>
      <c r="E17" s="268">
        <v>1123500</v>
      </c>
      <c r="F17" s="268">
        <v>56725060.509999983</v>
      </c>
      <c r="G17" s="268">
        <v>4676099718.0100002</v>
      </c>
      <c r="H17" s="274">
        <f t="shared" si="0"/>
        <v>15451551039.960003</v>
      </c>
    </row>
    <row r="18" spans="2:8" ht="15">
      <c r="B18" s="366" t="s">
        <v>204</v>
      </c>
      <c r="C18" s="368">
        <f>SUM(C19:C21)</f>
        <v>11656494526.07</v>
      </c>
      <c r="D18" s="368">
        <f>SUM(D19:D21)</f>
        <v>1171427694.0000005</v>
      </c>
      <c r="E18" s="368">
        <f>SUM(E19:E21)</f>
        <v>0</v>
      </c>
      <c r="F18" s="368">
        <f>F19+F20+F21</f>
        <v>554841500.87996948</v>
      </c>
      <c r="G18" s="368">
        <f>G19+G20+G21</f>
        <v>215831956.13000411</v>
      </c>
      <c r="H18" s="369">
        <f t="shared" si="0"/>
        <v>13598595677.079973</v>
      </c>
    </row>
    <row r="19" spans="2:8" ht="15">
      <c r="B19" s="267" t="s">
        <v>205</v>
      </c>
      <c r="C19" s="268">
        <v>11408777.59</v>
      </c>
      <c r="D19" s="268">
        <v>0</v>
      </c>
      <c r="E19" s="268">
        <v>0</v>
      </c>
      <c r="F19" s="268">
        <v>97911229.340000004</v>
      </c>
      <c r="G19" s="268">
        <v>4000000</v>
      </c>
      <c r="H19" s="268">
        <f t="shared" si="0"/>
        <v>113320006.93000001</v>
      </c>
    </row>
    <row r="20" spans="2:8" ht="15">
      <c r="B20" s="267" t="s">
        <v>206</v>
      </c>
      <c r="C20" s="268">
        <v>11376379740.949999</v>
      </c>
      <c r="D20" s="268">
        <v>1171427694.0000005</v>
      </c>
      <c r="E20" s="268">
        <v>0</v>
      </c>
      <c r="F20" s="268">
        <v>456930271.53996944</v>
      </c>
      <c r="G20" s="268">
        <v>211831956.13000411</v>
      </c>
      <c r="H20" s="268">
        <f t="shared" si="0"/>
        <v>13216569662.619972</v>
      </c>
    </row>
    <row r="21" spans="2:8" ht="30.75" thickBot="1">
      <c r="B21" s="276" t="s">
        <v>207</v>
      </c>
      <c r="C21" s="277">
        <v>268706007.52999997</v>
      </c>
      <c r="D21" s="277">
        <v>0</v>
      </c>
      <c r="E21" s="277">
        <v>0</v>
      </c>
      <c r="F21" s="277">
        <v>0</v>
      </c>
      <c r="G21" s="277">
        <v>0</v>
      </c>
      <c r="H21" s="277">
        <f t="shared" si="0"/>
        <v>268706007.52999997</v>
      </c>
    </row>
    <row r="22" spans="2:8" ht="15.75" thickBot="1">
      <c r="B22" s="279" t="s">
        <v>33</v>
      </c>
      <c r="C22" s="280">
        <f>C10+C18</f>
        <v>637268651616.11011</v>
      </c>
      <c r="D22" s="280">
        <f>D10+D18</f>
        <v>12455050178.539999</v>
      </c>
      <c r="E22" s="280">
        <f>E10</f>
        <v>1004552283.3000016</v>
      </c>
      <c r="F22" s="280">
        <f>F10+F18</f>
        <v>5638099019.0999784</v>
      </c>
      <c r="G22" s="280">
        <f>G18+G10</f>
        <v>148445518394.88</v>
      </c>
      <c r="H22" s="281">
        <f t="shared" si="0"/>
        <v>804811871491.93018</v>
      </c>
    </row>
    <row r="23" spans="2:8">
      <c r="B23" s="675" t="s">
        <v>208</v>
      </c>
      <c r="C23" s="675"/>
      <c r="D23" s="675"/>
      <c r="E23" s="675"/>
      <c r="F23" s="675"/>
      <c r="G23" s="675"/>
      <c r="H23" s="676"/>
    </row>
    <row r="24" spans="2:8" ht="15">
      <c r="C24" s="266"/>
      <c r="D24" s="266"/>
      <c r="E24" s="266"/>
      <c r="F24" s="266"/>
      <c r="G24" s="266"/>
      <c r="H24" s="283"/>
    </row>
    <row r="25" spans="2:8"/>
    <row r="32" spans="2:8" ht="15" hidden="1">
      <c r="B32" s="260"/>
      <c r="C32" s="260"/>
      <c r="D32" s="284"/>
      <c r="E32" s="260"/>
      <c r="F32" s="260"/>
      <c r="G32" s="260"/>
      <c r="H32" s="260"/>
    </row>
    <row r="37" spans="5:5" ht="15" hidden="1">
      <c r="E37" s="284">
        <v>1000000</v>
      </c>
    </row>
  </sheetData>
  <mergeCells count="9">
    <mergeCell ref="B23:H23"/>
    <mergeCell ref="B1:H1"/>
    <mergeCell ref="B2:H2"/>
    <mergeCell ref="B3:H3"/>
    <mergeCell ref="I4:J8"/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F77F-9FDD-4D32-9EAE-684408FC5BDB}">
  <dimension ref="A1:R37"/>
  <sheetViews>
    <sheetView zoomScaleNormal="100" workbookViewId="0"/>
  </sheetViews>
  <sheetFormatPr baseColWidth="10" defaultColWidth="0" defaultRowHeight="12.75"/>
  <cols>
    <col min="1" max="1" width="11.42578125" style="259" customWidth="1"/>
    <col min="2" max="2" width="73.85546875" style="259" bestFit="1" customWidth="1"/>
    <col min="3" max="3" width="13.85546875" style="259" bestFit="1" customWidth="1"/>
    <col min="4" max="4" width="19.140625" style="259" bestFit="1" customWidth="1"/>
    <col min="5" max="5" width="18.42578125" style="259" customWidth="1"/>
    <col min="6" max="6" width="11" style="259" bestFit="1" customWidth="1"/>
    <col min="7" max="7" width="13.85546875" style="259" bestFit="1" customWidth="1"/>
    <col min="8" max="8" width="14.140625" style="259" bestFit="1" customWidth="1"/>
    <col min="9" max="9" width="11.42578125" style="259" customWidth="1"/>
    <col min="10" max="18" width="0" style="259" hidden="1" customWidth="1"/>
    <col min="19" max="16384" width="11.42578125" style="259" hidden="1"/>
  </cols>
  <sheetData>
    <row r="1" spans="2:18" ht="23.25">
      <c r="B1" s="677" t="s">
        <v>0</v>
      </c>
      <c r="C1" s="678"/>
      <c r="D1" s="678"/>
      <c r="E1" s="678"/>
      <c r="F1" s="678"/>
      <c r="G1" s="678"/>
      <c r="H1" s="678"/>
      <c r="I1" s="260"/>
      <c r="J1" s="260"/>
      <c r="K1" s="260"/>
      <c r="L1" s="260"/>
      <c r="M1" s="260"/>
      <c r="N1" s="260"/>
      <c r="O1" s="260"/>
      <c r="P1" s="260"/>
      <c r="Q1" s="260"/>
      <c r="R1" s="260"/>
    </row>
    <row r="2" spans="2:18" ht="20.25">
      <c r="B2" s="686" t="s">
        <v>1</v>
      </c>
      <c r="C2" s="687"/>
      <c r="D2" s="687"/>
      <c r="E2" s="687"/>
      <c r="F2" s="687"/>
      <c r="G2" s="687"/>
      <c r="H2" s="687"/>
      <c r="I2" s="260"/>
      <c r="J2" s="260"/>
      <c r="K2" s="260"/>
      <c r="L2" s="260"/>
      <c r="M2" s="260"/>
      <c r="N2" s="260"/>
      <c r="O2" s="260"/>
      <c r="P2" s="260"/>
      <c r="Q2" s="260"/>
      <c r="R2" s="260"/>
    </row>
    <row r="3" spans="2:18" ht="15.75" customHeight="1">
      <c r="B3" s="681" t="s">
        <v>2</v>
      </c>
      <c r="C3" s="682"/>
      <c r="D3" s="682"/>
      <c r="E3" s="682"/>
      <c r="F3" s="682"/>
      <c r="G3" s="682"/>
      <c r="H3" s="682"/>
      <c r="I3" s="260"/>
      <c r="J3" s="260"/>
      <c r="K3" s="261"/>
      <c r="L3" s="260"/>
      <c r="M3" s="242"/>
      <c r="N3" s="260"/>
      <c r="O3" s="260"/>
      <c r="P3" s="260"/>
      <c r="Q3" s="260"/>
      <c r="R3" s="260"/>
    </row>
    <row r="4" spans="2:18" ht="15">
      <c r="B4" s="260"/>
      <c r="C4" s="260"/>
      <c r="D4" s="260"/>
      <c r="E4" s="260"/>
      <c r="F4" s="260"/>
      <c r="G4" s="260"/>
      <c r="H4" s="260"/>
      <c r="I4" s="260"/>
      <c r="J4" s="260"/>
      <c r="K4" s="683"/>
      <c r="L4" s="683"/>
      <c r="M4" s="683"/>
      <c r="N4" s="683"/>
      <c r="O4" s="683"/>
      <c r="P4" s="683"/>
      <c r="Q4" s="683"/>
      <c r="R4" s="683"/>
    </row>
    <row r="5" spans="2:18" ht="18.75">
      <c r="B5" s="684" t="s">
        <v>209</v>
      </c>
      <c r="C5" s="684"/>
      <c r="D5" s="684"/>
      <c r="E5" s="684"/>
      <c r="F5" s="684"/>
      <c r="G5" s="684"/>
      <c r="H5" s="684"/>
      <c r="I5" s="260"/>
      <c r="J5" s="260"/>
      <c r="K5" s="683"/>
      <c r="L5" s="683"/>
      <c r="M5" s="683"/>
      <c r="N5" s="683"/>
      <c r="O5" s="683"/>
      <c r="P5" s="683"/>
      <c r="Q5" s="683"/>
      <c r="R5" s="683"/>
    </row>
    <row r="6" spans="2:18" ht="18.75">
      <c r="B6" s="684" t="s">
        <v>194</v>
      </c>
      <c r="C6" s="684"/>
      <c r="D6" s="684"/>
      <c r="E6" s="684"/>
      <c r="F6" s="684"/>
      <c r="G6" s="684"/>
      <c r="H6" s="684"/>
      <c r="I6" s="260"/>
      <c r="J6" s="260"/>
      <c r="K6" s="683"/>
      <c r="L6" s="683"/>
      <c r="M6" s="683"/>
      <c r="N6" s="683"/>
      <c r="O6" s="683"/>
      <c r="P6" s="683"/>
      <c r="Q6" s="683"/>
      <c r="R6" s="683"/>
    </row>
    <row r="7" spans="2:18" ht="18.75">
      <c r="B7" s="684" t="s">
        <v>26</v>
      </c>
      <c r="C7" s="684"/>
      <c r="D7" s="684"/>
      <c r="E7" s="684"/>
      <c r="F7" s="684"/>
      <c r="G7" s="684"/>
      <c r="H7" s="684"/>
      <c r="I7" s="260"/>
      <c r="J7" s="260"/>
      <c r="K7" s="683"/>
      <c r="L7" s="683"/>
      <c r="M7" s="683"/>
      <c r="N7" s="683"/>
      <c r="O7" s="683"/>
      <c r="P7" s="683"/>
      <c r="Q7" s="683"/>
      <c r="R7" s="683"/>
    </row>
    <row r="8" spans="2:18" ht="16.5" thickBot="1">
      <c r="B8" s="688" t="s">
        <v>27</v>
      </c>
      <c r="C8" s="688"/>
      <c r="D8" s="688"/>
      <c r="E8" s="688"/>
      <c r="F8" s="688"/>
      <c r="G8" s="688"/>
      <c r="H8" s="688"/>
      <c r="I8" s="260"/>
      <c r="J8" s="260"/>
      <c r="K8" s="683"/>
      <c r="L8" s="683"/>
      <c r="M8" s="683"/>
      <c r="N8" s="683"/>
      <c r="O8" s="683"/>
      <c r="P8" s="683"/>
      <c r="Q8" s="683"/>
      <c r="R8" s="683"/>
    </row>
    <row r="9" spans="2:18" ht="65.25" customHeight="1" thickBot="1">
      <c r="B9" s="263" t="s">
        <v>177</v>
      </c>
      <c r="C9" s="264" t="s">
        <v>28</v>
      </c>
      <c r="D9" s="264" t="s">
        <v>84</v>
      </c>
      <c r="E9" s="264" t="s">
        <v>66</v>
      </c>
      <c r="F9" s="264" t="s">
        <v>31</v>
      </c>
      <c r="G9" s="264" t="s">
        <v>32</v>
      </c>
      <c r="H9" s="265" t="s">
        <v>195</v>
      </c>
      <c r="J9" s="260"/>
      <c r="K9" s="260"/>
      <c r="L9" s="260"/>
      <c r="M9" s="260"/>
      <c r="N9" s="260"/>
      <c r="O9" s="260"/>
      <c r="P9" s="260"/>
      <c r="Q9" s="260"/>
      <c r="R9" s="260"/>
    </row>
    <row r="10" spans="2:18" ht="15">
      <c r="B10" s="366" t="s">
        <v>196</v>
      </c>
      <c r="C10" s="367">
        <v>738501386179</v>
      </c>
      <c r="D10" s="368">
        <v>29144461369</v>
      </c>
      <c r="E10" s="367">
        <v>28869262436</v>
      </c>
      <c r="F10" s="367">
        <v>6212786536.3499994</v>
      </c>
      <c r="G10" s="368">
        <v>163195254709.61887</v>
      </c>
      <c r="H10" s="370">
        <v>965923151229.96863</v>
      </c>
      <c r="J10" s="260"/>
      <c r="K10" s="260"/>
      <c r="L10" s="260"/>
      <c r="M10" s="260"/>
      <c r="N10" s="260"/>
      <c r="O10" s="260"/>
      <c r="P10" s="260"/>
      <c r="Q10" s="260"/>
      <c r="R10" s="260"/>
    </row>
    <row r="11" spans="2:18" ht="15">
      <c r="B11" s="267" t="s">
        <v>197</v>
      </c>
      <c r="C11" s="268">
        <v>682855176596</v>
      </c>
      <c r="D11" s="268">
        <v>1878456475</v>
      </c>
      <c r="E11" s="268"/>
      <c r="F11" s="268">
        <v>2812486790.1899996</v>
      </c>
      <c r="G11" s="274"/>
      <c r="H11" s="275">
        <v>687546119861.18994</v>
      </c>
      <c r="J11" s="260"/>
      <c r="K11" s="260"/>
      <c r="L11" s="260"/>
      <c r="M11" s="260"/>
      <c r="N11" s="260"/>
      <c r="O11" s="260"/>
      <c r="P11" s="260"/>
      <c r="Q11" s="260"/>
      <c r="R11" s="260"/>
    </row>
    <row r="12" spans="2:18" ht="15">
      <c r="B12" s="267" t="s">
        <v>198</v>
      </c>
      <c r="C12" s="268">
        <v>2807427601</v>
      </c>
      <c r="D12" s="268"/>
      <c r="E12" s="268">
        <v>1236415620</v>
      </c>
      <c r="F12" s="268">
        <v>138982515</v>
      </c>
      <c r="G12" s="268"/>
      <c r="H12" s="270">
        <v>4182825736</v>
      </c>
      <c r="J12" s="260"/>
      <c r="K12" s="260"/>
      <c r="L12" s="260"/>
      <c r="M12" s="260"/>
      <c r="N12" s="260"/>
      <c r="O12" s="260"/>
      <c r="P12" s="260"/>
      <c r="Q12" s="260"/>
      <c r="R12" s="260"/>
    </row>
    <row r="13" spans="2:18" ht="15">
      <c r="B13" s="267" t="s">
        <v>199</v>
      </c>
      <c r="C13" s="268">
        <v>30264933366</v>
      </c>
      <c r="D13" s="268">
        <v>22771648391</v>
      </c>
      <c r="E13" s="268">
        <v>27010299999</v>
      </c>
      <c r="F13" s="268">
        <v>2707613339.1499996</v>
      </c>
      <c r="G13" s="268">
        <v>159321589810.61887</v>
      </c>
      <c r="H13" s="270">
        <v>242076084905.76886</v>
      </c>
      <c r="J13" s="260"/>
      <c r="K13" s="260"/>
      <c r="L13" s="260"/>
      <c r="M13" s="260"/>
      <c r="N13" s="260"/>
      <c r="O13" s="260"/>
      <c r="P13" s="260"/>
      <c r="Q13" s="260"/>
      <c r="R13" s="260"/>
    </row>
    <row r="14" spans="2:18" ht="15">
      <c r="B14" s="267" t="s">
        <v>200</v>
      </c>
      <c r="C14" s="268">
        <v>10575257073</v>
      </c>
      <c r="D14" s="268">
        <v>2512934252</v>
      </c>
      <c r="E14" s="268">
        <v>600900000</v>
      </c>
      <c r="F14" s="268">
        <v>205054701.32999998</v>
      </c>
      <c r="G14" s="268">
        <v>1500000</v>
      </c>
      <c r="H14" s="271">
        <v>13895646026.33</v>
      </c>
      <c r="J14" s="260"/>
      <c r="K14" s="260"/>
      <c r="L14" s="260"/>
      <c r="M14" s="260"/>
      <c r="N14" s="260"/>
      <c r="O14" s="260"/>
      <c r="P14" s="260"/>
      <c r="Q14" s="260"/>
      <c r="R14" s="260"/>
    </row>
    <row r="15" spans="2:18" ht="15">
      <c r="B15" s="267" t="s">
        <v>201</v>
      </c>
      <c r="C15" s="268">
        <v>1408257484</v>
      </c>
      <c r="D15" s="268">
        <v>938430353</v>
      </c>
      <c r="E15" s="268">
        <v>0</v>
      </c>
      <c r="F15" s="268">
        <v>237184118.57000065</v>
      </c>
      <c r="G15" s="268">
        <v>0</v>
      </c>
      <c r="H15" s="273">
        <v>2583871955.5700006</v>
      </c>
      <c r="J15" s="260"/>
      <c r="K15" s="260"/>
      <c r="L15" s="260"/>
      <c r="M15" s="260"/>
      <c r="N15" s="260"/>
      <c r="O15" s="260"/>
      <c r="P15" s="260"/>
      <c r="Q15" s="260"/>
      <c r="R15" s="260"/>
    </row>
    <row r="16" spans="2:18" ht="15">
      <c r="B16" s="267" t="s">
        <v>202</v>
      </c>
      <c r="C16" s="268">
        <v>324237132</v>
      </c>
      <c r="D16" s="268">
        <v>4000000</v>
      </c>
      <c r="E16" s="268"/>
      <c r="F16" s="268">
        <v>51238123.710000001</v>
      </c>
      <c r="G16" s="268"/>
      <c r="H16" s="270">
        <v>379475255.70999998</v>
      </c>
      <c r="J16" s="260"/>
      <c r="K16" s="260"/>
      <c r="L16" s="260"/>
      <c r="M16" s="260"/>
      <c r="N16" s="260"/>
      <c r="O16" s="260"/>
      <c r="P16" s="260"/>
      <c r="Q16" s="260"/>
      <c r="R16" s="260"/>
    </row>
    <row r="17" spans="2:8" ht="15">
      <c r="B17" s="267" t="s">
        <v>203</v>
      </c>
      <c r="C17" s="268">
        <v>10266096927</v>
      </c>
      <c r="D17" s="268">
        <v>1038991898</v>
      </c>
      <c r="E17" s="268">
        <v>21646817</v>
      </c>
      <c r="F17" s="268">
        <v>60226948.399999999</v>
      </c>
      <c r="G17" s="268">
        <v>3872164899</v>
      </c>
      <c r="H17" s="275">
        <v>15259127489.4</v>
      </c>
    </row>
    <row r="18" spans="2:8" ht="15">
      <c r="B18" s="366" t="s">
        <v>204</v>
      </c>
      <c r="C18" s="368">
        <v>12321964997</v>
      </c>
      <c r="D18" s="368">
        <v>0</v>
      </c>
      <c r="E18" s="368">
        <v>54079925</v>
      </c>
      <c r="F18" s="368">
        <v>539531621.01000154</v>
      </c>
      <c r="G18" s="368">
        <v>265718193</v>
      </c>
      <c r="H18" s="371">
        <v>13181294736.010002</v>
      </c>
    </row>
    <row r="19" spans="2:8" ht="15">
      <c r="B19" s="267" t="s">
        <v>205</v>
      </c>
      <c r="C19" s="268">
        <v>21570774</v>
      </c>
      <c r="D19" s="268"/>
      <c r="E19" s="268">
        <v>29747942</v>
      </c>
      <c r="F19" s="268">
        <v>94507424.170000002</v>
      </c>
      <c r="G19" s="268"/>
      <c r="H19" s="372">
        <v>145826140.17000002</v>
      </c>
    </row>
    <row r="20" spans="2:8" ht="15">
      <c r="B20" s="267" t="s">
        <v>206</v>
      </c>
      <c r="C20" s="268">
        <v>12300394223</v>
      </c>
      <c r="D20" s="268">
        <v>0</v>
      </c>
      <c r="E20" s="268"/>
      <c r="F20" s="268">
        <v>445024196.84000158</v>
      </c>
      <c r="G20" s="268">
        <v>265718193</v>
      </c>
      <c r="H20" s="271">
        <v>13011136612.840002</v>
      </c>
    </row>
    <row r="21" spans="2:8" ht="30.75" thickBot="1">
      <c r="B21" s="276" t="s">
        <v>207</v>
      </c>
      <c r="C21" s="277"/>
      <c r="D21" s="277"/>
      <c r="E21" s="277">
        <v>24331983</v>
      </c>
      <c r="F21" s="277"/>
      <c r="G21" s="277"/>
      <c r="H21" s="278">
        <v>24331983</v>
      </c>
    </row>
    <row r="22" spans="2:8" ht="15.75" thickBot="1">
      <c r="B22" s="279" t="s">
        <v>33</v>
      </c>
      <c r="C22" s="280">
        <v>750823351176</v>
      </c>
      <c r="D22" s="280">
        <v>29144461369</v>
      </c>
      <c r="E22" s="280">
        <v>28923342361</v>
      </c>
      <c r="F22" s="280">
        <v>6752318157.3600006</v>
      </c>
      <c r="G22" s="280">
        <v>163460972902.61887</v>
      </c>
      <c r="H22" s="282">
        <v>979104445965.979</v>
      </c>
    </row>
    <row r="23" spans="2:8">
      <c r="B23" s="675" t="s">
        <v>208</v>
      </c>
      <c r="C23" s="675"/>
      <c r="D23" s="675"/>
      <c r="E23" s="675"/>
      <c r="F23" s="675"/>
      <c r="G23" s="675"/>
      <c r="H23" s="675"/>
    </row>
    <row r="32" spans="2:8" ht="15">
      <c r="B32" s="260"/>
      <c r="C32" s="260"/>
      <c r="D32" s="284"/>
      <c r="E32" s="260"/>
      <c r="F32" s="260"/>
      <c r="G32" s="260"/>
      <c r="H32" s="260"/>
    </row>
    <row r="37" spans="5:5" ht="15">
      <c r="E37" s="284"/>
    </row>
  </sheetData>
  <mergeCells count="9">
    <mergeCell ref="B23:H23"/>
    <mergeCell ref="B1:H1"/>
    <mergeCell ref="B2:H2"/>
    <mergeCell ref="B3:H3"/>
    <mergeCell ref="K4:R8"/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5E224-62DB-49AE-BAD1-C212C5BDC472}">
  <dimension ref="A2:I30"/>
  <sheetViews>
    <sheetView showGridLines="0" workbookViewId="0"/>
  </sheetViews>
  <sheetFormatPr baseColWidth="10" defaultColWidth="0" defaultRowHeight="15"/>
  <cols>
    <col min="1" max="1" width="63.5703125" style="100" customWidth="1"/>
    <col min="2" max="2" width="16.28515625" style="100" customWidth="1"/>
    <col min="3" max="3" width="18.42578125" style="100" customWidth="1"/>
    <col min="4" max="4" width="15.140625" style="100" customWidth="1"/>
    <col min="5" max="5" width="16.42578125" style="100" customWidth="1"/>
    <col min="6" max="6" width="19.7109375" style="100" customWidth="1"/>
    <col min="7" max="7" width="15.140625" style="100" bestFit="1" customWidth="1"/>
    <col min="8" max="8" width="0" style="100" hidden="1" customWidth="1"/>
    <col min="9" max="9" width="6.7109375" style="100" customWidth="1"/>
    <col min="10" max="16384" width="11.42578125" style="100" hidden="1"/>
  </cols>
  <sheetData>
    <row r="2" spans="1:8" ht="23.25">
      <c r="A2" s="677" t="s">
        <v>0</v>
      </c>
      <c r="B2" s="678"/>
      <c r="C2" s="678"/>
      <c r="D2" s="678"/>
      <c r="E2" s="678"/>
      <c r="F2" s="678"/>
      <c r="G2" s="678"/>
    </row>
    <row r="3" spans="1:8" ht="18.75">
      <c r="A3" s="679" t="s">
        <v>1</v>
      </c>
      <c r="B3" s="680"/>
      <c r="C3" s="680"/>
      <c r="D3" s="680"/>
      <c r="E3" s="680"/>
      <c r="F3" s="680"/>
      <c r="G3" s="680"/>
    </row>
    <row r="4" spans="1:8" ht="15.75">
      <c r="A4" s="681" t="s">
        <v>2</v>
      </c>
      <c r="B4" s="682"/>
      <c r="C4" s="682"/>
      <c r="D4" s="682"/>
      <c r="E4" s="682"/>
      <c r="F4" s="682"/>
      <c r="G4" s="682"/>
    </row>
    <row r="5" spans="1:8" ht="15.75">
      <c r="A5" s="291"/>
      <c r="B5" s="292"/>
      <c r="C5" s="292"/>
      <c r="D5" s="292"/>
      <c r="E5" s="292"/>
      <c r="F5" s="292"/>
      <c r="G5" s="292"/>
    </row>
    <row r="6" spans="1:8">
      <c r="A6" s="689" t="s">
        <v>193</v>
      </c>
      <c r="B6" s="689"/>
      <c r="C6" s="689"/>
      <c r="D6" s="689"/>
      <c r="E6" s="689"/>
      <c r="F6" s="689"/>
      <c r="G6" s="689"/>
    </row>
    <row r="7" spans="1:8">
      <c r="A7" s="689" t="s">
        <v>235</v>
      </c>
      <c r="B7" s="689"/>
      <c r="C7" s="689"/>
      <c r="D7" s="689"/>
      <c r="E7" s="689"/>
      <c r="F7" s="689"/>
      <c r="G7" s="689"/>
    </row>
    <row r="8" spans="1:8" ht="18.75">
      <c r="A8" s="684" t="s">
        <v>26</v>
      </c>
      <c r="B8" s="684"/>
      <c r="C8" s="684"/>
      <c r="D8" s="684"/>
      <c r="E8" s="684"/>
      <c r="F8" s="684"/>
      <c r="G8" s="684"/>
      <c r="H8" s="289"/>
    </row>
    <row r="9" spans="1:8" ht="16.5" thickBot="1">
      <c r="A9" s="685" t="s">
        <v>27</v>
      </c>
      <c r="B9" s="685"/>
      <c r="C9" s="685"/>
      <c r="D9" s="685"/>
      <c r="E9" s="685"/>
      <c r="F9" s="685"/>
      <c r="G9" s="685"/>
      <c r="H9" s="290"/>
    </row>
    <row r="10" spans="1:8" ht="71.25" customHeight="1" thickBot="1">
      <c r="A10" s="285" t="s">
        <v>210</v>
      </c>
      <c r="B10" s="286" t="s">
        <v>211</v>
      </c>
      <c r="C10" s="286" t="s">
        <v>212</v>
      </c>
      <c r="D10" s="286" t="s">
        <v>213</v>
      </c>
      <c r="E10" s="286" t="s">
        <v>214</v>
      </c>
      <c r="F10" s="286" t="s">
        <v>215</v>
      </c>
      <c r="G10" s="287" t="s">
        <v>216</v>
      </c>
    </row>
    <row r="11" spans="1:8">
      <c r="A11" s="378" t="s">
        <v>217</v>
      </c>
      <c r="B11" s="379">
        <v>748996440409.73694</v>
      </c>
      <c r="C11" s="379">
        <v>69599470145.88002</v>
      </c>
      <c r="D11" s="379">
        <v>12222643487.290001</v>
      </c>
      <c r="E11" s="379">
        <v>12485074030.789888</v>
      </c>
      <c r="F11" s="379">
        <v>154604204819.47968</v>
      </c>
      <c r="G11" s="379">
        <f t="shared" ref="G11:G29" si="0">+SUM(B11:F11)</f>
        <v>997907832893.17651</v>
      </c>
    </row>
    <row r="12" spans="1:8">
      <c r="A12" s="377" t="s">
        <v>218</v>
      </c>
      <c r="B12" s="360">
        <v>0</v>
      </c>
      <c r="C12" s="360">
        <v>0</v>
      </c>
      <c r="D12" s="360">
        <v>0</v>
      </c>
      <c r="E12" s="360">
        <v>49560</v>
      </c>
      <c r="F12" s="360">
        <v>147342364146.47964</v>
      </c>
      <c r="G12" s="360">
        <f t="shared" si="0"/>
        <v>147342413706.47964</v>
      </c>
    </row>
    <row r="13" spans="1:8">
      <c r="A13" s="288" t="s">
        <v>219</v>
      </c>
      <c r="B13" s="360">
        <v>310864874991.26721</v>
      </c>
      <c r="C13" s="360">
        <v>69220798402.840027</v>
      </c>
      <c r="D13" s="360">
        <v>1039946703.5599989</v>
      </c>
      <c r="E13" s="360">
        <v>11462030234.489887</v>
      </c>
      <c r="F13" s="360">
        <v>104603030.29000001</v>
      </c>
      <c r="G13" s="360">
        <f t="shared" si="0"/>
        <v>392692253362.44708</v>
      </c>
    </row>
    <row r="14" spans="1:8">
      <c r="A14" s="288" t="s">
        <v>220</v>
      </c>
      <c r="B14" s="360">
        <v>44128936464.120003</v>
      </c>
      <c r="C14" s="360">
        <v>0</v>
      </c>
      <c r="D14" s="360">
        <v>19007720</v>
      </c>
      <c r="E14" s="360">
        <v>72901032.340000033</v>
      </c>
      <c r="F14" s="360">
        <v>0</v>
      </c>
      <c r="G14" s="360">
        <f t="shared" si="0"/>
        <v>44220845216.459999</v>
      </c>
    </row>
    <row r="15" spans="1:8">
      <c r="A15" s="288" t="s">
        <v>220</v>
      </c>
      <c r="B15" s="360">
        <v>0</v>
      </c>
      <c r="C15" s="360">
        <v>0</v>
      </c>
      <c r="D15" s="360">
        <v>0</v>
      </c>
      <c r="E15" s="360">
        <v>0</v>
      </c>
      <c r="F15" s="360">
        <v>71134954.040000007</v>
      </c>
      <c r="G15" s="360">
        <f t="shared" si="0"/>
        <v>71134954.040000007</v>
      </c>
    </row>
    <row r="16" spans="1:8">
      <c r="A16" s="288" t="s">
        <v>221</v>
      </c>
      <c r="B16" s="360">
        <v>0</v>
      </c>
      <c r="C16" s="360">
        <v>0</v>
      </c>
      <c r="D16" s="360">
        <v>0</v>
      </c>
      <c r="E16" s="360">
        <v>0</v>
      </c>
      <c r="F16" s="360">
        <v>5296035631.1000004</v>
      </c>
      <c r="G16" s="360">
        <f t="shared" si="0"/>
        <v>5296035631.1000004</v>
      </c>
    </row>
    <row r="17" spans="1:7">
      <c r="A17" s="288" t="s">
        <v>40</v>
      </c>
      <c r="B17" s="360">
        <v>161814383293.01999</v>
      </c>
      <c r="C17" s="360">
        <v>357251.62</v>
      </c>
      <c r="D17" s="360">
        <v>0</v>
      </c>
      <c r="E17" s="360">
        <v>88223253.359999999</v>
      </c>
      <c r="F17" s="360">
        <v>0</v>
      </c>
      <c r="G17" s="360">
        <f t="shared" si="0"/>
        <v>161902963797.99997</v>
      </c>
    </row>
    <row r="18" spans="1:7">
      <c r="A18" s="288" t="s">
        <v>222</v>
      </c>
      <c r="B18" s="360">
        <v>223708730.90000001</v>
      </c>
      <c r="C18" s="360">
        <v>0</v>
      </c>
      <c r="D18" s="360">
        <v>0</v>
      </c>
      <c r="E18" s="360">
        <v>159000</v>
      </c>
      <c r="F18" s="360">
        <v>217867614.40000001</v>
      </c>
      <c r="G18" s="360">
        <f t="shared" si="0"/>
        <v>441735345.30000001</v>
      </c>
    </row>
    <row r="19" spans="1:7">
      <c r="A19" s="288" t="s">
        <v>223</v>
      </c>
      <c r="B19" s="360">
        <v>231717659224.43967</v>
      </c>
      <c r="C19" s="360">
        <v>378121984.04999989</v>
      </c>
      <c r="D19" s="360">
        <v>11163689063.730001</v>
      </c>
      <c r="E19" s="360">
        <v>857668474.17000067</v>
      </c>
      <c r="F19" s="360">
        <v>1572199443.1700003</v>
      </c>
      <c r="G19" s="360">
        <f t="shared" si="0"/>
        <v>245689338189.55969</v>
      </c>
    </row>
    <row r="20" spans="1:7">
      <c r="A20" s="288" t="s">
        <v>224</v>
      </c>
      <c r="B20" s="360">
        <v>0</v>
      </c>
      <c r="C20" s="360">
        <v>0</v>
      </c>
      <c r="D20" s="360">
        <v>0</v>
      </c>
      <c r="E20" s="360">
        <v>3735502.4299999997</v>
      </c>
      <c r="F20" s="360">
        <v>0</v>
      </c>
      <c r="G20" s="360">
        <f t="shared" si="0"/>
        <v>3735502.4299999997</v>
      </c>
    </row>
    <row r="21" spans="1:7">
      <c r="A21" s="288" t="s">
        <v>225</v>
      </c>
      <c r="B21" s="360">
        <v>246877705.99000013</v>
      </c>
      <c r="C21" s="360">
        <v>192507.37</v>
      </c>
      <c r="D21" s="360">
        <v>0</v>
      </c>
      <c r="E21" s="360">
        <v>306974</v>
      </c>
      <c r="F21" s="360">
        <v>0</v>
      </c>
      <c r="G21" s="360">
        <f t="shared" si="0"/>
        <v>247377187.36000013</v>
      </c>
    </row>
    <row r="22" spans="1:7">
      <c r="A22" s="380" t="s">
        <v>226</v>
      </c>
      <c r="B22" s="379">
        <v>77741724846.810822</v>
      </c>
      <c r="C22" s="379">
        <v>7414593025.3400011</v>
      </c>
      <c r="D22" s="379">
        <v>88806286.670000002</v>
      </c>
      <c r="E22" s="379">
        <v>5122767574.8599968</v>
      </c>
      <c r="F22" s="379">
        <v>61394953970.249977</v>
      </c>
      <c r="G22" s="379">
        <f t="shared" si="0"/>
        <v>151762845703.93079</v>
      </c>
    </row>
    <row r="23" spans="1:7">
      <c r="A23" s="377" t="s">
        <v>227</v>
      </c>
      <c r="B23" s="360">
        <v>24536361841.21994</v>
      </c>
      <c r="C23" s="360">
        <v>5234455236.3500004</v>
      </c>
      <c r="D23" s="360">
        <v>0</v>
      </c>
      <c r="E23" s="360">
        <v>4132019802.5399971</v>
      </c>
      <c r="F23" s="360">
        <v>52365182787.959976</v>
      </c>
      <c r="G23" s="360">
        <f t="shared" si="0"/>
        <v>86268019668.069916</v>
      </c>
    </row>
    <row r="24" spans="1:7">
      <c r="A24" s="288" t="s">
        <v>228</v>
      </c>
      <c r="B24" s="360">
        <v>42188125110.400917</v>
      </c>
      <c r="C24" s="360">
        <v>2050907736.1300001</v>
      </c>
      <c r="D24" s="360">
        <v>74809184.170000002</v>
      </c>
      <c r="E24" s="360">
        <v>931621323.44999981</v>
      </c>
      <c r="F24" s="360">
        <v>6319070001.0299997</v>
      </c>
      <c r="G24" s="360">
        <f t="shared" si="0"/>
        <v>51564533355.180908</v>
      </c>
    </row>
    <row r="25" spans="1:7">
      <c r="A25" s="288" t="s">
        <v>229</v>
      </c>
      <c r="B25" s="360">
        <v>905790</v>
      </c>
      <c r="C25" s="360">
        <v>6444402.9699999997</v>
      </c>
      <c r="D25" s="360">
        <v>0</v>
      </c>
      <c r="E25" s="360">
        <v>320937.92</v>
      </c>
      <c r="F25" s="360">
        <v>0</v>
      </c>
      <c r="G25" s="360">
        <f t="shared" si="0"/>
        <v>7671130.8899999997</v>
      </c>
    </row>
    <row r="26" spans="1:7">
      <c r="A26" s="288" t="s">
        <v>230</v>
      </c>
      <c r="B26" s="360">
        <v>2078840323.7600012</v>
      </c>
      <c r="C26" s="360">
        <v>96510112.01000002</v>
      </c>
      <c r="D26" s="360">
        <v>13997102.500000002</v>
      </c>
      <c r="E26" s="360">
        <v>18571921.870000001</v>
      </c>
      <c r="F26" s="360">
        <v>2666300352.8899999</v>
      </c>
      <c r="G26" s="360">
        <f t="shared" si="0"/>
        <v>4874219813.0300007</v>
      </c>
    </row>
    <row r="27" spans="1:7">
      <c r="A27" s="288" t="s">
        <v>231</v>
      </c>
      <c r="B27" s="360">
        <v>8937491781.4299698</v>
      </c>
      <c r="C27" s="360">
        <v>26275537.879999999</v>
      </c>
      <c r="D27" s="360">
        <v>0</v>
      </c>
      <c r="E27" s="360">
        <v>37855460.25999999</v>
      </c>
      <c r="F27" s="360">
        <v>44400828.370000005</v>
      </c>
      <c r="G27" s="360">
        <f t="shared" si="0"/>
        <v>9046023607.93997</v>
      </c>
    </row>
    <row r="28" spans="1:7">
      <c r="A28" s="288" t="s">
        <v>232</v>
      </c>
      <c r="B28" s="360">
        <v>0</v>
      </c>
      <c r="C28" s="360">
        <v>0</v>
      </c>
      <c r="D28" s="360">
        <v>0</v>
      </c>
      <c r="E28" s="360">
        <v>2378128.8200000003</v>
      </c>
      <c r="F28" s="360">
        <v>0</v>
      </c>
      <c r="G28" s="360">
        <f t="shared" si="0"/>
        <v>2378128.8200000003</v>
      </c>
    </row>
    <row r="29" spans="1:7">
      <c r="A29" s="288" t="s">
        <v>233</v>
      </c>
      <c r="B29" s="360">
        <v>0</v>
      </c>
      <c r="C29" s="360">
        <v>0</v>
      </c>
      <c r="D29" s="360">
        <v>0</v>
      </c>
      <c r="E29" s="360">
        <v>0</v>
      </c>
      <c r="F29" s="360">
        <v>0</v>
      </c>
      <c r="G29" s="360">
        <f t="shared" si="0"/>
        <v>0</v>
      </c>
    </row>
    <row r="30" spans="1:7">
      <c r="A30" s="381" t="s">
        <v>234</v>
      </c>
      <c r="B30" s="379">
        <v>826738165256.54773</v>
      </c>
      <c r="C30" s="379">
        <v>77014063171.220032</v>
      </c>
      <c r="D30" s="379">
        <v>12311449773.960001</v>
      </c>
      <c r="E30" s="379">
        <v>17607841605.649879</v>
      </c>
      <c r="F30" s="379">
        <v>215999158789.72964</v>
      </c>
      <c r="G30" s="379">
        <f>+G11+G22</f>
        <v>1149670678597.1074</v>
      </c>
    </row>
  </sheetData>
  <mergeCells count="7">
    <mergeCell ref="A8:G8"/>
    <mergeCell ref="A9:G9"/>
    <mergeCell ref="A2:G2"/>
    <mergeCell ref="A3:G3"/>
    <mergeCell ref="A4:G4"/>
    <mergeCell ref="A6:G6"/>
    <mergeCell ref="A7:G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48872-DE41-463F-8891-648050D1826E}">
  <sheetPr>
    <pageSetUpPr autoPageBreaks="0"/>
  </sheetPr>
  <dimension ref="A1:R29"/>
  <sheetViews>
    <sheetView showGridLines="0" zoomScaleNormal="100" workbookViewId="0">
      <selection activeCell="F22" sqref="F22"/>
    </sheetView>
  </sheetViews>
  <sheetFormatPr baseColWidth="10" defaultColWidth="0" defaultRowHeight="15" zeroHeight="1"/>
  <cols>
    <col min="1" max="1" width="11.42578125" style="100" customWidth="1"/>
    <col min="2" max="2" width="76.5703125" style="100" bestFit="1" customWidth="1"/>
    <col min="3" max="3" width="13.140625" style="100" bestFit="1" customWidth="1"/>
    <col min="4" max="4" width="18.28515625" style="100" bestFit="1" customWidth="1"/>
    <col min="5" max="5" width="14.42578125" style="100" bestFit="1" customWidth="1"/>
    <col min="6" max="6" width="11.7109375" style="100" customWidth="1"/>
    <col min="7" max="7" width="13.140625" style="100" bestFit="1" customWidth="1"/>
    <col min="8" max="8" width="15.140625" style="100" bestFit="1" customWidth="1"/>
    <col min="9" max="9" width="11.42578125" style="100" customWidth="1"/>
    <col min="10" max="10" width="6.7109375" style="100" hidden="1" customWidth="1"/>
    <col min="11" max="18" width="0" style="100" hidden="1" customWidth="1"/>
    <col min="19" max="16384" width="11.42578125" style="100" hidden="1"/>
  </cols>
  <sheetData>
    <row r="1" spans="1:18" ht="28.5" customHeight="1">
      <c r="B1" s="668" t="s">
        <v>0</v>
      </c>
      <c r="C1" s="690"/>
      <c r="D1" s="690"/>
      <c r="E1" s="690"/>
      <c r="F1" s="690"/>
      <c r="G1" s="690"/>
      <c r="H1" s="690"/>
    </row>
    <row r="2" spans="1:18" ht="20.25">
      <c r="B2" s="691" t="s">
        <v>1</v>
      </c>
      <c r="C2" s="692"/>
      <c r="D2" s="692"/>
      <c r="E2" s="692"/>
      <c r="F2" s="692"/>
      <c r="G2" s="692"/>
      <c r="H2" s="692"/>
    </row>
    <row r="3" spans="1:18" ht="15.75" customHeight="1">
      <c r="B3" s="693" t="s">
        <v>2</v>
      </c>
      <c r="C3" s="694"/>
      <c r="D3" s="694"/>
      <c r="E3" s="694"/>
      <c r="F3" s="694"/>
      <c r="G3" s="694"/>
      <c r="H3" s="694"/>
    </row>
    <row r="4" spans="1:18">
      <c r="K4" s="293"/>
    </row>
    <row r="5" spans="1:18" ht="18.75" customHeight="1">
      <c r="B5" s="657" t="s">
        <v>241</v>
      </c>
      <c r="C5" s="657"/>
      <c r="D5" s="657"/>
      <c r="E5" s="657"/>
      <c r="F5" s="657"/>
      <c r="G5" s="657"/>
      <c r="H5" s="657"/>
      <c r="K5" s="695"/>
      <c r="L5" s="695"/>
      <c r="M5" s="695"/>
      <c r="N5" s="695"/>
      <c r="O5" s="695"/>
      <c r="P5" s="695"/>
      <c r="Q5" s="695"/>
      <c r="R5" s="695"/>
    </row>
    <row r="6" spans="1:18" ht="18.75">
      <c r="B6" s="657"/>
      <c r="C6" s="657"/>
      <c r="D6" s="657"/>
      <c r="E6" s="657"/>
      <c r="F6" s="657"/>
      <c r="G6" s="657"/>
      <c r="H6" s="657"/>
      <c r="K6" s="695"/>
      <c r="L6" s="695"/>
      <c r="M6" s="695"/>
      <c r="N6" s="695"/>
      <c r="O6" s="695"/>
      <c r="P6" s="695"/>
      <c r="Q6" s="695"/>
      <c r="R6" s="695"/>
    </row>
    <row r="7" spans="1:18" ht="18.75">
      <c r="B7" s="657" t="s">
        <v>26</v>
      </c>
      <c r="C7" s="657"/>
      <c r="D7" s="657"/>
      <c r="E7" s="657"/>
      <c r="F7" s="657"/>
      <c r="G7" s="657"/>
      <c r="H7" s="657"/>
      <c r="K7" s="695"/>
      <c r="L7" s="695"/>
      <c r="M7" s="695"/>
      <c r="N7" s="695"/>
      <c r="O7" s="695"/>
      <c r="P7" s="695"/>
      <c r="Q7" s="695"/>
      <c r="R7" s="695"/>
    </row>
    <row r="8" spans="1:18" ht="15.75" customHeight="1" thickBot="1">
      <c r="B8" s="673" t="s">
        <v>27</v>
      </c>
      <c r="C8" s="673"/>
      <c r="D8" s="673"/>
      <c r="E8" s="673"/>
      <c r="F8" s="673"/>
      <c r="G8" s="673"/>
      <c r="H8" s="673"/>
      <c r="K8" s="695"/>
      <c r="L8" s="695"/>
      <c r="M8" s="695"/>
      <c r="N8" s="695"/>
      <c r="O8" s="695"/>
      <c r="P8" s="695"/>
      <c r="Q8" s="695"/>
      <c r="R8" s="695"/>
    </row>
    <row r="9" spans="1:18" ht="60" customHeight="1" thickBot="1">
      <c r="A9" s="294"/>
      <c r="B9" s="285"/>
      <c r="C9" s="361" t="s">
        <v>28</v>
      </c>
      <c r="D9" s="361" t="s">
        <v>236</v>
      </c>
      <c r="E9" s="361" t="s">
        <v>66</v>
      </c>
      <c r="F9" s="361" t="s">
        <v>62</v>
      </c>
      <c r="G9" s="361" t="s">
        <v>32</v>
      </c>
      <c r="H9" s="362" t="s">
        <v>237</v>
      </c>
      <c r="K9" s="695"/>
      <c r="L9" s="695"/>
      <c r="M9" s="695"/>
      <c r="N9" s="695"/>
      <c r="O9" s="695"/>
      <c r="P9" s="695"/>
      <c r="Q9" s="695"/>
      <c r="R9" s="695"/>
    </row>
    <row r="10" spans="1:18">
      <c r="B10" s="378" t="s">
        <v>39</v>
      </c>
      <c r="C10" s="379">
        <f>+SUM(C11:C18)</f>
        <v>590442281432.66003</v>
      </c>
      <c r="D10" s="379">
        <f>+SUM(D11:D18)</f>
        <v>95559830108</v>
      </c>
      <c r="E10" s="379">
        <f>+SUM(E11:E18)</f>
        <v>35916090065</v>
      </c>
      <c r="F10" s="379">
        <f>+SUM(F11:F18)</f>
        <v>10768618694.299995</v>
      </c>
      <c r="G10" s="379">
        <f>+SUM(G11:G18)</f>
        <v>197239146029.45883</v>
      </c>
      <c r="H10" s="379">
        <f>+SUM(C10:G10)</f>
        <v>929925966329.41895</v>
      </c>
    </row>
    <row r="11" spans="1:18">
      <c r="B11" s="363" t="s">
        <v>218</v>
      </c>
      <c r="C11" s="360">
        <v>0</v>
      </c>
      <c r="D11" s="360">
        <v>0</v>
      </c>
      <c r="E11" s="360">
        <v>0</v>
      </c>
      <c r="F11" s="364">
        <v>34653569.569999993</v>
      </c>
      <c r="G11" s="364">
        <v>183216026639.45883</v>
      </c>
      <c r="H11" s="364">
        <f t="shared" ref="H11:H27" si="0">+SUM(C11:G11)</f>
        <v>183250680209.02884</v>
      </c>
    </row>
    <row r="12" spans="1:18">
      <c r="B12" s="363" t="s">
        <v>219</v>
      </c>
      <c r="C12" s="364">
        <v>314314293568</v>
      </c>
      <c r="D12" s="364">
        <v>92408693955</v>
      </c>
      <c r="E12" s="364">
        <v>33728201560</v>
      </c>
      <c r="F12" s="364">
        <v>9856643418.1499958</v>
      </c>
      <c r="G12" s="364">
        <v>109363378</v>
      </c>
      <c r="H12" s="364">
        <f t="shared" si="0"/>
        <v>450417195879.15002</v>
      </c>
    </row>
    <row r="13" spans="1:18" ht="27" customHeight="1">
      <c r="B13" s="363" t="s">
        <v>238</v>
      </c>
      <c r="C13" s="364">
        <v>43349405367</v>
      </c>
      <c r="D13" s="364">
        <v>1563320398</v>
      </c>
      <c r="E13" s="364">
        <v>1824471831</v>
      </c>
      <c r="F13" s="364">
        <v>55945590</v>
      </c>
      <c r="G13" s="364">
        <v>83731653</v>
      </c>
      <c r="H13" s="364">
        <f t="shared" si="0"/>
        <v>46876874839</v>
      </c>
    </row>
    <row r="14" spans="1:18">
      <c r="B14" s="363" t="s">
        <v>40</v>
      </c>
      <c r="C14" s="364">
        <v>149993489759</v>
      </c>
      <c r="D14" s="364">
        <v>31658576</v>
      </c>
      <c r="E14" s="364">
        <v>0</v>
      </c>
      <c r="F14" s="364">
        <v>98719305.079999983</v>
      </c>
      <c r="G14" s="364">
        <v>11072629837</v>
      </c>
      <c r="H14" s="364">
        <f t="shared" si="0"/>
        <v>161196497477.07999</v>
      </c>
    </row>
    <row r="15" spans="1:18">
      <c r="B15" s="363" t="s">
        <v>222</v>
      </c>
      <c r="C15" s="364">
        <v>0</v>
      </c>
      <c r="D15" s="364">
        <v>0</v>
      </c>
      <c r="E15" s="364">
        <v>0</v>
      </c>
      <c r="F15" s="364">
        <v>53000</v>
      </c>
      <c r="G15" s="364">
        <v>280099593</v>
      </c>
      <c r="H15" s="364">
        <f t="shared" si="0"/>
        <v>280152593</v>
      </c>
    </row>
    <row r="16" spans="1:18">
      <c r="B16" s="363" t="s">
        <v>223</v>
      </c>
      <c r="C16" s="364">
        <v>82680937860.659988</v>
      </c>
      <c r="D16" s="364">
        <v>1303455332</v>
      </c>
      <c r="E16" s="364">
        <v>363238911</v>
      </c>
      <c r="F16" s="364">
        <v>716576617.50000024</v>
      </c>
      <c r="G16" s="364">
        <v>2477294929</v>
      </c>
      <c r="H16" s="364">
        <f t="shared" si="0"/>
        <v>87541503650.159988</v>
      </c>
      <c r="L16" s="100" t="s">
        <v>239</v>
      </c>
    </row>
    <row r="17" spans="2:8">
      <c r="B17" s="363" t="s">
        <v>224</v>
      </c>
      <c r="C17" s="364">
        <v>0</v>
      </c>
      <c r="D17" s="364">
        <v>0</v>
      </c>
      <c r="E17" s="364">
        <v>0</v>
      </c>
      <c r="F17" s="364">
        <v>0</v>
      </c>
      <c r="G17" s="364">
        <v>0</v>
      </c>
      <c r="H17" s="364">
        <f t="shared" si="0"/>
        <v>0</v>
      </c>
    </row>
    <row r="18" spans="2:8">
      <c r="B18" s="363" t="s">
        <v>225</v>
      </c>
      <c r="C18" s="364">
        <v>104154878</v>
      </c>
      <c r="D18" s="364">
        <v>252701847</v>
      </c>
      <c r="E18" s="364">
        <v>177763</v>
      </c>
      <c r="F18" s="364">
        <v>6027194</v>
      </c>
      <c r="G18" s="364">
        <v>0</v>
      </c>
      <c r="H18" s="364">
        <f t="shared" si="0"/>
        <v>363061682</v>
      </c>
    </row>
    <row r="19" spans="2:8">
      <c r="B19" s="378" t="s">
        <v>45</v>
      </c>
      <c r="C19" s="379">
        <f>+SUM(C20:C26)</f>
        <v>99079071229.740005</v>
      </c>
      <c r="D19" s="379">
        <f>+SUM(D20:D26)</f>
        <v>19419118119</v>
      </c>
      <c r="E19" s="379">
        <f>+SUM(E20:E26)</f>
        <v>4841655431</v>
      </c>
      <c r="F19" s="379">
        <f>+SUM(F20:F26)</f>
        <v>7005953473.2699995</v>
      </c>
      <c r="G19" s="379">
        <f>+SUM(G20:G26)</f>
        <v>41263000115</v>
      </c>
      <c r="H19" s="379">
        <f t="shared" si="0"/>
        <v>171608798368.01001</v>
      </c>
    </row>
    <row r="20" spans="2:8">
      <c r="B20" s="363" t="s">
        <v>227</v>
      </c>
      <c r="C20" s="364">
        <v>31475856450</v>
      </c>
      <c r="D20" s="364">
        <v>8176319497</v>
      </c>
      <c r="E20" s="364">
        <v>0</v>
      </c>
      <c r="F20" s="364">
        <v>0</v>
      </c>
      <c r="G20" s="364">
        <v>35216222474</v>
      </c>
      <c r="H20" s="364">
        <f t="shared" si="0"/>
        <v>74868398421</v>
      </c>
    </row>
    <row r="21" spans="2:8">
      <c r="B21" s="363" t="s">
        <v>228</v>
      </c>
      <c r="C21" s="364">
        <v>57712548920</v>
      </c>
      <c r="D21" s="364">
        <v>8465992761</v>
      </c>
      <c r="E21" s="364">
        <v>433175920</v>
      </c>
      <c r="F21" s="364">
        <v>5588913922.8199997</v>
      </c>
      <c r="G21" s="364">
        <v>5407589026</v>
      </c>
      <c r="H21" s="364">
        <f t="shared" si="0"/>
        <v>77608220549.820007</v>
      </c>
    </row>
    <row r="22" spans="2:8">
      <c r="B22" s="363" t="s">
        <v>229</v>
      </c>
      <c r="C22" s="364">
        <v>8531501</v>
      </c>
      <c r="D22" s="364">
        <v>104537272</v>
      </c>
      <c r="E22" s="364">
        <v>0</v>
      </c>
      <c r="F22" s="364">
        <v>1331966971.2900002</v>
      </c>
      <c r="G22" s="364">
        <v>0</v>
      </c>
      <c r="H22" s="364">
        <f t="shared" si="0"/>
        <v>1445035744.2900002</v>
      </c>
    </row>
    <row r="23" spans="2:8">
      <c r="B23" s="363" t="s">
        <v>230</v>
      </c>
      <c r="C23" s="364">
        <v>3208884224</v>
      </c>
      <c r="D23" s="364">
        <v>646425040</v>
      </c>
      <c r="E23" s="364">
        <v>76994059</v>
      </c>
      <c r="F23" s="364">
        <v>2100000</v>
      </c>
      <c r="G23" s="364">
        <v>637188615</v>
      </c>
      <c r="H23" s="364">
        <f t="shared" si="0"/>
        <v>4571591938</v>
      </c>
    </row>
    <row r="24" spans="2:8">
      <c r="B24" s="363" t="s">
        <v>231</v>
      </c>
      <c r="C24" s="364">
        <v>5226965859.7399988</v>
      </c>
      <c r="D24" s="364">
        <v>2010576281</v>
      </c>
      <c r="E24" s="364">
        <v>2223000</v>
      </c>
      <c r="F24" s="364">
        <v>41543995.289999999</v>
      </c>
      <c r="G24" s="364">
        <v>2000000</v>
      </c>
      <c r="H24" s="364">
        <f t="shared" si="0"/>
        <v>7283309136.0299988</v>
      </c>
    </row>
    <row r="25" spans="2:8">
      <c r="B25" s="365" t="s">
        <v>232</v>
      </c>
      <c r="C25" s="364">
        <v>0</v>
      </c>
      <c r="D25" s="364">
        <v>15267268</v>
      </c>
      <c r="E25" s="364">
        <v>4329262452</v>
      </c>
      <c r="F25" s="364">
        <v>35587785.870000005</v>
      </c>
      <c r="G25" s="364">
        <v>0</v>
      </c>
      <c r="H25" s="364">
        <f t="shared" si="0"/>
        <v>4380117505.8699999</v>
      </c>
    </row>
    <row r="26" spans="2:8">
      <c r="B26" s="363" t="s">
        <v>233</v>
      </c>
      <c r="C26" s="364">
        <v>1446284275</v>
      </c>
      <c r="D26" s="364">
        <v>0</v>
      </c>
      <c r="E26" s="364">
        <v>0</v>
      </c>
      <c r="F26" s="364">
        <v>5840798</v>
      </c>
      <c r="G26" s="364">
        <v>0</v>
      </c>
      <c r="H26" s="364">
        <f t="shared" si="0"/>
        <v>1452125073</v>
      </c>
    </row>
    <row r="27" spans="2:8">
      <c r="B27" s="378" t="s">
        <v>240</v>
      </c>
      <c r="C27" s="379">
        <f>+C19+C10</f>
        <v>689521352662.40002</v>
      </c>
      <c r="D27" s="379">
        <f>+D19+D10</f>
        <v>114978948227</v>
      </c>
      <c r="E27" s="379">
        <f>+E19+E10</f>
        <v>40757745496</v>
      </c>
      <c r="F27" s="379">
        <f>+F19+F10</f>
        <v>17774572167.569996</v>
      </c>
      <c r="G27" s="379">
        <f>+G19+G10</f>
        <v>238502146144.45883</v>
      </c>
      <c r="H27" s="379">
        <f t="shared" si="0"/>
        <v>1101534764697.4287</v>
      </c>
    </row>
    <row r="28" spans="2:8" ht="26.45" customHeight="1">
      <c r="B28" s="667" t="s">
        <v>208</v>
      </c>
      <c r="C28" s="667"/>
      <c r="D28" s="667"/>
      <c r="E28" s="667"/>
      <c r="F28" s="667"/>
      <c r="G28" s="667"/>
      <c r="H28" s="667"/>
    </row>
    <row r="29" spans="2:8"/>
  </sheetData>
  <mergeCells count="9">
    <mergeCell ref="K5:R9"/>
    <mergeCell ref="B6:H6"/>
    <mergeCell ref="B7:H7"/>
    <mergeCell ref="B8:H8"/>
    <mergeCell ref="B28:H28"/>
    <mergeCell ref="B1:H1"/>
    <mergeCell ref="B2:H2"/>
    <mergeCell ref="B3:H3"/>
    <mergeCell ref="B5:H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746BD-8C5E-4B8A-BEE7-7C03669CE515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2B1D8-70C1-4191-B48B-625CA79B8D2B}">
  <dimension ref="A1:XFC37"/>
  <sheetViews>
    <sheetView showGridLines="0" workbookViewId="0">
      <selection sqref="A1:L1"/>
    </sheetView>
  </sheetViews>
  <sheetFormatPr baseColWidth="10" defaultColWidth="11.42578125" defaultRowHeight="12.75"/>
  <cols>
    <col min="1" max="1" width="11.42578125" style="15" customWidth="1"/>
    <col min="2" max="3" width="11.42578125" style="15" hidden="1" customWidth="1"/>
    <col min="4" max="4" width="47.28515625" style="15" customWidth="1"/>
    <col min="5" max="5" width="13.7109375" style="15" customWidth="1"/>
    <col min="6" max="6" width="19.28515625" style="15" customWidth="1"/>
    <col min="7" max="7" width="12.7109375" style="15" customWidth="1"/>
    <col min="8" max="8" width="13.140625" style="15" customWidth="1"/>
    <col min="9" max="9" width="18.85546875" style="15" bestFit="1" customWidth="1"/>
    <col min="10" max="10" width="15.7109375" style="15" customWidth="1"/>
    <col min="11" max="11" width="8.140625" style="15" bestFit="1" customWidth="1"/>
    <col min="12" max="12" width="10.7109375" style="15" customWidth="1"/>
    <col min="13" max="13" width="2.140625" style="15" hidden="1" customWidth="1"/>
    <col min="14" max="16383" width="0" style="15" hidden="1" customWidth="1"/>
    <col min="16384" max="16384" width="1.85546875" style="15" hidden="1" customWidth="1"/>
  </cols>
  <sheetData>
    <row r="1" spans="1:13" ht="23.25">
      <c r="A1" s="696" t="s">
        <v>0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</row>
    <row r="2" spans="1:13" ht="20.25">
      <c r="A2" s="613" t="s">
        <v>1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</row>
    <row r="3" spans="1:13" ht="15.75">
      <c r="A3" s="603" t="s">
        <v>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</row>
    <row r="4" spans="1:13" ht="1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243"/>
    </row>
    <row r="5" spans="1:13" ht="18.75">
      <c r="A5" s="615" t="s">
        <v>242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</row>
    <row r="6" spans="1:13" ht="18.75">
      <c r="A6" s="615" t="s">
        <v>25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297">
        <v>4566573876752</v>
      </c>
    </row>
    <row r="7" spans="1:13" ht="18.75" hidden="1">
      <c r="A7" s="615" t="s">
        <v>26</v>
      </c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  <c r="M7" s="31" t="s">
        <v>179</v>
      </c>
    </row>
    <row r="8" spans="1:13" ht="18.75">
      <c r="A8" s="628" t="s">
        <v>27</v>
      </c>
      <c r="B8" s="628"/>
      <c r="C8" s="628"/>
      <c r="D8" s="628"/>
      <c r="E8" s="628"/>
      <c r="F8" s="628"/>
      <c r="G8" s="628"/>
      <c r="H8" s="628"/>
      <c r="I8" s="628"/>
      <c r="J8" s="628"/>
      <c r="K8" s="628"/>
      <c r="L8" s="94"/>
      <c r="M8" s="31"/>
    </row>
    <row r="9" spans="1:13" ht="16.5" thickBot="1">
      <c r="A9" s="93"/>
      <c r="B9" s="93"/>
      <c r="C9" s="93"/>
      <c r="D9" s="299"/>
      <c r="E9" s="299"/>
      <c r="F9" s="299"/>
      <c r="G9" s="299"/>
      <c r="H9" s="299"/>
      <c r="I9" s="299"/>
      <c r="J9" s="299"/>
      <c r="K9" s="299"/>
      <c r="L9" s="93"/>
      <c r="M9" s="297">
        <v>4456657376752.2705</v>
      </c>
    </row>
    <row r="10" spans="1:13" ht="60.75" thickBot="1">
      <c r="A10" s="93"/>
      <c r="B10" s="93"/>
      <c r="C10" s="93"/>
      <c r="D10" s="239" t="s">
        <v>177</v>
      </c>
      <c r="E10" s="240" t="s">
        <v>28</v>
      </c>
      <c r="F10" s="330" t="s">
        <v>285</v>
      </c>
      <c r="G10" s="223" t="s">
        <v>30</v>
      </c>
      <c r="H10" s="223" t="s">
        <v>31</v>
      </c>
      <c r="I10" s="223" t="s">
        <v>32</v>
      </c>
      <c r="J10" s="223" t="s">
        <v>33</v>
      </c>
      <c r="K10" s="241" t="s">
        <v>34</v>
      </c>
      <c r="M10" s="34"/>
    </row>
    <row r="11" spans="1:13" ht="15">
      <c r="A11" s="17"/>
      <c r="B11" s="17"/>
      <c r="C11" s="17"/>
      <c r="D11" s="27" t="s">
        <v>35</v>
      </c>
      <c r="E11" s="28">
        <f t="shared" ref="E11:J11" si="0">SUM(E12+E13)</f>
        <v>637268651616.11011</v>
      </c>
      <c r="F11" s="28">
        <f t="shared" si="0"/>
        <v>12455050178.539999</v>
      </c>
      <c r="G11" s="28">
        <f t="shared" si="0"/>
        <v>1004552283.3000016</v>
      </c>
      <c r="H11" s="29">
        <f t="shared" si="0"/>
        <v>5638099019.099947</v>
      </c>
      <c r="I11" s="29">
        <f t="shared" si="0"/>
        <v>148445518394.88004</v>
      </c>
      <c r="J11" s="29">
        <f t="shared" si="0"/>
        <v>804811871491.93018</v>
      </c>
      <c r="K11" s="30">
        <f>+J11/$M$9</f>
        <v>0.18058643585440398</v>
      </c>
    </row>
    <row r="12" spans="1:13" ht="15">
      <c r="A12" s="17"/>
      <c r="B12" s="17"/>
      <c r="C12" s="17"/>
      <c r="D12" s="32" t="s">
        <v>36</v>
      </c>
      <c r="E12" s="33">
        <v>625612157090.04016</v>
      </c>
      <c r="F12" s="33">
        <v>11283622484.539999</v>
      </c>
      <c r="G12" s="33">
        <v>1004552283.3000016</v>
      </c>
      <c r="H12" s="34">
        <v>5083257518.2199965</v>
      </c>
      <c r="I12" s="34">
        <v>148229686438.75003</v>
      </c>
      <c r="J12" s="34">
        <f>SUM(E12:I12)</f>
        <v>791213275814.85022</v>
      </c>
      <c r="K12" s="35">
        <f>+J12/$M$9</f>
        <v>0.1775351365223046</v>
      </c>
    </row>
    <row r="13" spans="1:13" ht="15">
      <c r="A13" s="17"/>
      <c r="B13" s="17"/>
      <c r="C13" s="17"/>
      <c r="D13" s="32" t="s">
        <v>37</v>
      </c>
      <c r="E13" s="33">
        <v>11656494526.07</v>
      </c>
      <c r="F13" s="33">
        <v>1171427694.0000005</v>
      </c>
      <c r="G13" s="33">
        <v>0</v>
      </c>
      <c r="H13" s="34">
        <v>554841500.87995017</v>
      </c>
      <c r="I13" s="34">
        <v>215831956.13000411</v>
      </c>
      <c r="J13" s="34">
        <f>SUM(E13:I13)</f>
        <v>13598595677.079954</v>
      </c>
      <c r="K13" s="35">
        <f>+J13/$M$9</f>
        <v>3.0512993320993748E-3</v>
      </c>
    </row>
    <row r="14" spans="1:13" ht="15">
      <c r="A14" s="17"/>
      <c r="B14" s="17"/>
      <c r="C14" s="17"/>
      <c r="D14" s="37"/>
      <c r="E14" s="39"/>
      <c r="F14" s="39"/>
      <c r="G14" s="39"/>
      <c r="H14" s="40"/>
      <c r="I14" s="40"/>
      <c r="J14" s="40"/>
      <c r="K14" s="41"/>
    </row>
    <row r="15" spans="1:13" ht="15">
      <c r="A15" s="17"/>
      <c r="B15" s="17"/>
      <c r="C15" s="17"/>
      <c r="D15" s="27" t="s">
        <v>38</v>
      </c>
      <c r="E15" s="28">
        <f>E16+E22</f>
        <v>826738165256.54822</v>
      </c>
      <c r="F15" s="28">
        <f>F16+F22</f>
        <v>77014063171.220276</v>
      </c>
      <c r="G15" s="28">
        <f>G16+G22</f>
        <v>12311449773.959999</v>
      </c>
      <c r="H15" s="28">
        <f>H16+H22</f>
        <v>17607841605.649906</v>
      </c>
      <c r="I15" s="29">
        <f>I16+I22</f>
        <v>215999158789.72971</v>
      </c>
      <c r="J15" s="29">
        <f t="shared" ref="J15:J22" si="1">SUM(E15:I15)</f>
        <v>1149670678597.1082</v>
      </c>
      <c r="K15" s="42">
        <f t="shared" ref="K15:K22" si="2">+J15/$M$9</f>
        <v>0.25796703255544301</v>
      </c>
      <c r="L15" s="298"/>
    </row>
    <row r="16" spans="1:13" ht="15">
      <c r="A16" s="17"/>
      <c r="B16" s="17"/>
      <c r="C16" s="17"/>
      <c r="D16" s="32" t="s">
        <v>39</v>
      </c>
      <c r="E16" s="33">
        <v>748996440409.73743</v>
      </c>
      <c r="F16" s="43">
        <v>69599470145.880264</v>
      </c>
      <c r="G16" s="44">
        <v>12222643487.289999</v>
      </c>
      <c r="H16" s="34">
        <v>12485074030.789909</v>
      </c>
      <c r="I16" s="34">
        <v>154604204819.47968</v>
      </c>
      <c r="J16" s="34">
        <f t="shared" si="1"/>
        <v>997907832893.17725</v>
      </c>
      <c r="K16" s="35">
        <f t="shared" si="2"/>
        <v>0.22391396702350702</v>
      </c>
      <c r="L16" s="300"/>
    </row>
    <row r="17" spans="1:12" ht="15">
      <c r="A17" s="17"/>
      <c r="B17" s="17"/>
      <c r="C17" s="17"/>
      <c r="D17" s="47" t="s">
        <v>40</v>
      </c>
      <c r="E17" s="33">
        <f t="shared" ref="E17:J17" si="3">SUM(E18:E21)</f>
        <v>161814383293.01999</v>
      </c>
      <c r="F17" s="33">
        <f t="shared" si="3"/>
        <v>357251.62</v>
      </c>
      <c r="G17" s="33">
        <f t="shared" si="3"/>
        <v>0</v>
      </c>
      <c r="H17" s="33">
        <f t="shared" si="3"/>
        <v>88223253.360000014</v>
      </c>
      <c r="I17" s="33">
        <f t="shared" si="3"/>
        <v>5296035631.1000004</v>
      </c>
      <c r="J17" s="33">
        <f t="shared" si="3"/>
        <v>167198999429.09998</v>
      </c>
      <c r="K17" s="46">
        <f t="shared" si="2"/>
        <v>3.7516682413433367E-2</v>
      </c>
    </row>
    <row r="18" spans="1:12" ht="15">
      <c r="A18" s="17"/>
      <c r="B18" s="17"/>
      <c r="C18" s="17"/>
      <c r="D18" s="47" t="s">
        <v>41</v>
      </c>
      <c r="E18" s="34">
        <v>75806105469.520004</v>
      </c>
      <c r="F18" s="33">
        <v>357251.62</v>
      </c>
      <c r="G18" s="48">
        <v>0</v>
      </c>
      <c r="H18" s="34">
        <v>88223253.360000014</v>
      </c>
      <c r="I18" s="34">
        <v>4380139192.8100004</v>
      </c>
      <c r="J18" s="34">
        <f t="shared" si="1"/>
        <v>80274825167.309998</v>
      </c>
      <c r="K18" s="46">
        <f t="shared" si="2"/>
        <v>1.8012339379297138E-2</v>
      </c>
    </row>
    <row r="19" spans="1:12" ht="15">
      <c r="A19" s="17"/>
      <c r="B19" s="17"/>
      <c r="C19" s="17"/>
      <c r="D19" s="47" t="s">
        <v>42</v>
      </c>
      <c r="E19" s="34">
        <v>84402046125.389999</v>
      </c>
      <c r="F19" s="48">
        <v>0</v>
      </c>
      <c r="G19" s="48">
        <v>0</v>
      </c>
      <c r="H19" s="49">
        <v>0</v>
      </c>
      <c r="I19" s="34">
        <v>119018623.01000001</v>
      </c>
      <c r="J19" s="34">
        <f t="shared" si="1"/>
        <v>84521064748.399994</v>
      </c>
      <c r="K19" s="46">
        <f t="shared" si="2"/>
        <v>1.8965125115809011E-2</v>
      </c>
    </row>
    <row r="20" spans="1:12" ht="15">
      <c r="A20" s="17"/>
      <c r="B20" s="17"/>
      <c r="C20" s="17"/>
      <c r="D20" s="47" t="s">
        <v>43</v>
      </c>
      <c r="E20" s="34">
        <v>1606231698.1099997</v>
      </c>
      <c r="F20" s="48">
        <v>0</v>
      </c>
      <c r="G20" s="48">
        <v>0</v>
      </c>
      <c r="H20" s="49">
        <v>0</v>
      </c>
      <c r="I20" s="34">
        <v>162936749.72999999</v>
      </c>
      <c r="J20" s="34">
        <f t="shared" si="1"/>
        <v>1769168447.8399997</v>
      </c>
      <c r="K20" s="46">
        <f t="shared" si="2"/>
        <v>3.9697205736943087E-4</v>
      </c>
    </row>
    <row r="21" spans="1:12" ht="15">
      <c r="A21" s="17"/>
      <c r="B21" s="17"/>
      <c r="C21" s="17"/>
      <c r="D21" s="47" t="s">
        <v>44</v>
      </c>
      <c r="E21" s="34">
        <v>0</v>
      </c>
      <c r="F21" s="48">
        <v>0</v>
      </c>
      <c r="G21" s="48">
        <v>0</v>
      </c>
      <c r="H21" s="49">
        <v>0</v>
      </c>
      <c r="I21" s="34">
        <v>633941065.54999995</v>
      </c>
      <c r="J21" s="34">
        <f t="shared" si="1"/>
        <v>633941065.54999995</v>
      </c>
      <c r="K21" s="46">
        <f t="shared" si="2"/>
        <v>1.4224586095778715E-4</v>
      </c>
    </row>
    <row r="22" spans="1:12" ht="15">
      <c r="A22" s="17"/>
      <c r="B22" s="17"/>
      <c r="C22" s="17"/>
      <c r="D22" s="32" t="s">
        <v>45</v>
      </c>
      <c r="E22" s="33">
        <v>77741724846.810776</v>
      </c>
      <c r="F22" s="33">
        <v>7414593025.3400059</v>
      </c>
      <c r="G22" s="33">
        <v>88806286.670000002</v>
      </c>
      <c r="H22" s="34">
        <v>5122767574.8599977</v>
      </c>
      <c r="I22" s="34">
        <v>61394953970.250031</v>
      </c>
      <c r="J22" s="34">
        <f t="shared" si="1"/>
        <v>151762845703.93082</v>
      </c>
      <c r="K22" s="35">
        <f t="shared" si="2"/>
        <v>3.4053065531935947E-2</v>
      </c>
    </row>
    <row r="23" spans="1:12" ht="15">
      <c r="A23" s="17"/>
      <c r="B23" s="17"/>
      <c r="C23" s="17"/>
      <c r="D23" s="50"/>
      <c r="E23" s="51"/>
      <c r="F23" s="51"/>
      <c r="G23" s="51"/>
      <c r="H23" s="52"/>
      <c r="I23" s="52"/>
      <c r="J23" s="52"/>
      <c r="K23" s="53"/>
    </row>
    <row r="24" spans="1:12" ht="15">
      <c r="A24" s="17"/>
      <c r="B24" s="17"/>
      <c r="C24" s="17"/>
      <c r="D24" s="27" t="s">
        <v>46</v>
      </c>
      <c r="E24" s="54"/>
      <c r="F24" s="54"/>
      <c r="G24" s="54"/>
      <c r="H24" s="29"/>
      <c r="I24" s="29"/>
      <c r="J24" s="29"/>
      <c r="K24" s="42"/>
    </row>
    <row r="25" spans="1:12" ht="15">
      <c r="A25" s="17"/>
      <c r="B25" s="17"/>
      <c r="C25" s="17"/>
      <c r="D25" s="50" t="s">
        <v>47</v>
      </c>
      <c r="E25" s="55">
        <f>E12-E16</f>
        <v>-123384283319.69727</v>
      </c>
      <c r="F25" s="55">
        <f>F12-F16</f>
        <v>-58315847661.340263</v>
      </c>
      <c r="G25" s="55">
        <f>G12-G16</f>
        <v>-11218091203.989998</v>
      </c>
      <c r="H25" s="40">
        <f>H12-H16</f>
        <v>-7401816512.5699129</v>
      </c>
      <c r="I25" s="40">
        <f>I12-I16</f>
        <v>-6374518380.7296448</v>
      </c>
      <c r="J25" s="40">
        <f>SUM(E25:I25)</f>
        <v>-206694557078.32709</v>
      </c>
      <c r="K25" s="41">
        <f>+J25/$M$9</f>
        <v>-4.6378830501202443E-2</v>
      </c>
    </row>
    <row r="26" spans="1:12" ht="30">
      <c r="A26" s="17"/>
      <c r="B26" s="17"/>
      <c r="C26" s="17"/>
      <c r="D26" s="50" t="s">
        <v>48</v>
      </c>
      <c r="E26" s="55">
        <f>E13-E22</f>
        <v>-66085230320.740776</v>
      </c>
      <c r="F26" s="55">
        <f>F13-F22</f>
        <v>-6243165331.3400059</v>
      </c>
      <c r="G26" s="55">
        <f>G13-G22</f>
        <v>-88806286.670000002</v>
      </c>
      <c r="H26" s="40">
        <f>H13-H22</f>
        <v>-4567926073.9800472</v>
      </c>
      <c r="I26" s="40">
        <f>I13-I22</f>
        <v>-61179122014.120026</v>
      </c>
      <c r="J26" s="40">
        <f>SUM(E26:I26)</f>
        <v>-138164250026.85083</v>
      </c>
      <c r="K26" s="41">
        <f>+J26/$M$9</f>
        <v>-3.1001766199836564E-2</v>
      </c>
    </row>
    <row r="27" spans="1:12" ht="15">
      <c r="A27" s="17"/>
      <c r="B27" s="17"/>
      <c r="C27" s="17"/>
      <c r="D27" s="50" t="s">
        <v>49</v>
      </c>
      <c r="E27" s="55">
        <f>E11-E15</f>
        <v>-189469513640.43811</v>
      </c>
      <c r="F27" s="55">
        <f>F11-F15</f>
        <v>-64559012992.680275</v>
      </c>
      <c r="G27" s="55">
        <f>G11-G15</f>
        <v>-11306897490.659998</v>
      </c>
      <c r="H27" s="40">
        <f>H11-H15</f>
        <v>-11969742586.549959</v>
      </c>
      <c r="I27" s="40">
        <f>I11-I15</f>
        <v>-67553640394.84967</v>
      </c>
      <c r="J27" s="40">
        <f>SUM(E27:I27)</f>
        <v>-344858807105.17804</v>
      </c>
      <c r="K27" s="41">
        <f>+J27/$M$9</f>
        <v>-7.7380596701039042E-2</v>
      </c>
    </row>
    <row r="28" spans="1:12" ht="15">
      <c r="A28" s="17"/>
      <c r="B28" s="17"/>
      <c r="C28" s="17"/>
      <c r="D28" s="50" t="s">
        <v>50</v>
      </c>
      <c r="E28" s="55">
        <f>E11-(E15-E17)</f>
        <v>-27655130347.418091</v>
      </c>
      <c r="F28" s="55">
        <f>F11-(F15-F17)</f>
        <v>-64558655741.06028</v>
      </c>
      <c r="G28" s="55">
        <f>G11-(G15-G17)</f>
        <v>-11306897490.659998</v>
      </c>
      <c r="H28" s="40">
        <f>H11-(H15-H17)</f>
        <v>-11881519333.189959</v>
      </c>
      <c r="I28" s="40">
        <f>I11-(I15-I17)</f>
        <v>-62257604763.749664</v>
      </c>
      <c r="J28" s="40">
        <f>SUM(E28:I28)</f>
        <v>-177659807676.078</v>
      </c>
      <c r="K28" s="41">
        <f>+J28/$M$9</f>
        <v>-3.9863914287605662E-2</v>
      </c>
    </row>
    <row r="29" spans="1:12" ht="15">
      <c r="A29" s="17"/>
      <c r="B29" s="17"/>
      <c r="C29" s="17"/>
      <c r="D29" s="50"/>
      <c r="E29" s="58"/>
      <c r="F29" s="58"/>
      <c r="G29" s="58"/>
      <c r="H29" s="52"/>
      <c r="I29" s="52"/>
      <c r="J29" s="52"/>
      <c r="K29" s="59"/>
    </row>
    <row r="30" spans="1:12" ht="15">
      <c r="A30" s="17"/>
      <c r="B30" s="17"/>
      <c r="C30" s="17"/>
      <c r="D30" s="27" t="s">
        <v>51</v>
      </c>
      <c r="E30" s="28">
        <f t="shared" ref="E30:J30" si="4">E31-E32</f>
        <v>438726818897.05017</v>
      </c>
      <c r="F30" s="28">
        <f t="shared" si="4"/>
        <v>1062868936.7000008</v>
      </c>
      <c r="G30" s="28">
        <f t="shared" si="4"/>
        <v>0</v>
      </c>
      <c r="H30" s="29">
        <f t="shared" si="4"/>
        <v>-1750300974.5700004</v>
      </c>
      <c r="I30" s="29">
        <f t="shared" si="4"/>
        <v>11655272499.710003</v>
      </c>
      <c r="J30" s="29">
        <f t="shared" si="4"/>
        <v>449694659358.89014</v>
      </c>
      <c r="K30" s="42">
        <f>+J30/$M$9</f>
        <v>0.10090402320462856</v>
      </c>
    </row>
    <row r="31" spans="1:12" ht="15">
      <c r="A31" s="17"/>
      <c r="B31" s="17"/>
      <c r="C31" s="17"/>
      <c r="D31" s="32" t="s">
        <v>52</v>
      </c>
      <c r="E31" s="33">
        <v>599467288501.16016</v>
      </c>
      <c r="F31" s="33">
        <v>-8443999996</v>
      </c>
      <c r="G31" s="33">
        <v>0</v>
      </c>
      <c r="H31" s="34">
        <v>509238694.0800001</v>
      </c>
      <c r="I31" s="34">
        <v>40686035563.350006</v>
      </c>
      <c r="J31" s="34">
        <f>SUM(E31:I31)</f>
        <v>632218562762.59009</v>
      </c>
      <c r="K31" s="35">
        <f>+J31/$M$9</f>
        <v>0.14185935990065068</v>
      </c>
      <c r="L31" s="301"/>
    </row>
    <row r="32" spans="1:12" ht="15">
      <c r="A32" s="17"/>
      <c r="B32" s="17"/>
      <c r="C32" s="17"/>
      <c r="D32" s="32" t="s">
        <v>53</v>
      </c>
      <c r="E32" s="33">
        <v>160740469604.10999</v>
      </c>
      <c r="F32" s="33">
        <v>-9506868932.7000008</v>
      </c>
      <c r="G32" s="33">
        <v>0</v>
      </c>
      <c r="H32" s="34">
        <v>2259539668.6500006</v>
      </c>
      <c r="I32" s="34">
        <v>29030763063.640003</v>
      </c>
      <c r="J32" s="34">
        <f>SUM(E32:I32)</f>
        <v>182523903403.69998</v>
      </c>
      <c r="K32" s="35">
        <f>+J32/$M$9</f>
        <v>4.0955336696022131E-2</v>
      </c>
      <c r="L32" s="298"/>
    </row>
    <row r="33" spans="1:12" ht="15">
      <c r="A33" s="17"/>
      <c r="B33" s="17"/>
      <c r="C33" s="17"/>
      <c r="D33" s="37"/>
      <c r="E33" s="60"/>
      <c r="F33" s="60"/>
      <c r="G33" s="60"/>
      <c r="H33" s="61"/>
      <c r="I33" s="61"/>
      <c r="J33" s="61"/>
      <c r="K33" s="41"/>
    </row>
    <row r="34" spans="1:12" ht="15">
      <c r="A34" s="17"/>
      <c r="B34" s="17"/>
      <c r="C34" s="17"/>
      <c r="D34" s="27" t="s">
        <v>54</v>
      </c>
      <c r="E34" s="62">
        <f t="shared" ref="E34:J34" si="5">+E27/$M$9</f>
        <v>-4.2513816437581183E-2</v>
      </c>
      <c r="F34" s="62">
        <f t="shared" si="5"/>
        <v>-1.4485971779981613E-2</v>
      </c>
      <c r="G34" s="62">
        <f t="shared" si="5"/>
        <v>-2.5370802677453629E-3</v>
      </c>
      <c r="H34" s="62">
        <f t="shared" si="5"/>
        <v>-2.6858117137271947E-3</v>
      </c>
      <c r="I34" s="62">
        <f t="shared" si="5"/>
        <v>-1.5157916502003679E-2</v>
      </c>
      <c r="J34" s="62">
        <f t="shared" si="5"/>
        <v>-7.7380596701039042E-2</v>
      </c>
      <c r="K34" s="63"/>
    </row>
    <row r="35" spans="1:12" ht="15">
      <c r="A35" s="17"/>
      <c r="B35" s="17"/>
      <c r="C35" s="17"/>
      <c r="D35" s="302"/>
      <c r="E35" s="303"/>
      <c r="F35" s="303"/>
      <c r="G35" s="303"/>
      <c r="H35" s="303"/>
      <c r="I35" s="303"/>
      <c r="J35" s="303"/>
      <c r="K35" s="199"/>
    </row>
    <row r="36" spans="1:12" ht="22.5" customHeight="1">
      <c r="A36" s="17"/>
      <c r="B36" s="17"/>
      <c r="C36" s="17"/>
      <c r="D36" s="632" t="s">
        <v>55</v>
      </c>
      <c r="E36" s="632"/>
      <c r="F36" s="632"/>
      <c r="G36" s="632"/>
      <c r="H36" s="632"/>
      <c r="I36" s="632"/>
      <c r="J36" s="632"/>
      <c r="K36" s="632"/>
      <c r="L36" s="17"/>
    </row>
    <row r="37" spans="1:12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</row>
  </sheetData>
  <mergeCells count="8">
    <mergeCell ref="D36:K36"/>
    <mergeCell ref="A8:K8"/>
    <mergeCell ref="A1:L1"/>
    <mergeCell ref="A2:L2"/>
    <mergeCell ref="A3:L3"/>
    <mergeCell ref="A5:L5"/>
    <mergeCell ref="A6:L6"/>
    <mergeCell ref="A7:L7"/>
  </mergeCells>
  <pageMargins left="0.7" right="0.7" top="0.75" bottom="0.75" header="0.3" footer="0.3"/>
  <pageSetup orientation="portrait" r:id="rId1"/>
  <ignoredErrors>
    <ignoredError sqref="E17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5B37A-5C14-4C6C-9AC3-B974E46FE95B}">
  <dimension ref="A1:WWA33"/>
  <sheetViews>
    <sheetView showGridLines="0" workbookViewId="0">
      <selection sqref="A1:L1"/>
    </sheetView>
  </sheetViews>
  <sheetFormatPr baseColWidth="10" defaultColWidth="0" defaultRowHeight="12.75" zeroHeight="1"/>
  <cols>
    <col min="1" max="1" width="9.85546875" style="15" customWidth="1"/>
    <col min="2" max="2" width="0" style="15" hidden="1" customWidth="1"/>
    <col min="3" max="3" width="11.42578125" style="15" hidden="1" customWidth="1"/>
    <col min="4" max="4" width="46.85546875" style="15" customWidth="1"/>
    <col min="5" max="5" width="13.28515625" style="15" customWidth="1"/>
    <col min="6" max="6" width="19" style="15" customWidth="1"/>
    <col min="7" max="7" width="14.85546875" style="15" customWidth="1"/>
    <col min="8" max="8" width="13.42578125" style="15" customWidth="1"/>
    <col min="9" max="9" width="13.140625" style="15" customWidth="1"/>
    <col min="10" max="10" width="15.140625" style="15" customWidth="1"/>
    <col min="11" max="11" width="8.140625" style="15" bestFit="1" customWidth="1"/>
    <col min="12" max="12" width="11.42578125" style="15" customWidth="1"/>
    <col min="13" max="13" width="20" style="15" hidden="1"/>
    <col min="14" max="14" width="11.42578125" style="15" hidden="1"/>
    <col min="15" max="15" width="21" style="15" hidden="1"/>
    <col min="16" max="18" width="11.42578125" style="15" hidden="1"/>
    <col min="19" max="19" width="20.140625" style="15" hidden="1"/>
    <col min="20" max="256" width="11.42578125" style="15" hidden="1"/>
    <col min="257" max="257" width="28.28515625" style="15" hidden="1"/>
    <col min="258" max="258" width="18.5703125" style="15" hidden="1"/>
    <col min="259" max="259" width="17.28515625" style="15" hidden="1"/>
    <col min="260" max="261" width="17.5703125" style="15" hidden="1"/>
    <col min="262" max="262" width="18.5703125" style="15" hidden="1"/>
    <col min="263" max="263" width="16.5703125" style="15" hidden="1"/>
    <col min="264" max="264" width="18.5703125" style="15" hidden="1"/>
    <col min="265" max="265" width="13.28515625" style="15" hidden="1"/>
    <col min="266" max="274" width="11.42578125" style="15" hidden="1"/>
    <col min="275" max="275" width="12.85546875" style="15" hidden="1"/>
    <col min="276" max="512" width="11.42578125" style="15" hidden="1"/>
    <col min="513" max="513" width="28.28515625" style="15" hidden="1"/>
    <col min="514" max="514" width="18.5703125" style="15" hidden="1"/>
    <col min="515" max="515" width="17.28515625" style="15" hidden="1"/>
    <col min="516" max="517" width="17.5703125" style="15" hidden="1"/>
    <col min="518" max="518" width="18.5703125" style="15" hidden="1"/>
    <col min="519" max="519" width="16.5703125" style="15" hidden="1"/>
    <col min="520" max="520" width="18.5703125" style="15" hidden="1"/>
    <col min="521" max="521" width="13.28515625" style="15" hidden="1"/>
    <col min="522" max="530" width="11.42578125" style="15" hidden="1"/>
    <col min="531" max="531" width="12.85546875" style="15" hidden="1"/>
    <col min="532" max="768" width="11.42578125" style="15" hidden="1"/>
    <col min="769" max="769" width="28.28515625" style="15" hidden="1"/>
    <col min="770" max="770" width="18.5703125" style="15" hidden="1"/>
    <col min="771" max="771" width="17.28515625" style="15" hidden="1"/>
    <col min="772" max="773" width="17.5703125" style="15" hidden="1"/>
    <col min="774" max="774" width="18.5703125" style="15" hidden="1"/>
    <col min="775" max="775" width="16.5703125" style="15" hidden="1"/>
    <col min="776" max="776" width="18.5703125" style="15" hidden="1"/>
    <col min="777" max="777" width="13.28515625" style="15" hidden="1"/>
    <col min="778" max="786" width="11.42578125" style="15" hidden="1"/>
    <col min="787" max="787" width="12.85546875" style="15" hidden="1"/>
    <col min="788" max="1024" width="11.42578125" style="15" hidden="1"/>
    <col min="1025" max="1025" width="28.28515625" style="15" hidden="1"/>
    <col min="1026" max="1026" width="18.5703125" style="15" hidden="1"/>
    <col min="1027" max="1027" width="17.28515625" style="15" hidden="1"/>
    <col min="1028" max="1029" width="17.5703125" style="15" hidden="1"/>
    <col min="1030" max="1030" width="18.5703125" style="15" hidden="1"/>
    <col min="1031" max="1031" width="16.5703125" style="15" hidden="1"/>
    <col min="1032" max="1032" width="18.5703125" style="15" hidden="1"/>
    <col min="1033" max="1033" width="13.28515625" style="15" hidden="1"/>
    <col min="1034" max="1042" width="11.42578125" style="15" hidden="1"/>
    <col min="1043" max="1043" width="12.85546875" style="15" hidden="1"/>
    <col min="1044" max="1280" width="11.42578125" style="15" hidden="1"/>
    <col min="1281" max="1281" width="28.28515625" style="15" hidden="1"/>
    <col min="1282" max="1282" width="18.5703125" style="15" hidden="1"/>
    <col min="1283" max="1283" width="17.28515625" style="15" hidden="1"/>
    <col min="1284" max="1285" width="17.5703125" style="15" hidden="1"/>
    <col min="1286" max="1286" width="18.5703125" style="15" hidden="1"/>
    <col min="1287" max="1287" width="16.5703125" style="15" hidden="1"/>
    <col min="1288" max="1288" width="18.5703125" style="15" hidden="1"/>
    <col min="1289" max="1289" width="13.28515625" style="15" hidden="1"/>
    <col min="1290" max="1298" width="11.42578125" style="15" hidden="1"/>
    <col min="1299" max="1299" width="12.85546875" style="15" hidden="1"/>
    <col min="1300" max="1536" width="11.42578125" style="15" hidden="1"/>
    <col min="1537" max="1537" width="28.28515625" style="15" hidden="1"/>
    <col min="1538" max="1538" width="18.5703125" style="15" hidden="1"/>
    <col min="1539" max="1539" width="17.28515625" style="15" hidden="1"/>
    <col min="1540" max="1541" width="17.5703125" style="15" hidden="1"/>
    <col min="1542" max="1542" width="18.5703125" style="15" hidden="1"/>
    <col min="1543" max="1543" width="16.5703125" style="15" hidden="1"/>
    <col min="1544" max="1544" width="18.5703125" style="15" hidden="1"/>
    <col min="1545" max="1545" width="13.28515625" style="15" hidden="1"/>
    <col min="1546" max="1554" width="11.42578125" style="15" hidden="1"/>
    <col min="1555" max="1555" width="12.85546875" style="15" hidden="1"/>
    <col min="1556" max="1792" width="11.42578125" style="15" hidden="1"/>
    <col min="1793" max="1793" width="28.28515625" style="15" hidden="1"/>
    <col min="1794" max="1794" width="18.5703125" style="15" hidden="1"/>
    <col min="1795" max="1795" width="17.28515625" style="15" hidden="1"/>
    <col min="1796" max="1797" width="17.5703125" style="15" hidden="1"/>
    <col min="1798" max="1798" width="18.5703125" style="15" hidden="1"/>
    <col min="1799" max="1799" width="16.5703125" style="15" hidden="1"/>
    <col min="1800" max="1800" width="18.5703125" style="15" hidden="1"/>
    <col min="1801" max="1801" width="13.28515625" style="15" hidden="1"/>
    <col min="1802" max="1810" width="11.42578125" style="15" hidden="1"/>
    <col min="1811" max="1811" width="12.85546875" style="15" hidden="1"/>
    <col min="1812" max="2048" width="11.42578125" style="15" hidden="1"/>
    <col min="2049" max="2049" width="28.28515625" style="15" hidden="1"/>
    <col min="2050" max="2050" width="18.5703125" style="15" hidden="1"/>
    <col min="2051" max="2051" width="17.28515625" style="15" hidden="1"/>
    <col min="2052" max="2053" width="17.5703125" style="15" hidden="1"/>
    <col min="2054" max="2054" width="18.5703125" style="15" hidden="1"/>
    <col min="2055" max="2055" width="16.5703125" style="15" hidden="1"/>
    <col min="2056" max="2056" width="18.5703125" style="15" hidden="1"/>
    <col min="2057" max="2057" width="13.28515625" style="15" hidden="1"/>
    <col min="2058" max="2066" width="11.42578125" style="15" hidden="1"/>
    <col min="2067" max="2067" width="12.85546875" style="15" hidden="1"/>
    <col min="2068" max="2304" width="11.42578125" style="15" hidden="1"/>
    <col min="2305" max="2305" width="28.28515625" style="15" hidden="1"/>
    <col min="2306" max="2306" width="18.5703125" style="15" hidden="1"/>
    <col min="2307" max="2307" width="17.28515625" style="15" hidden="1"/>
    <col min="2308" max="2309" width="17.5703125" style="15" hidden="1"/>
    <col min="2310" max="2310" width="18.5703125" style="15" hidden="1"/>
    <col min="2311" max="2311" width="16.5703125" style="15" hidden="1"/>
    <col min="2312" max="2312" width="18.5703125" style="15" hidden="1"/>
    <col min="2313" max="2313" width="13.28515625" style="15" hidden="1"/>
    <col min="2314" max="2322" width="11.42578125" style="15" hidden="1"/>
    <col min="2323" max="2323" width="12.85546875" style="15" hidden="1"/>
    <col min="2324" max="2560" width="11.42578125" style="15" hidden="1"/>
    <col min="2561" max="2561" width="28.28515625" style="15" hidden="1"/>
    <col min="2562" max="2562" width="18.5703125" style="15" hidden="1"/>
    <col min="2563" max="2563" width="17.28515625" style="15" hidden="1"/>
    <col min="2564" max="2565" width="17.5703125" style="15" hidden="1"/>
    <col min="2566" max="2566" width="18.5703125" style="15" hidden="1"/>
    <col min="2567" max="2567" width="16.5703125" style="15" hidden="1"/>
    <col min="2568" max="2568" width="18.5703125" style="15" hidden="1"/>
    <col min="2569" max="2569" width="13.28515625" style="15" hidden="1"/>
    <col min="2570" max="2578" width="11.42578125" style="15" hidden="1"/>
    <col min="2579" max="2579" width="12.85546875" style="15" hidden="1"/>
    <col min="2580" max="2816" width="11.42578125" style="15" hidden="1"/>
    <col min="2817" max="2817" width="28.28515625" style="15" hidden="1"/>
    <col min="2818" max="2818" width="18.5703125" style="15" hidden="1"/>
    <col min="2819" max="2819" width="17.28515625" style="15" hidden="1"/>
    <col min="2820" max="2821" width="17.5703125" style="15" hidden="1"/>
    <col min="2822" max="2822" width="18.5703125" style="15" hidden="1"/>
    <col min="2823" max="2823" width="16.5703125" style="15" hidden="1"/>
    <col min="2824" max="2824" width="18.5703125" style="15" hidden="1"/>
    <col min="2825" max="2825" width="13.28515625" style="15" hidden="1"/>
    <col min="2826" max="2834" width="11.42578125" style="15" hidden="1"/>
    <col min="2835" max="2835" width="12.85546875" style="15" hidden="1"/>
    <col min="2836" max="3072" width="11.42578125" style="15" hidden="1"/>
    <col min="3073" max="3073" width="28.28515625" style="15" hidden="1"/>
    <col min="3074" max="3074" width="18.5703125" style="15" hidden="1"/>
    <col min="3075" max="3075" width="17.28515625" style="15" hidden="1"/>
    <col min="3076" max="3077" width="17.5703125" style="15" hidden="1"/>
    <col min="3078" max="3078" width="18.5703125" style="15" hidden="1"/>
    <col min="3079" max="3079" width="16.5703125" style="15" hidden="1"/>
    <col min="3080" max="3080" width="18.5703125" style="15" hidden="1"/>
    <col min="3081" max="3081" width="13.28515625" style="15" hidden="1"/>
    <col min="3082" max="3090" width="11.42578125" style="15" hidden="1"/>
    <col min="3091" max="3091" width="12.85546875" style="15" hidden="1"/>
    <col min="3092" max="3328" width="11.42578125" style="15" hidden="1"/>
    <col min="3329" max="3329" width="28.28515625" style="15" hidden="1"/>
    <col min="3330" max="3330" width="18.5703125" style="15" hidden="1"/>
    <col min="3331" max="3331" width="17.28515625" style="15" hidden="1"/>
    <col min="3332" max="3333" width="17.5703125" style="15" hidden="1"/>
    <col min="3334" max="3334" width="18.5703125" style="15" hidden="1"/>
    <col min="3335" max="3335" width="16.5703125" style="15" hidden="1"/>
    <col min="3336" max="3336" width="18.5703125" style="15" hidden="1"/>
    <col min="3337" max="3337" width="13.28515625" style="15" hidden="1"/>
    <col min="3338" max="3346" width="11.42578125" style="15" hidden="1"/>
    <col min="3347" max="3347" width="12.85546875" style="15" hidden="1"/>
    <col min="3348" max="3584" width="11.42578125" style="15" hidden="1"/>
    <col min="3585" max="3585" width="28.28515625" style="15" hidden="1"/>
    <col min="3586" max="3586" width="18.5703125" style="15" hidden="1"/>
    <col min="3587" max="3587" width="17.28515625" style="15" hidden="1"/>
    <col min="3588" max="3589" width="17.5703125" style="15" hidden="1"/>
    <col min="3590" max="3590" width="18.5703125" style="15" hidden="1"/>
    <col min="3591" max="3591" width="16.5703125" style="15" hidden="1"/>
    <col min="3592" max="3592" width="18.5703125" style="15" hidden="1"/>
    <col min="3593" max="3593" width="13.28515625" style="15" hidden="1"/>
    <col min="3594" max="3602" width="11.42578125" style="15" hidden="1"/>
    <col min="3603" max="3603" width="12.85546875" style="15" hidden="1"/>
    <col min="3604" max="3840" width="11.42578125" style="15" hidden="1"/>
    <col min="3841" max="3841" width="28.28515625" style="15" hidden="1"/>
    <col min="3842" max="3842" width="18.5703125" style="15" hidden="1"/>
    <col min="3843" max="3843" width="17.28515625" style="15" hidden="1"/>
    <col min="3844" max="3845" width="17.5703125" style="15" hidden="1"/>
    <col min="3846" max="3846" width="18.5703125" style="15" hidden="1"/>
    <col min="3847" max="3847" width="16.5703125" style="15" hidden="1"/>
    <col min="3848" max="3848" width="18.5703125" style="15" hidden="1"/>
    <col min="3849" max="3849" width="13.28515625" style="15" hidden="1"/>
    <col min="3850" max="3858" width="11.42578125" style="15" hidden="1"/>
    <col min="3859" max="3859" width="12.85546875" style="15" hidden="1"/>
    <col min="3860" max="4096" width="11.42578125" style="15" hidden="1"/>
    <col min="4097" max="4097" width="28.28515625" style="15" hidden="1"/>
    <col min="4098" max="4098" width="18.5703125" style="15" hidden="1"/>
    <col min="4099" max="4099" width="17.28515625" style="15" hidden="1"/>
    <col min="4100" max="4101" width="17.5703125" style="15" hidden="1"/>
    <col min="4102" max="4102" width="18.5703125" style="15" hidden="1"/>
    <col min="4103" max="4103" width="16.5703125" style="15" hidden="1"/>
    <col min="4104" max="4104" width="18.5703125" style="15" hidden="1"/>
    <col min="4105" max="4105" width="13.28515625" style="15" hidden="1"/>
    <col min="4106" max="4114" width="11.42578125" style="15" hidden="1"/>
    <col min="4115" max="4115" width="12.85546875" style="15" hidden="1"/>
    <col min="4116" max="4352" width="11.42578125" style="15" hidden="1"/>
    <col min="4353" max="4353" width="28.28515625" style="15" hidden="1"/>
    <col min="4354" max="4354" width="18.5703125" style="15" hidden="1"/>
    <col min="4355" max="4355" width="17.28515625" style="15" hidden="1"/>
    <col min="4356" max="4357" width="17.5703125" style="15" hidden="1"/>
    <col min="4358" max="4358" width="18.5703125" style="15" hidden="1"/>
    <col min="4359" max="4359" width="16.5703125" style="15" hidden="1"/>
    <col min="4360" max="4360" width="18.5703125" style="15" hidden="1"/>
    <col min="4361" max="4361" width="13.28515625" style="15" hidden="1"/>
    <col min="4362" max="4370" width="11.42578125" style="15" hidden="1"/>
    <col min="4371" max="4371" width="12.85546875" style="15" hidden="1"/>
    <col min="4372" max="4608" width="11.42578125" style="15" hidden="1"/>
    <col min="4609" max="4609" width="28.28515625" style="15" hidden="1"/>
    <col min="4610" max="4610" width="18.5703125" style="15" hidden="1"/>
    <col min="4611" max="4611" width="17.28515625" style="15" hidden="1"/>
    <col min="4612" max="4613" width="17.5703125" style="15" hidden="1"/>
    <col min="4614" max="4614" width="18.5703125" style="15" hidden="1"/>
    <col min="4615" max="4615" width="16.5703125" style="15" hidden="1"/>
    <col min="4616" max="4616" width="18.5703125" style="15" hidden="1"/>
    <col min="4617" max="4617" width="13.28515625" style="15" hidden="1"/>
    <col min="4618" max="4626" width="11.42578125" style="15" hidden="1"/>
    <col min="4627" max="4627" width="12.85546875" style="15" hidden="1"/>
    <col min="4628" max="4864" width="11.42578125" style="15" hidden="1"/>
    <col min="4865" max="4865" width="28.28515625" style="15" hidden="1"/>
    <col min="4866" max="4866" width="18.5703125" style="15" hidden="1"/>
    <col min="4867" max="4867" width="17.28515625" style="15" hidden="1"/>
    <col min="4868" max="4869" width="17.5703125" style="15" hidden="1"/>
    <col min="4870" max="4870" width="18.5703125" style="15" hidden="1"/>
    <col min="4871" max="4871" width="16.5703125" style="15" hidden="1"/>
    <col min="4872" max="4872" width="18.5703125" style="15" hidden="1"/>
    <col min="4873" max="4873" width="13.28515625" style="15" hidden="1"/>
    <col min="4874" max="4882" width="11.42578125" style="15" hidden="1"/>
    <col min="4883" max="4883" width="12.85546875" style="15" hidden="1"/>
    <col min="4884" max="5120" width="11.42578125" style="15" hidden="1"/>
    <col min="5121" max="5121" width="28.28515625" style="15" hidden="1"/>
    <col min="5122" max="5122" width="18.5703125" style="15" hidden="1"/>
    <col min="5123" max="5123" width="17.28515625" style="15" hidden="1"/>
    <col min="5124" max="5125" width="17.5703125" style="15" hidden="1"/>
    <col min="5126" max="5126" width="18.5703125" style="15" hidden="1"/>
    <col min="5127" max="5127" width="16.5703125" style="15" hidden="1"/>
    <col min="5128" max="5128" width="18.5703125" style="15" hidden="1"/>
    <col min="5129" max="5129" width="13.28515625" style="15" hidden="1"/>
    <col min="5130" max="5138" width="11.42578125" style="15" hidden="1"/>
    <col min="5139" max="5139" width="12.85546875" style="15" hidden="1"/>
    <col min="5140" max="5376" width="11.42578125" style="15" hidden="1"/>
    <col min="5377" max="5377" width="28.28515625" style="15" hidden="1"/>
    <col min="5378" max="5378" width="18.5703125" style="15" hidden="1"/>
    <col min="5379" max="5379" width="17.28515625" style="15" hidden="1"/>
    <col min="5380" max="5381" width="17.5703125" style="15" hidden="1"/>
    <col min="5382" max="5382" width="18.5703125" style="15" hidden="1"/>
    <col min="5383" max="5383" width="16.5703125" style="15" hidden="1"/>
    <col min="5384" max="5384" width="18.5703125" style="15" hidden="1"/>
    <col min="5385" max="5385" width="13.28515625" style="15" hidden="1"/>
    <col min="5386" max="5394" width="11.42578125" style="15" hidden="1"/>
    <col min="5395" max="5395" width="12.85546875" style="15" hidden="1"/>
    <col min="5396" max="5632" width="11.42578125" style="15" hidden="1"/>
    <col min="5633" max="5633" width="28.28515625" style="15" hidden="1"/>
    <col min="5634" max="5634" width="18.5703125" style="15" hidden="1"/>
    <col min="5635" max="5635" width="17.28515625" style="15" hidden="1"/>
    <col min="5636" max="5637" width="17.5703125" style="15" hidden="1"/>
    <col min="5638" max="5638" width="18.5703125" style="15" hidden="1"/>
    <col min="5639" max="5639" width="16.5703125" style="15" hidden="1"/>
    <col min="5640" max="5640" width="18.5703125" style="15" hidden="1"/>
    <col min="5641" max="5641" width="13.28515625" style="15" hidden="1"/>
    <col min="5642" max="5650" width="11.42578125" style="15" hidden="1"/>
    <col min="5651" max="5651" width="12.85546875" style="15" hidden="1"/>
    <col min="5652" max="5888" width="11.42578125" style="15" hidden="1"/>
    <col min="5889" max="5889" width="28.28515625" style="15" hidden="1"/>
    <col min="5890" max="5890" width="18.5703125" style="15" hidden="1"/>
    <col min="5891" max="5891" width="17.28515625" style="15" hidden="1"/>
    <col min="5892" max="5893" width="17.5703125" style="15" hidden="1"/>
    <col min="5894" max="5894" width="18.5703125" style="15" hidden="1"/>
    <col min="5895" max="5895" width="16.5703125" style="15" hidden="1"/>
    <col min="5896" max="5896" width="18.5703125" style="15" hidden="1"/>
    <col min="5897" max="5897" width="13.28515625" style="15" hidden="1"/>
    <col min="5898" max="5906" width="11.42578125" style="15" hidden="1"/>
    <col min="5907" max="5907" width="12.85546875" style="15" hidden="1"/>
    <col min="5908" max="6144" width="11.42578125" style="15" hidden="1"/>
    <col min="6145" max="6145" width="28.28515625" style="15" hidden="1"/>
    <col min="6146" max="6146" width="18.5703125" style="15" hidden="1"/>
    <col min="6147" max="6147" width="17.28515625" style="15" hidden="1"/>
    <col min="6148" max="6149" width="17.5703125" style="15" hidden="1"/>
    <col min="6150" max="6150" width="18.5703125" style="15" hidden="1"/>
    <col min="6151" max="6151" width="16.5703125" style="15" hidden="1"/>
    <col min="6152" max="6152" width="18.5703125" style="15" hidden="1"/>
    <col min="6153" max="6153" width="13.28515625" style="15" hidden="1"/>
    <col min="6154" max="6162" width="11.42578125" style="15" hidden="1"/>
    <col min="6163" max="6163" width="12.85546875" style="15" hidden="1"/>
    <col min="6164" max="6400" width="11.42578125" style="15" hidden="1"/>
    <col min="6401" max="6401" width="28.28515625" style="15" hidden="1"/>
    <col min="6402" max="6402" width="18.5703125" style="15" hidden="1"/>
    <col min="6403" max="6403" width="17.28515625" style="15" hidden="1"/>
    <col min="6404" max="6405" width="17.5703125" style="15" hidden="1"/>
    <col min="6406" max="6406" width="18.5703125" style="15" hidden="1"/>
    <col min="6407" max="6407" width="16.5703125" style="15" hidden="1"/>
    <col min="6408" max="6408" width="18.5703125" style="15" hidden="1"/>
    <col min="6409" max="6409" width="13.28515625" style="15" hidden="1"/>
    <col min="6410" max="6418" width="11.42578125" style="15" hidden="1"/>
    <col min="6419" max="6419" width="12.85546875" style="15" hidden="1"/>
    <col min="6420" max="6656" width="11.42578125" style="15" hidden="1"/>
    <col min="6657" max="6657" width="28.28515625" style="15" hidden="1"/>
    <col min="6658" max="6658" width="18.5703125" style="15" hidden="1"/>
    <col min="6659" max="6659" width="17.28515625" style="15" hidden="1"/>
    <col min="6660" max="6661" width="17.5703125" style="15" hidden="1"/>
    <col min="6662" max="6662" width="18.5703125" style="15" hidden="1"/>
    <col min="6663" max="6663" width="16.5703125" style="15" hidden="1"/>
    <col min="6664" max="6664" width="18.5703125" style="15" hidden="1"/>
    <col min="6665" max="6665" width="13.28515625" style="15" hidden="1"/>
    <col min="6666" max="6674" width="11.42578125" style="15" hidden="1"/>
    <col min="6675" max="6675" width="12.85546875" style="15" hidden="1"/>
    <col min="6676" max="6912" width="11.42578125" style="15" hidden="1"/>
    <col min="6913" max="6913" width="28.28515625" style="15" hidden="1"/>
    <col min="6914" max="6914" width="18.5703125" style="15" hidden="1"/>
    <col min="6915" max="6915" width="17.28515625" style="15" hidden="1"/>
    <col min="6916" max="6917" width="17.5703125" style="15" hidden="1"/>
    <col min="6918" max="6918" width="18.5703125" style="15" hidden="1"/>
    <col min="6919" max="6919" width="16.5703125" style="15" hidden="1"/>
    <col min="6920" max="6920" width="18.5703125" style="15" hidden="1"/>
    <col min="6921" max="6921" width="13.28515625" style="15" hidden="1"/>
    <col min="6922" max="6930" width="11.42578125" style="15" hidden="1"/>
    <col min="6931" max="6931" width="12.85546875" style="15" hidden="1"/>
    <col min="6932" max="7168" width="11.42578125" style="15" hidden="1"/>
    <col min="7169" max="7169" width="28.28515625" style="15" hidden="1"/>
    <col min="7170" max="7170" width="18.5703125" style="15" hidden="1"/>
    <col min="7171" max="7171" width="17.28515625" style="15" hidden="1"/>
    <col min="7172" max="7173" width="17.5703125" style="15" hidden="1"/>
    <col min="7174" max="7174" width="18.5703125" style="15" hidden="1"/>
    <col min="7175" max="7175" width="16.5703125" style="15" hidden="1"/>
    <col min="7176" max="7176" width="18.5703125" style="15" hidden="1"/>
    <col min="7177" max="7177" width="13.28515625" style="15" hidden="1"/>
    <col min="7178" max="7186" width="11.42578125" style="15" hidden="1"/>
    <col min="7187" max="7187" width="12.85546875" style="15" hidden="1"/>
    <col min="7188" max="7424" width="11.42578125" style="15" hidden="1"/>
    <col min="7425" max="7425" width="28.28515625" style="15" hidden="1"/>
    <col min="7426" max="7426" width="18.5703125" style="15" hidden="1"/>
    <col min="7427" max="7427" width="17.28515625" style="15" hidden="1"/>
    <col min="7428" max="7429" width="17.5703125" style="15" hidden="1"/>
    <col min="7430" max="7430" width="18.5703125" style="15" hidden="1"/>
    <col min="7431" max="7431" width="16.5703125" style="15" hidden="1"/>
    <col min="7432" max="7432" width="18.5703125" style="15" hidden="1"/>
    <col min="7433" max="7433" width="13.28515625" style="15" hidden="1"/>
    <col min="7434" max="7442" width="11.42578125" style="15" hidden="1"/>
    <col min="7443" max="7443" width="12.85546875" style="15" hidden="1"/>
    <col min="7444" max="7680" width="11.42578125" style="15" hidden="1"/>
    <col min="7681" max="7681" width="28.28515625" style="15" hidden="1"/>
    <col min="7682" max="7682" width="18.5703125" style="15" hidden="1"/>
    <col min="7683" max="7683" width="17.28515625" style="15" hidden="1"/>
    <col min="7684" max="7685" width="17.5703125" style="15" hidden="1"/>
    <col min="7686" max="7686" width="18.5703125" style="15" hidden="1"/>
    <col min="7687" max="7687" width="16.5703125" style="15" hidden="1"/>
    <col min="7688" max="7688" width="18.5703125" style="15" hidden="1"/>
    <col min="7689" max="7689" width="13.28515625" style="15" hidden="1"/>
    <col min="7690" max="7698" width="11.42578125" style="15" hidden="1"/>
    <col min="7699" max="7699" width="12.85546875" style="15" hidden="1"/>
    <col min="7700" max="7936" width="11.42578125" style="15" hidden="1"/>
    <col min="7937" max="7937" width="28.28515625" style="15" hidden="1"/>
    <col min="7938" max="7938" width="18.5703125" style="15" hidden="1"/>
    <col min="7939" max="7939" width="17.28515625" style="15" hidden="1"/>
    <col min="7940" max="7941" width="17.5703125" style="15" hidden="1"/>
    <col min="7942" max="7942" width="18.5703125" style="15" hidden="1"/>
    <col min="7943" max="7943" width="16.5703125" style="15" hidden="1"/>
    <col min="7944" max="7944" width="18.5703125" style="15" hidden="1"/>
    <col min="7945" max="7945" width="13.28515625" style="15" hidden="1"/>
    <col min="7946" max="7954" width="11.42578125" style="15" hidden="1"/>
    <col min="7955" max="7955" width="12.85546875" style="15" hidden="1"/>
    <col min="7956" max="8192" width="11.42578125" style="15" hidden="1"/>
    <col min="8193" max="8193" width="28.28515625" style="15" hidden="1"/>
    <col min="8194" max="8194" width="18.5703125" style="15" hidden="1"/>
    <col min="8195" max="8195" width="17.28515625" style="15" hidden="1"/>
    <col min="8196" max="8197" width="17.5703125" style="15" hidden="1"/>
    <col min="8198" max="8198" width="18.5703125" style="15" hidden="1"/>
    <col min="8199" max="8199" width="16.5703125" style="15" hidden="1"/>
    <col min="8200" max="8200" width="18.5703125" style="15" hidden="1"/>
    <col min="8201" max="8201" width="13.28515625" style="15" hidden="1"/>
    <col min="8202" max="8210" width="11.42578125" style="15" hidden="1"/>
    <col min="8211" max="8211" width="12.85546875" style="15" hidden="1"/>
    <col min="8212" max="8448" width="11.42578125" style="15" hidden="1"/>
    <col min="8449" max="8449" width="28.28515625" style="15" hidden="1"/>
    <col min="8450" max="8450" width="18.5703125" style="15" hidden="1"/>
    <col min="8451" max="8451" width="17.28515625" style="15" hidden="1"/>
    <col min="8452" max="8453" width="17.5703125" style="15" hidden="1"/>
    <col min="8454" max="8454" width="18.5703125" style="15" hidden="1"/>
    <col min="8455" max="8455" width="16.5703125" style="15" hidden="1"/>
    <col min="8456" max="8456" width="18.5703125" style="15" hidden="1"/>
    <col min="8457" max="8457" width="13.28515625" style="15" hidden="1"/>
    <col min="8458" max="8466" width="11.42578125" style="15" hidden="1"/>
    <col min="8467" max="8467" width="12.85546875" style="15" hidden="1"/>
    <col min="8468" max="8704" width="11.42578125" style="15" hidden="1"/>
    <col min="8705" max="8705" width="28.28515625" style="15" hidden="1"/>
    <col min="8706" max="8706" width="18.5703125" style="15" hidden="1"/>
    <col min="8707" max="8707" width="17.28515625" style="15" hidden="1"/>
    <col min="8708" max="8709" width="17.5703125" style="15" hidden="1"/>
    <col min="8710" max="8710" width="18.5703125" style="15" hidden="1"/>
    <col min="8711" max="8711" width="16.5703125" style="15" hidden="1"/>
    <col min="8712" max="8712" width="18.5703125" style="15" hidden="1"/>
    <col min="8713" max="8713" width="13.28515625" style="15" hidden="1"/>
    <col min="8714" max="8722" width="11.42578125" style="15" hidden="1"/>
    <col min="8723" max="8723" width="12.85546875" style="15" hidden="1"/>
    <col min="8724" max="8960" width="11.42578125" style="15" hidden="1"/>
    <col min="8961" max="8961" width="28.28515625" style="15" hidden="1"/>
    <col min="8962" max="8962" width="18.5703125" style="15" hidden="1"/>
    <col min="8963" max="8963" width="17.28515625" style="15" hidden="1"/>
    <col min="8964" max="8965" width="17.5703125" style="15" hidden="1"/>
    <col min="8966" max="8966" width="18.5703125" style="15" hidden="1"/>
    <col min="8967" max="8967" width="16.5703125" style="15" hidden="1"/>
    <col min="8968" max="8968" width="18.5703125" style="15" hidden="1"/>
    <col min="8969" max="8969" width="13.28515625" style="15" hidden="1"/>
    <col min="8970" max="8978" width="11.42578125" style="15" hidden="1"/>
    <col min="8979" max="8979" width="12.85546875" style="15" hidden="1"/>
    <col min="8980" max="9216" width="11.42578125" style="15" hidden="1"/>
    <col min="9217" max="9217" width="28.28515625" style="15" hidden="1"/>
    <col min="9218" max="9218" width="18.5703125" style="15" hidden="1"/>
    <col min="9219" max="9219" width="17.28515625" style="15" hidden="1"/>
    <col min="9220" max="9221" width="17.5703125" style="15" hidden="1"/>
    <col min="9222" max="9222" width="18.5703125" style="15" hidden="1"/>
    <col min="9223" max="9223" width="16.5703125" style="15" hidden="1"/>
    <col min="9224" max="9224" width="18.5703125" style="15" hidden="1"/>
    <col min="9225" max="9225" width="13.28515625" style="15" hidden="1"/>
    <col min="9226" max="9234" width="11.42578125" style="15" hidden="1"/>
    <col min="9235" max="9235" width="12.85546875" style="15" hidden="1"/>
    <col min="9236" max="9472" width="11.42578125" style="15" hidden="1"/>
    <col min="9473" max="9473" width="28.28515625" style="15" hidden="1"/>
    <col min="9474" max="9474" width="18.5703125" style="15" hidden="1"/>
    <col min="9475" max="9475" width="17.28515625" style="15" hidden="1"/>
    <col min="9476" max="9477" width="17.5703125" style="15" hidden="1"/>
    <col min="9478" max="9478" width="18.5703125" style="15" hidden="1"/>
    <col min="9479" max="9479" width="16.5703125" style="15" hidden="1"/>
    <col min="9480" max="9480" width="18.5703125" style="15" hidden="1"/>
    <col min="9481" max="9481" width="13.28515625" style="15" hidden="1"/>
    <col min="9482" max="9490" width="11.42578125" style="15" hidden="1"/>
    <col min="9491" max="9491" width="12.85546875" style="15" hidden="1"/>
    <col min="9492" max="9728" width="11.42578125" style="15" hidden="1"/>
    <col min="9729" max="9729" width="28.28515625" style="15" hidden="1"/>
    <col min="9730" max="9730" width="18.5703125" style="15" hidden="1"/>
    <col min="9731" max="9731" width="17.28515625" style="15" hidden="1"/>
    <col min="9732" max="9733" width="17.5703125" style="15" hidden="1"/>
    <col min="9734" max="9734" width="18.5703125" style="15" hidden="1"/>
    <col min="9735" max="9735" width="16.5703125" style="15" hidden="1"/>
    <col min="9736" max="9736" width="18.5703125" style="15" hidden="1"/>
    <col min="9737" max="9737" width="13.28515625" style="15" hidden="1"/>
    <col min="9738" max="9746" width="11.42578125" style="15" hidden="1"/>
    <col min="9747" max="9747" width="12.85546875" style="15" hidden="1"/>
    <col min="9748" max="9984" width="11.42578125" style="15" hidden="1"/>
    <col min="9985" max="9985" width="28.28515625" style="15" hidden="1"/>
    <col min="9986" max="9986" width="18.5703125" style="15" hidden="1"/>
    <col min="9987" max="9987" width="17.28515625" style="15" hidden="1"/>
    <col min="9988" max="9989" width="17.5703125" style="15" hidden="1"/>
    <col min="9990" max="9990" width="18.5703125" style="15" hidden="1"/>
    <col min="9991" max="9991" width="16.5703125" style="15" hidden="1"/>
    <col min="9992" max="9992" width="18.5703125" style="15" hidden="1"/>
    <col min="9993" max="9993" width="13.28515625" style="15" hidden="1"/>
    <col min="9994" max="10002" width="11.42578125" style="15" hidden="1"/>
    <col min="10003" max="10003" width="12.85546875" style="15" hidden="1"/>
    <col min="10004" max="10240" width="11.42578125" style="15" hidden="1"/>
    <col min="10241" max="10241" width="28.28515625" style="15" hidden="1"/>
    <col min="10242" max="10242" width="18.5703125" style="15" hidden="1"/>
    <col min="10243" max="10243" width="17.28515625" style="15" hidden="1"/>
    <col min="10244" max="10245" width="17.5703125" style="15" hidden="1"/>
    <col min="10246" max="10246" width="18.5703125" style="15" hidden="1"/>
    <col min="10247" max="10247" width="16.5703125" style="15" hidden="1"/>
    <col min="10248" max="10248" width="18.5703125" style="15" hidden="1"/>
    <col min="10249" max="10249" width="13.28515625" style="15" hidden="1"/>
    <col min="10250" max="10258" width="11.42578125" style="15" hidden="1"/>
    <col min="10259" max="10259" width="12.85546875" style="15" hidden="1"/>
    <col min="10260" max="10496" width="11.42578125" style="15" hidden="1"/>
    <col min="10497" max="10497" width="28.28515625" style="15" hidden="1"/>
    <col min="10498" max="10498" width="18.5703125" style="15" hidden="1"/>
    <col min="10499" max="10499" width="17.28515625" style="15" hidden="1"/>
    <col min="10500" max="10501" width="17.5703125" style="15" hidden="1"/>
    <col min="10502" max="10502" width="18.5703125" style="15" hidden="1"/>
    <col min="10503" max="10503" width="16.5703125" style="15" hidden="1"/>
    <col min="10504" max="10504" width="18.5703125" style="15" hidden="1"/>
    <col min="10505" max="10505" width="13.28515625" style="15" hidden="1"/>
    <col min="10506" max="10514" width="11.42578125" style="15" hidden="1"/>
    <col min="10515" max="10515" width="12.85546875" style="15" hidden="1"/>
    <col min="10516" max="10752" width="11.42578125" style="15" hidden="1"/>
    <col min="10753" max="10753" width="28.28515625" style="15" hidden="1"/>
    <col min="10754" max="10754" width="18.5703125" style="15" hidden="1"/>
    <col min="10755" max="10755" width="17.28515625" style="15" hidden="1"/>
    <col min="10756" max="10757" width="17.5703125" style="15" hidden="1"/>
    <col min="10758" max="10758" width="18.5703125" style="15" hidden="1"/>
    <col min="10759" max="10759" width="16.5703125" style="15" hidden="1"/>
    <col min="10760" max="10760" width="18.5703125" style="15" hidden="1"/>
    <col min="10761" max="10761" width="13.28515625" style="15" hidden="1"/>
    <col min="10762" max="10770" width="11.42578125" style="15" hidden="1"/>
    <col min="10771" max="10771" width="12.85546875" style="15" hidden="1"/>
    <col min="10772" max="11008" width="11.42578125" style="15" hidden="1"/>
    <col min="11009" max="11009" width="28.28515625" style="15" hidden="1"/>
    <col min="11010" max="11010" width="18.5703125" style="15" hidden="1"/>
    <col min="11011" max="11011" width="17.28515625" style="15" hidden="1"/>
    <col min="11012" max="11013" width="17.5703125" style="15" hidden="1"/>
    <col min="11014" max="11014" width="18.5703125" style="15" hidden="1"/>
    <col min="11015" max="11015" width="16.5703125" style="15" hidden="1"/>
    <col min="11016" max="11016" width="18.5703125" style="15" hidden="1"/>
    <col min="11017" max="11017" width="13.28515625" style="15" hidden="1"/>
    <col min="11018" max="11026" width="11.42578125" style="15" hidden="1"/>
    <col min="11027" max="11027" width="12.85546875" style="15" hidden="1"/>
    <col min="11028" max="11264" width="11.42578125" style="15" hidden="1"/>
    <col min="11265" max="11265" width="28.28515625" style="15" hidden="1"/>
    <col min="11266" max="11266" width="18.5703125" style="15" hidden="1"/>
    <col min="11267" max="11267" width="17.28515625" style="15" hidden="1"/>
    <col min="11268" max="11269" width="17.5703125" style="15" hidden="1"/>
    <col min="11270" max="11270" width="18.5703125" style="15" hidden="1"/>
    <col min="11271" max="11271" width="16.5703125" style="15" hidden="1"/>
    <col min="11272" max="11272" width="18.5703125" style="15" hidden="1"/>
    <col min="11273" max="11273" width="13.28515625" style="15" hidden="1"/>
    <col min="11274" max="11282" width="11.42578125" style="15" hidden="1"/>
    <col min="11283" max="11283" width="12.85546875" style="15" hidden="1"/>
    <col min="11284" max="11520" width="11.42578125" style="15" hidden="1"/>
    <col min="11521" max="11521" width="28.28515625" style="15" hidden="1"/>
    <col min="11522" max="11522" width="18.5703125" style="15" hidden="1"/>
    <col min="11523" max="11523" width="17.28515625" style="15" hidden="1"/>
    <col min="11524" max="11525" width="17.5703125" style="15" hidden="1"/>
    <col min="11526" max="11526" width="18.5703125" style="15" hidden="1"/>
    <col min="11527" max="11527" width="16.5703125" style="15" hidden="1"/>
    <col min="11528" max="11528" width="18.5703125" style="15" hidden="1"/>
    <col min="11529" max="11529" width="13.28515625" style="15" hidden="1"/>
    <col min="11530" max="11538" width="11.42578125" style="15" hidden="1"/>
    <col min="11539" max="11539" width="12.85546875" style="15" hidden="1"/>
    <col min="11540" max="11776" width="11.42578125" style="15" hidden="1"/>
    <col min="11777" max="11777" width="28.28515625" style="15" hidden="1"/>
    <col min="11778" max="11778" width="18.5703125" style="15" hidden="1"/>
    <col min="11779" max="11779" width="17.28515625" style="15" hidden="1"/>
    <col min="11780" max="11781" width="17.5703125" style="15" hidden="1"/>
    <col min="11782" max="11782" width="18.5703125" style="15" hidden="1"/>
    <col min="11783" max="11783" width="16.5703125" style="15" hidden="1"/>
    <col min="11784" max="11784" width="18.5703125" style="15" hidden="1"/>
    <col min="11785" max="11785" width="13.28515625" style="15" hidden="1"/>
    <col min="11786" max="11794" width="11.42578125" style="15" hidden="1"/>
    <col min="11795" max="11795" width="12.85546875" style="15" hidden="1"/>
    <col min="11796" max="12032" width="11.42578125" style="15" hidden="1"/>
    <col min="12033" max="12033" width="28.28515625" style="15" hidden="1"/>
    <col min="12034" max="12034" width="18.5703125" style="15" hidden="1"/>
    <col min="12035" max="12035" width="17.28515625" style="15" hidden="1"/>
    <col min="12036" max="12037" width="17.5703125" style="15" hidden="1"/>
    <col min="12038" max="12038" width="18.5703125" style="15" hidden="1"/>
    <col min="12039" max="12039" width="16.5703125" style="15" hidden="1"/>
    <col min="12040" max="12040" width="18.5703125" style="15" hidden="1"/>
    <col min="12041" max="12041" width="13.28515625" style="15" hidden="1"/>
    <col min="12042" max="12050" width="11.42578125" style="15" hidden="1"/>
    <col min="12051" max="12051" width="12.85546875" style="15" hidden="1"/>
    <col min="12052" max="12288" width="11.42578125" style="15" hidden="1"/>
    <col min="12289" max="12289" width="28.28515625" style="15" hidden="1"/>
    <col min="12290" max="12290" width="18.5703125" style="15" hidden="1"/>
    <col min="12291" max="12291" width="17.28515625" style="15" hidden="1"/>
    <col min="12292" max="12293" width="17.5703125" style="15" hidden="1"/>
    <col min="12294" max="12294" width="18.5703125" style="15" hidden="1"/>
    <col min="12295" max="12295" width="16.5703125" style="15" hidden="1"/>
    <col min="12296" max="12296" width="18.5703125" style="15" hidden="1"/>
    <col min="12297" max="12297" width="13.28515625" style="15" hidden="1"/>
    <col min="12298" max="12306" width="11.42578125" style="15" hidden="1"/>
    <col min="12307" max="12307" width="12.85546875" style="15" hidden="1"/>
    <col min="12308" max="12544" width="11.42578125" style="15" hidden="1"/>
    <col min="12545" max="12545" width="28.28515625" style="15" hidden="1"/>
    <col min="12546" max="12546" width="18.5703125" style="15" hidden="1"/>
    <col min="12547" max="12547" width="17.28515625" style="15" hidden="1"/>
    <col min="12548" max="12549" width="17.5703125" style="15" hidden="1"/>
    <col min="12550" max="12550" width="18.5703125" style="15" hidden="1"/>
    <col min="12551" max="12551" width="16.5703125" style="15" hidden="1"/>
    <col min="12552" max="12552" width="18.5703125" style="15" hidden="1"/>
    <col min="12553" max="12553" width="13.28515625" style="15" hidden="1"/>
    <col min="12554" max="12562" width="11.42578125" style="15" hidden="1"/>
    <col min="12563" max="12563" width="12.85546875" style="15" hidden="1"/>
    <col min="12564" max="12800" width="11.42578125" style="15" hidden="1"/>
    <col min="12801" max="12801" width="28.28515625" style="15" hidden="1"/>
    <col min="12802" max="12802" width="18.5703125" style="15" hidden="1"/>
    <col min="12803" max="12803" width="17.28515625" style="15" hidden="1"/>
    <col min="12804" max="12805" width="17.5703125" style="15" hidden="1"/>
    <col min="12806" max="12806" width="18.5703125" style="15" hidden="1"/>
    <col min="12807" max="12807" width="16.5703125" style="15" hidden="1"/>
    <col min="12808" max="12808" width="18.5703125" style="15" hidden="1"/>
    <col min="12809" max="12809" width="13.28515625" style="15" hidden="1"/>
    <col min="12810" max="12818" width="11.42578125" style="15" hidden="1"/>
    <col min="12819" max="12819" width="12.85546875" style="15" hidden="1"/>
    <col min="12820" max="13056" width="11.42578125" style="15" hidden="1"/>
    <col min="13057" max="13057" width="28.28515625" style="15" hidden="1"/>
    <col min="13058" max="13058" width="18.5703125" style="15" hidden="1"/>
    <col min="13059" max="13059" width="17.28515625" style="15" hidden="1"/>
    <col min="13060" max="13061" width="17.5703125" style="15" hidden="1"/>
    <col min="13062" max="13062" width="18.5703125" style="15" hidden="1"/>
    <col min="13063" max="13063" width="16.5703125" style="15" hidden="1"/>
    <col min="13064" max="13064" width="18.5703125" style="15" hidden="1"/>
    <col min="13065" max="13065" width="13.28515625" style="15" hidden="1"/>
    <col min="13066" max="13074" width="11.42578125" style="15" hidden="1"/>
    <col min="13075" max="13075" width="12.85546875" style="15" hidden="1"/>
    <col min="13076" max="13312" width="11.42578125" style="15" hidden="1"/>
    <col min="13313" max="13313" width="28.28515625" style="15" hidden="1"/>
    <col min="13314" max="13314" width="18.5703125" style="15" hidden="1"/>
    <col min="13315" max="13315" width="17.28515625" style="15" hidden="1"/>
    <col min="13316" max="13317" width="17.5703125" style="15" hidden="1"/>
    <col min="13318" max="13318" width="18.5703125" style="15" hidden="1"/>
    <col min="13319" max="13319" width="16.5703125" style="15" hidden="1"/>
    <col min="13320" max="13320" width="18.5703125" style="15" hidden="1"/>
    <col min="13321" max="13321" width="13.28515625" style="15" hidden="1"/>
    <col min="13322" max="13330" width="11.42578125" style="15" hidden="1"/>
    <col min="13331" max="13331" width="12.85546875" style="15" hidden="1"/>
    <col min="13332" max="13568" width="11.42578125" style="15" hidden="1"/>
    <col min="13569" max="13569" width="28.28515625" style="15" hidden="1"/>
    <col min="13570" max="13570" width="18.5703125" style="15" hidden="1"/>
    <col min="13571" max="13571" width="17.28515625" style="15" hidden="1"/>
    <col min="13572" max="13573" width="17.5703125" style="15" hidden="1"/>
    <col min="13574" max="13574" width="18.5703125" style="15" hidden="1"/>
    <col min="13575" max="13575" width="16.5703125" style="15" hidden="1"/>
    <col min="13576" max="13576" width="18.5703125" style="15" hidden="1"/>
    <col min="13577" max="13577" width="13.28515625" style="15" hidden="1"/>
    <col min="13578" max="13586" width="11.42578125" style="15" hidden="1"/>
    <col min="13587" max="13587" width="12.85546875" style="15" hidden="1"/>
    <col min="13588" max="13824" width="11.42578125" style="15" hidden="1"/>
    <col min="13825" max="13825" width="28.28515625" style="15" hidden="1"/>
    <col min="13826" max="13826" width="18.5703125" style="15" hidden="1"/>
    <col min="13827" max="13827" width="17.28515625" style="15" hidden="1"/>
    <col min="13828" max="13829" width="17.5703125" style="15" hidden="1"/>
    <col min="13830" max="13830" width="18.5703125" style="15" hidden="1"/>
    <col min="13831" max="13831" width="16.5703125" style="15" hidden="1"/>
    <col min="13832" max="13832" width="18.5703125" style="15" hidden="1"/>
    <col min="13833" max="13833" width="13.28515625" style="15" hidden="1"/>
    <col min="13834" max="13842" width="11.42578125" style="15" hidden="1"/>
    <col min="13843" max="13843" width="12.85546875" style="15" hidden="1"/>
    <col min="13844" max="14080" width="11.42578125" style="15" hidden="1"/>
    <col min="14081" max="14081" width="28.28515625" style="15" hidden="1"/>
    <col min="14082" max="14082" width="18.5703125" style="15" hidden="1"/>
    <col min="14083" max="14083" width="17.28515625" style="15" hidden="1"/>
    <col min="14084" max="14085" width="17.5703125" style="15" hidden="1"/>
    <col min="14086" max="14086" width="18.5703125" style="15" hidden="1"/>
    <col min="14087" max="14087" width="16.5703125" style="15" hidden="1"/>
    <col min="14088" max="14088" width="18.5703125" style="15" hidden="1"/>
    <col min="14089" max="14089" width="13.28515625" style="15" hidden="1"/>
    <col min="14090" max="14098" width="11.42578125" style="15" hidden="1"/>
    <col min="14099" max="14099" width="12.85546875" style="15" hidden="1"/>
    <col min="14100" max="14336" width="11.42578125" style="15" hidden="1"/>
    <col min="14337" max="14337" width="28.28515625" style="15" hidden="1"/>
    <col min="14338" max="14338" width="18.5703125" style="15" hidden="1"/>
    <col min="14339" max="14339" width="17.28515625" style="15" hidden="1"/>
    <col min="14340" max="14341" width="17.5703125" style="15" hidden="1"/>
    <col min="14342" max="14342" width="18.5703125" style="15" hidden="1"/>
    <col min="14343" max="14343" width="16.5703125" style="15" hidden="1"/>
    <col min="14344" max="14344" width="18.5703125" style="15" hidden="1"/>
    <col min="14345" max="14345" width="13.28515625" style="15" hidden="1"/>
    <col min="14346" max="14354" width="11.42578125" style="15" hidden="1"/>
    <col min="14355" max="14355" width="12.85546875" style="15" hidden="1"/>
    <col min="14356" max="14592" width="11.42578125" style="15" hidden="1"/>
    <col min="14593" max="14593" width="28.28515625" style="15" hidden="1"/>
    <col min="14594" max="14594" width="18.5703125" style="15" hidden="1"/>
    <col min="14595" max="14595" width="17.28515625" style="15" hidden="1"/>
    <col min="14596" max="14597" width="17.5703125" style="15" hidden="1"/>
    <col min="14598" max="14598" width="18.5703125" style="15" hidden="1"/>
    <col min="14599" max="14599" width="16.5703125" style="15" hidden="1"/>
    <col min="14600" max="14600" width="18.5703125" style="15" hidden="1"/>
    <col min="14601" max="14601" width="13.28515625" style="15" hidden="1"/>
    <col min="14602" max="14610" width="11.42578125" style="15" hidden="1"/>
    <col min="14611" max="14611" width="12.85546875" style="15" hidden="1"/>
    <col min="14612" max="14848" width="11.42578125" style="15" hidden="1"/>
    <col min="14849" max="14849" width="28.28515625" style="15" hidden="1"/>
    <col min="14850" max="14850" width="18.5703125" style="15" hidden="1"/>
    <col min="14851" max="14851" width="17.28515625" style="15" hidden="1"/>
    <col min="14852" max="14853" width="17.5703125" style="15" hidden="1"/>
    <col min="14854" max="14854" width="18.5703125" style="15" hidden="1"/>
    <col min="14855" max="14855" width="16.5703125" style="15" hidden="1"/>
    <col min="14856" max="14856" width="18.5703125" style="15" hidden="1"/>
    <col min="14857" max="14857" width="13.28515625" style="15" hidden="1"/>
    <col min="14858" max="14866" width="11.42578125" style="15" hidden="1"/>
    <col min="14867" max="14867" width="12.85546875" style="15" hidden="1"/>
    <col min="14868" max="15104" width="11.42578125" style="15" hidden="1"/>
    <col min="15105" max="15105" width="28.28515625" style="15" hidden="1"/>
    <col min="15106" max="15106" width="18.5703125" style="15" hidden="1"/>
    <col min="15107" max="15107" width="17.28515625" style="15" hidden="1"/>
    <col min="15108" max="15109" width="17.5703125" style="15" hidden="1"/>
    <col min="15110" max="15110" width="18.5703125" style="15" hidden="1"/>
    <col min="15111" max="15111" width="16.5703125" style="15" hidden="1"/>
    <col min="15112" max="15112" width="18.5703125" style="15" hidden="1"/>
    <col min="15113" max="15113" width="13.28515625" style="15" hidden="1"/>
    <col min="15114" max="15122" width="11.42578125" style="15" hidden="1"/>
    <col min="15123" max="15123" width="12.85546875" style="15" hidden="1"/>
    <col min="15124" max="15360" width="11.42578125" style="15" hidden="1"/>
    <col min="15361" max="15361" width="28.28515625" style="15" hidden="1"/>
    <col min="15362" max="15362" width="18.5703125" style="15" hidden="1"/>
    <col min="15363" max="15363" width="17.28515625" style="15" hidden="1"/>
    <col min="15364" max="15365" width="17.5703125" style="15" hidden="1"/>
    <col min="15366" max="15366" width="18.5703125" style="15" hidden="1"/>
    <col min="15367" max="15367" width="16.5703125" style="15" hidden="1"/>
    <col min="15368" max="15368" width="18.5703125" style="15" hidden="1"/>
    <col min="15369" max="15369" width="13.28515625" style="15" hidden="1"/>
    <col min="15370" max="15378" width="11.42578125" style="15" hidden="1"/>
    <col min="15379" max="15379" width="12.85546875" style="15" hidden="1"/>
    <col min="15380" max="15616" width="11.42578125" style="15" hidden="1"/>
    <col min="15617" max="15617" width="28.28515625" style="15" hidden="1"/>
    <col min="15618" max="15618" width="18.5703125" style="15" hidden="1"/>
    <col min="15619" max="15619" width="17.28515625" style="15" hidden="1"/>
    <col min="15620" max="15621" width="17.5703125" style="15" hidden="1"/>
    <col min="15622" max="15622" width="18.5703125" style="15" hidden="1"/>
    <col min="15623" max="15623" width="16.5703125" style="15" hidden="1"/>
    <col min="15624" max="15624" width="18.5703125" style="15" hidden="1"/>
    <col min="15625" max="15625" width="13.28515625" style="15" hidden="1"/>
    <col min="15626" max="15634" width="11.42578125" style="15" hidden="1"/>
    <col min="15635" max="15635" width="12.85546875" style="15" hidden="1"/>
    <col min="15636" max="15872" width="11.42578125" style="15" hidden="1"/>
    <col min="15873" max="15873" width="28.28515625" style="15" hidden="1"/>
    <col min="15874" max="15874" width="18.5703125" style="15" hidden="1"/>
    <col min="15875" max="15875" width="17.28515625" style="15" hidden="1"/>
    <col min="15876" max="15877" width="17.5703125" style="15" hidden="1"/>
    <col min="15878" max="15878" width="18.5703125" style="15" hidden="1"/>
    <col min="15879" max="15879" width="16.5703125" style="15" hidden="1"/>
    <col min="15880" max="15880" width="18.5703125" style="15" hidden="1"/>
    <col min="15881" max="15881" width="13.28515625" style="15" hidden="1"/>
    <col min="15882" max="15890" width="11.42578125" style="15" hidden="1"/>
    <col min="15891" max="15891" width="12.85546875" style="15" hidden="1"/>
    <col min="15892" max="16128" width="11.42578125" style="15" hidden="1"/>
    <col min="16129" max="16129" width="28.28515625" style="15" hidden="1"/>
    <col min="16130" max="16130" width="18.5703125" style="15" hidden="1"/>
    <col min="16131" max="16131" width="17.28515625" style="15" hidden="1"/>
    <col min="16132" max="16133" width="17.5703125" style="15" hidden="1"/>
    <col min="16134" max="16134" width="18.5703125" style="15" hidden="1"/>
    <col min="16135" max="16135" width="16.5703125" style="15" hidden="1"/>
    <col min="16136" max="16136" width="18.5703125" style="15" hidden="1"/>
    <col min="16137" max="16137" width="13.28515625" style="15" hidden="1"/>
    <col min="16138" max="16146" width="11.42578125" style="15" hidden="1"/>
    <col min="16147" max="16147" width="12.85546875" style="15" hidden="1"/>
    <col min="16148" max="16384" width="11.42578125" style="15" hidden="1"/>
  </cols>
  <sheetData>
    <row r="1" spans="1:19" ht="23.25">
      <c r="A1" s="696" t="s">
        <v>0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</row>
    <row r="2" spans="1:19" ht="20.25">
      <c r="A2" s="613" t="s">
        <v>1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R2" s="15" t="s">
        <v>23</v>
      </c>
      <c r="S2" s="16">
        <f>4456657.37675227*1000000</f>
        <v>4456657376752.2705</v>
      </c>
    </row>
    <row r="3" spans="1:19" ht="15.75">
      <c r="A3" s="603" t="s">
        <v>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S3" s="15" t="s">
        <v>243</v>
      </c>
    </row>
    <row r="4" spans="1:19" ht="1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S4" s="243"/>
    </row>
    <row r="5" spans="1:19" ht="18.75">
      <c r="A5" s="615" t="s">
        <v>244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</row>
    <row r="6" spans="1:19" ht="18.75">
      <c r="A6" s="615" t="s">
        <v>25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</row>
    <row r="7" spans="1:19" ht="18.75">
      <c r="A7" s="615" t="s">
        <v>26</v>
      </c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</row>
    <row r="8" spans="1:19" ht="15.75">
      <c r="A8" s="609" t="s">
        <v>27</v>
      </c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</row>
    <row r="9" spans="1:19" ht="16.5" thickBot="1">
      <c r="A9" s="93"/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</row>
    <row r="10" spans="1:19" ht="60.75" thickBot="1">
      <c r="A10" s="21"/>
      <c r="B10" s="21"/>
      <c r="C10" s="21"/>
      <c r="D10" s="22" t="s">
        <v>177</v>
      </c>
      <c r="E10" s="23" t="s">
        <v>28</v>
      </c>
      <c r="F10" s="331" t="s">
        <v>285</v>
      </c>
      <c r="G10" s="23" t="s">
        <v>30</v>
      </c>
      <c r="H10" s="23" t="s">
        <v>31</v>
      </c>
      <c r="I10" s="23" t="s">
        <v>32</v>
      </c>
      <c r="J10" s="23" t="s">
        <v>33</v>
      </c>
      <c r="K10" s="24" t="s">
        <v>34</v>
      </c>
      <c r="L10" s="21"/>
    </row>
    <row r="11" spans="1:19" ht="15">
      <c r="D11" s="27" t="s">
        <v>35</v>
      </c>
      <c r="E11" s="28">
        <f t="shared" ref="E11:J11" si="0">E12+E13</f>
        <v>750823351176</v>
      </c>
      <c r="F11" s="28">
        <f t="shared" si="0"/>
        <v>29144461369</v>
      </c>
      <c r="G11" s="28">
        <f t="shared" si="0"/>
        <v>28923342361</v>
      </c>
      <c r="H11" s="28">
        <f t="shared" si="0"/>
        <v>6752318157.3600006</v>
      </c>
      <c r="I11" s="28">
        <f t="shared" si="0"/>
        <v>163460972902.61887</v>
      </c>
      <c r="J11" s="28">
        <f t="shared" si="0"/>
        <v>979104445965.97888</v>
      </c>
      <c r="K11" s="30">
        <f>J11/L$11</f>
        <v>0.19906939087633915</v>
      </c>
      <c r="L11" s="373">
        <v>4918407805719.3301</v>
      </c>
    </row>
    <row r="12" spans="1:19" ht="15">
      <c r="D12" s="32" t="s">
        <v>36</v>
      </c>
      <c r="E12" s="33">
        <v>738501386179</v>
      </c>
      <c r="F12" s="33">
        <v>29144461369</v>
      </c>
      <c r="G12" s="33">
        <v>28869262436</v>
      </c>
      <c r="H12" s="34">
        <v>6212786536.3499994</v>
      </c>
      <c r="I12" s="34">
        <v>163195254709.61887</v>
      </c>
      <c r="J12" s="34">
        <v>965923151229.96887</v>
      </c>
      <c r="K12" s="35">
        <f>J12/L$11</f>
        <v>0.19638939863968846</v>
      </c>
    </row>
    <row r="13" spans="1:19" ht="15">
      <c r="D13" s="32" t="s">
        <v>37</v>
      </c>
      <c r="E13" s="33">
        <v>12321964997</v>
      </c>
      <c r="F13" s="33">
        <v>0</v>
      </c>
      <c r="G13" s="33">
        <v>54079925</v>
      </c>
      <c r="H13" s="34">
        <v>539531621.01000154</v>
      </c>
      <c r="I13" s="34">
        <v>265718193</v>
      </c>
      <c r="J13" s="34">
        <v>13181294736.010002</v>
      </c>
      <c r="K13" s="35">
        <f>J13/L$11</f>
        <v>2.6799922366506986E-3</v>
      </c>
    </row>
    <row r="14" spans="1:19" ht="15">
      <c r="D14" s="37"/>
      <c r="E14" s="39"/>
      <c r="F14" s="39"/>
      <c r="G14" s="39"/>
      <c r="H14" s="40"/>
      <c r="I14" s="40"/>
      <c r="J14" s="40"/>
      <c r="K14" s="41"/>
    </row>
    <row r="15" spans="1:19" ht="15">
      <c r="D15" s="27" t="s">
        <v>38</v>
      </c>
      <c r="E15" s="28">
        <f t="shared" ref="E15:J15" si="1">E16+E18</f>
        <v>689521352662.40002</v>
      </c>
      <c r="F15" s="28">
        <f t="shared" si="1"/>
        <v>114978948227</v>
      </c>
      <c r="G15" s="28">
        <f t="shared" si="1"/>
        <v>40757745496</v>
      </c>
      <c r="H15" s="28">
        <f t="shared" si="1"/>
        <v>17774572167.569996</v>
      </c>
      <c r="I15" s="28">
        <f t="shared" si="1"/>
        <v>238502146144.45883</v>
      </c>
      <c r="J15" s="28">
        <f t="shared" si="1"/>
        <v>1101534764697.429</v>
      </c>
      <c r="K15" s="42">
        <f>J15/L$11</f>
        <v>0.22396165755440578</v>
      </c>
      <c r="M15" s="298"/>
    </row>
    <row r="16" spans="1:19" ht="15">
      <c r="D16" s="32" t="s">
        <v>39</v>
      </c>
      <c r="E16" s="33">
        <v>590442281432.66003</v>
      </c>
      <c r="F16" s="43">
        <v>95559830108</v>
      </c>
      <c r="G16" s="44">
        <v>35916090065</v>
      </c>
      <c r="H16" s="34">
        <v>10768618694.299995</v>
      </c>
      <c r="I16" s="34">
        <v>197239146029.45883</v>
      </c>
      <c r="J16" s="34">
        <v>929925966329.41895</v>
      </c>
      <c r="K16" s="35">
        <f>J16/L$11</f>
        <v>0.18907052913507136</v>
      </c>
    </row>
    <row r="17" spans="4:15" ht="15">
      <c r="D17" s="32" t="s">
        <v>40</v>
      </c>
      <c r="E17" s="33">
        <v>149993489759</v>
      </c>
      <c r="F17" s="33">
        <v>31658576</v>
      </c>
      <c r="G17" s="33">
        <v>0</v>
      </c>
      <c r="H17" s="34">
        <v>98719305.079999983</v>
      </c>
      <c r="I17" s="34">
        <v>11072629837</v>
      </c>
      <c r="J17" s="34">
        <v>161196497477.07999</v>
      </c>
      <c r="K17" s="46">
        <f>J17/L$11</f>
        <v>3.2774122001358645E-2</v>
      </c>
    </row>
    <row r="18" spans="4:15" ht="15">
      <c r="D18" s="32" t="s">
        <v>45</v>
      </c>
      <c r="E18" s="33">
        <v>99079071229.740005</v>
      </c>
      <c r="F18" s="33">
        <v>19419118119</v>
      </c>
      <c r="G18" s="33">
        <v>4841655431</v>
      </c>
      <c r="H18" s="34">
        <v>7005953473.2699995</v>
      </c>
      <c r="I18" s="34">
        <v>41263000115</v>
      </c>
      <c r="J18" s="34">
        <v>171608798368.01001</v>
      </c>
      <c r="K18" s="35">
        <f>J18/L$11</f>
        <v>3.4891128419334429E-2</v>
      </c>
    </row>
    <row r="19" spans="4:15" ht="15">
      <c r="D19" s="50"/>
      <c r="E19" s="51"/>
      <c r="F19" s="51"/>
      <c r="G19" s="51"/>
      <c r="H19" s="52"/>
      <c r="I19" s="52"/>
      <c r="J19" s="52"/>
      <c r="K19" s="53"/>
    </row>
    <row r="20" spans="4:15" ht="15">
      <c r="D20" s="27" t="s">
        <v>46</v>
      </c>
      <c r="E20" s="54"/>
      <c r="F20" s="54"/>
      <c r="G20" s="54"/>
      <c r="H20" s="29"/>
      <c r="I20" s="29"/>
      <c r="J20" s="29"/>
      <c r="K20" s="42"/>
    </row>
    <row r="21" spans="4:15" ht="15">
      <c r="D21" s="50" t="s">
        <v>47</v>
      </c>
      <c r="E21" s="55">
        <f t="shared" ref="E21:J21" si="2">E12-E16</f>
        <v>148059104746.33997</v>
      </c>
      <c r="F21" s="55">
        <f t="shared" si="2"/>
        <v>-66415368739</v>
      </c>
      <c r="G21" s="55">
        <f t="shared" si="2"/>
        <v>-7046827629</v>
      </c>
      <c r="H21" s="55">
        <f t="shared" si="2"/>
        <v>-4555832157.949996</v>
      </c>
      <c r="I21" s="55">
        <f t="shared" si="2"/>
        <v>-34043891319.839966</v>
      </c>
      <c r="J21" s="55">
        <f t="shared" si="2"/>
        <v>35997184900.549927</v>
      </c>
      <c r="K21" s="41">
        <f>J21/L$11</f>
        <v>7.3188695046171029E-3</v>
      </c>
      <c r="M21" s="304"/>
      <c r="N21" s="296"/>
      <c r="O21" s="305"/>
    </row>
    <row r="22" spans="4:15" ht="30">
      <c r="D22" s="50" t="s">
        <v>48</v>
      </c>
      <c r="E22" s="55">
        <f t="shared" ref="E22:J22" si="3">E13-E18</f>
        <v>-86757106232.740005</v>
      </c>
      <c r="F22" s="55">
        <f t="shared" si="3"/>
        <v>-19419118119</v>
      </c>
      <c r="G22" s="55">
        <f t="shared" si="3"/>
        <v>-4787575506</v>
      </c>
      <c r="H22" s="55">
        <f t="shared" si="3"/>
        <v>-6466421852.2599983</v>
      </c>
      <c r="I22" s="55">
        <f t="shared" si="3"/>
        <v>-40997281922</v>
      </c>
      <c r="J22" s="55">
        <f t="shared" si="3"/>
        <v>-158427503632</v>
      </c>
      <c r="K22" s="41">
        <f>J22/L$11</f>
        <v>-3.2211136182683731E-2</v>
      </c>
    </row>
    <row r="23" spans="4:15" ht="15">
      <c r="D23" s="50" t="s">
        <v>49</v>
      </c>
      <c r="E23" s="55">
        <f t="shared" ref="E23:J23" si="4">E11-E15</f>
        <v>61301998513.599976</v>
      </c>
      <c r="F23" s="55">
        <f t="shared" si="4"/>
        <v>-85834486858</v>
      </c>
      <c r="G23" s="55">
        <f t="shared" si="4"/>
        <v>-11834403135</v>
      </c>
      <c r="H23" s="55">
        <f t="shared" si="4"/>
        <v>-11022254010.209995</v>
      </c>
      <c r="I23" s="55">
        <f t="shared" si="4"/>
        <v>-75041173241.839966</v>
      </c>
      <c r="J23" s="55">
        <f t="shared" si="4"/>
        <v>-122430318731.45007</v>
      </c>
      <c r="K23" s="41">
        <f>J23/L$11</f>
        <v>-2.4892266678066627E-2</v>
      </c>
      <c r="L23" s="306"/>
      <c r="N23" s="298"/>
      <c r="O23" s="296"/>
    </row>
    <row r="24" spans="4:15" ht="15">
      <c r="D24" s="50" t="s">
        <v>50</v>
      </c>
      <c r="E24" s="55">
        <f t="shared" ref="E24:J24" si="5">E11-(E15-E17)</f>
        <v>211295488272.59998</v>
      </c>
      <c r="F24" s="55">
        <f t="shared" si="5"/>
        <v>-85802828282</v>
      </c>
      <c r="G24" s="55">
        <f t="shared" si="5"/>
        <v>-11834403135</v>
      </c>
      <c r="H24" s="55">
        <f t="shared" si="5"/>
        <v>-10923534705.129993</v>
      </c>
      <c r="I24" s="55">
        <f t="shared" si="5"/>
        <v>-63968543404.839966</v>
      </c>
      <c r="J24" s="55">
        <f t="shared" si="5"/>
        <v>38766178745.629883</v>
      </c>
      <c r="K24" s="41">
        <f>J24/L$11</f>
        <v>7.8818553232920113E-3</v>
      </c>
      <c r="L24" s="251"/>
      <c r="M24" s="296"/>
      <c r="O24" s="300"/>
    </row>
    <row r="25" spans="4:15" ht="15">
      <c r="D25" s="50"/>
      <c r="E25" s="58"/>
      <c r="F25" s="58"/>
      <c r="G25" s="58"/>
      <c r="H25" s="52"/>
      <c r="I25" s="52"/>
      <c r="J25" s="52"/>
      <c r="K25" s="59"/>
    </row>
    <row r="26" spans="4:15" ht="15">
      <c r="D26" s="27" t="s">
        <v>51</v>
      </c>
      <c r="E26" s="28">
        <f t="shared" ref="E26:J26" si="6">E27-E28</f>
        <v>122765221767</v>
      </c>
      <c r="F26" s="28">
        <f t="shared" si="6"/>
        <v>-2924995756</v>
      </c>
      <c r="G26" s="28">
        <f t="shared" si="6"/>
        <v>-608082107</v>
      </c>
      <c r="H26" s="28">
        <f t="shared" si="6"/>
        <v>-1895022727.1200006</v>
      </c>
      <c r="I26" s="28">
        <f t="shared" si="6"/>
        <v>5090957555</v>
      </c>
      <c r="J26" s="28">
        <f t="shared" si="6"/>
        <v>122428078731.88</v>
      </c>
      <c r="K26" s="42">
        <f>J26/L$11</f>
        <v>2.4891811246215801E-2</v>
      </c>
    </row>
    <row r="27" spans="4:15" ht="15">
      <c r="D27" s="32" t="s">
        <v>52</v>
      </c>
      <c r="E27" s="33">
        <v>246295821767</v>
      </c>
      <c r="F27" s="33">
        <v>0</v>
      </c>
      <c r="G27" s="33">
        <v>0</v>
      </c>
      <c r="H27" s="34">
        <v>296558691.24000001</v>
      </c>
      <c r="I27" s="34">
        <v>25040045536</v>
      </c>
      <c r="J27" s="34">
        <v>271632425994.23999</v>
      </c>
      <c r="K27" s="35">
        <f>J27/L$11</f>
        <v>5.5227715294037728E-2</v>
      </c>
      <c r="M27" s="300"/>
    </row>
    <row r="28" spans="4:15" ht="15">
      <c r="D28" s="32" t="s">
        <v>53</v>
      </c>
      <c r="E28" s="33">
        <v>123530600000</v>
      </c>
      <c r="F28" s="33">
        <v>2924995756</v>
      </c>
      <c r="G28" s="33">
        <v>608082107</v>
      </c>
      <c r="H28" s="34">
        <v>2191581418.3600006</v>
      </c>
      <c r="I28" s="34">
        <v>19949087981</v>
      </c>
      <c r="J28" s="34">
        <v>149204347262.35999</v>
      </c>
      <c r="K28" s="35">
        <f>J28/L$11</f>
        <v>3.0335904047821927E-2</v>
      </c>
    </row>
    <row r="29" spans="4:15" ht="15">
      <c r="D29" s="27" t="s">
        <v>54</v>
      </c>
      <c r="E29" s="62">
        <f>E23/L11</f>
        <v>1.2463789286100972E-2</v>
      </c>
      <c r="F29" s="62">
        <f>F23/L11</f>
        <v>-1.7451681570240692E-2</v>
      </c>
      <c r="G29" s="62">
        <f>G23/L11</f>
        <v>-2.4061451596670089E-3</v>
      </c>
      <c r="H29" s="62">
        <f>H23/L11</f>
        <v>-2.2410207623273651E-3</v>
      </c>
      <c r="I29" s="62">
        <f>I23/L11</f>
        <v>-1.5257208471932513E-2</v>
      </c>
      <c r="J29" s="62">
        <f>J23/L$11</f>
        <v>-2.4892266678066627E-2</v>
      </c>
      <c r="K29" s="63"/>
    </row>
    <row r="30" spans="4:15" ht="27" customHeight="1">
      <c r="D30" s="697" t="s">
        <v>55</v>
      </c>
      <c r="E30" s="697"/>
      <c r="F30" s="697"/>
      <c r="G30" s="697"/>
      <c r="H30" s="697"/>
      <c r="I30" s="697"/>
      <c r="J30" s="697"/>
      <c r="K30" s="697"/>
    </row>
    <row r="31" spans="4:15"/>
    <row r="32" spans="4:15"/>
    <row r="33"/>
  </sheetData>
  <mergeCells count="8">
    <mergeCell ref="A8:L8"/>
    <mergeCell ref="D30:K30"/>
    <mergeCell ref="A1:L1"/>
    <mergeCell ref="A2:L2"/>
    <mergeCell ref="A3:L3"/>
    <mergeCell ref="A5:L5"/>
    <mergeCell ref="A6:L6"/>
    <mergeCell ref="A7:L7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FB123-92F4-42C7-9622-7205C9B469DB}">
  <dimension ref="A1:R33"/>
  <sheetViews>
    <sheetView showGridLines="0" workbookViewId="0"/>
  </sheetViews>
  <sheetFormatPr baseColWidth="10" defaultColWidth="0" defaultRowHeight="15" zeroHeight="1"/>
  <cols>
    <col min="1" max="1" width="11.42578125" customWidth="1"/>
    <col min="2" max="2" width="11.42578125" hidden="1" customWidth="1"/>
    <col min="3" max="3" width="0" hidden="1" customWidth="1"/>
    <col min="4" max="4" width="11.42578125" hidden="1" customWidth="1"/>
    <col min="5" max="5" width="72.5703125" customWidth="1"/>
    <col min="6" max="6" width="30" hidden="1" customWidth="1"/>
    <col min="7" max="7" width="14.42578125" customWidth="1"/>
    <col min="8" max="8" width="14.85546875" customWidth="1"/>
    <col min="9" max="9" width="16.140625" hidden="1" customWidth="1"/>
    <col min="10" max="10" width="20.85546875" hidden="1" customWidth="1"/>
    <col min="11" max="11" width="11.140625" customWidth="1"/>
    <col min="12" max="15" width="12.42578125" hidden="1" customWidth="1"/>
    <col min="16" max="18" width="11.42578125" customWidth="1"/>
    <col min="19" max="16384" width="11.42578125" hidden="1"/>
  </cols>
  <sheetData>
    <row r="1" spans="4:16" ht="23.25">
      <c r="E1" s="696" t="s">
        <v>0</v>
      </c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</row>
    <row r="2" spans="4:16" ht="20.25">
      <c r="E2" s="613" t="s">
        <v>1</v>
      </c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</row>
    <row r="3" spans="4:16" ht="15.75">
      <c r="E3" s="603" t="s">
        <v>2</v>
      </c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</row>
    <row r="4" spans="4:16"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</row>
    <row r="5" spans="4:16" ht="18.75">
      <c r="E5" s="615" t="s">
        <v>340</v>
      </c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</row>
    <row r="6" spans="4:16" ht="18.75">
      <c r="E6" s="615" t="s">
        <v>26</v>
      </c>
      <c r="F6" s="615"/>
      <c r="G6" s="615"/>
      <c r="H6" s="615"/>
      <c r="I6" s="615"/>
      <c r="J6" s="615"/>
      <c r="K6" s="615"/>
      <c r="L6" s="615"/>
      <c r="M6" s="615"/>
      <c r="N6" s="615"/>
      <c r="O6" s="615"/>
      <c r="P6" s="615"/>
    </row>
    <row r="7" spans="4:16" ht="15.75">
      <c r="E7" s="609" t="s">
        <v>27</v>
      </c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</row>
    <row r="8" spans="4:16"/>
    <row r="9" spans="4:16" ht="15.75" thickBot="1"/>
    <row r="10" spans="4:16" ht="60.75" thickBot="1">
      <c r="D10" s="467"/>
      <c r="E10" s="432" t="s">
        <v>341</v>
      </c>
      <c r="F10" s="433" t="s">
        <v>342</v>
      </c>
      <c r="G10" s="433" t="s">
        <v>343</v>
      </c>
      <c r="H10" s="434" t="s">
        <v>344</v>
      </c>
      <c r="I10" s="433" t="s">
        <v>345</v>
      </c>
      <c r="J10" s="435" t="s">
        <v>346</v>
      </c>
      <c r="K10" s="436" t="s">
        <v>347</v>
      </c>
      <c r="L10" s="468" t="s">
        <v>362</v>
      </c>
      <c r="M10" s="375"/>
      <c r="N10" s="375"/>
      <c r="O10" s="375"/>
    </row>
    <row r="11" spans="4:16">
      <c r="D11" s="467"/>
      <c r="E11" s="437" t="s">
        <v>348</v>
      </c>
      <c r="F11" s="438"/>
      <c r="G11" s="439">
        <f>+SUM(G12:G16)</f>
        <v>352460760462</v>
      </c>
      <c r="H11" s="439">
        <f>+SUM(H12:H16)</f>
        <v>425806532058.87097</v>
      </c>
      <c r="I11" s="438"/>
      <c r="J11" s="438"/>
      <c r="K11" s="440">
        <f t="shared" ref="K11:K24" si="0">+(H11-G11)/G11</f>
        <v>0.20809627574068243</v>
      </c>
      <c r="L11" s="469"/>
      <c r="M11" s="375"/>
      <c r="N11" s="375"/>
      <c r="O11" s="375"/>
      <c r="P11" s="466"/>
    </row>
    <row r="12" spans="4:16" ht="18.75">
      <c r="D12" s="467"/>
      <c r="E12" s="441" t="s">
        <v>349</v>
      </c>
      <c r="F12" s="142"/>
      <c r="G12" s="442">
        <v>65458936230</v>
      </c>
      <c r="H12" s="442">
        <v>128762403765.34024</v>
      </c>
      <c r="I12" s="443">
        <v>9.0528707023412092E-2</v>
      </c>
      <c r="J12" s="444">
        <f t="shared" ref="J12:J23" si="1">+G12-H12</f>
        <v>-63303467535.34024</v>
      </c>
      <c r="K12" s="445">
        <f t="shared" si="0"/>
        <v>0.96707143716655908</v>
      </c>
      <c r="L12" s="470" t="str">
        <f t="shared" ref="L12:L23" si="2">+IF(G12&gt;H12,"i","h")</f>
        <v>h</v>
      </c>
      <c r="M12" s="471"/>
      <c r="N12" s="471"/>
      <c r="O12" s="471"/>
    </row>
    <row r="13" spans="4:16" ht="18.75">
      <c r="D13" s="467"/>
      <c r="E13" s="441" t="s">
        <v>350</v>
      </c>
      <c r="F13" s="142"/>
      <c r="G13" s="442">
        <v>32903085566</v>
      </c>
      <c r="H13" s="442">
        <v>32596222869.190041</v>
      </c>
      <c r="I13" s="443">
        <v>0.13501652188037411</v>
      </c>
      <c r="J13" s="444">
        <f t="shared" si="1"/>
        <v>306862696.80995941</v>
      </c>
      <c r="K13" s="445">
        <f t="shared" si="0"/>
        <v>-9.3262589672456798E-3</v>
      </c>
      <c r="L13" s="470" t="str">
        <f t="shared" si="2"/>
        <v>i</v>
      </c>
      <c r="M13" s="471"/>
      <c r="N13" s="471"/>
      <c r="O13" s="471"/>
    </row>
    <row r="14" spans="4:16" ht="18.75">
      <c r="D14" s="467"/>
      <c r="E14" s="441" t="s">
        <v>351</v>
      </c>
      <c r="F14" s="142"/>
      <c r="G14" s="442">
        <v>193369667203</v>
      </c>
      <c r="H14" s="442">
        <v>200421430331.62061</v>
      </c>
      <c r="I14" s="443">
        <v>7.3522199735294946E-2</v>
      </c>
      <c r="J14" s="444">
        <f t="shared" si="1"/>
        <v>-7051763128.6206055</v>
      </c>
      <c r="K14" s="445">
        <f t="shared" si="0"/>
        <v>3.6467783342759984E-2</v>
      </c>
      <c r="L14" s="470" t="str">
        <f t="shared" si="2"/>
        <v>h</v>
      </c>
      <c r="M14" s="471"/>
      <c r="N14" s="471"/>
      <c r="O14" s="471"/>
    </row>
    <row r="15" spans="4:16" ht="18.75">
      <c r="D15" s="467"/>
      <c r="E15" s="441" t="s">
        <v>352</v>
      </c>
      <c r="F15" s="446"/>
      <c r="G15" s="442">
        <v>20708273927</v>
      </c>
      <c r="H15" s="442">
        <v>29716186708.880089</v>
      </c>
      <c r="I15" s="443">
        <v>3.80034435353599E-2</v>
      </c>
      <c r="J15" s="444">
        <f t="shared" si="1"/>
        <v>-9007912781.8800888</v>
      </c>
      <c r="K15" s="445">
        <f t="shared" si="0"/>
        <v>0.43499099990827006</v>
      </c>
      <c r="L15" s="470" t="str">
        <f t="shared" si="2"/>
        <v>h</v>
      </c>
      <c r="M15" s="471"/>
      <c r="N15" s="471"/>
      <c r="O15" s="471"/>
    </row>
    <row r="16" spans="4:16" ht="18.75">
      <c r="D16" s="467"/>
      <c r="E16" s="441" t="s">
        <v>353</v>
      </c>
      <c r="F16" s="446"/>
      <c r="G16" s="442">
        <v>40020797536</v>
      </c>
      <c r="H16" s="442">
        <v>34310288383.840012</v>
      </c>
      <c r="I16" s="443">
        <v>0.16049416580768192</v>
      </c>
      <c r="J16" s="444">
        <f t="shared" si="1"/>
        <v>5710509152.1599884</v>
      </c>
      <c r="K16" s="445">
        <f t="shared" si="0"/>
        <v>-0.14268853955304617</v>
      </c>
      <c r="L16" s="472" t="str">
        <f t="shared" si="2"/>
        <v>i</v>
      </c>
      <c r="M16" s="473"/>
      <c r="N16" s="473"/>
      <c r="O16" s="473"/>
    </row>
    <row r="17" spans="4:15" ht="18.75">
      <c r="D17" s="467"/>
      <c r="E17" s="447" t="s">
        <v>354</v>
      </c>
      <c r="F17" s="448"/>
      <c r="G17" s="449">
        <f>+G18</f>
        <v>49189254366</v>
      </c>
      <c r="H17" s="449">
        <f>+H18</f>
        <v>51768803357.319969</v>
      </c>
      <c r="I17" s="450"/>
      <c r="J17" s="451"/>
      <c r="K17" s="455">
        <f t="shared" si="0"/>
        <v>5.2441311106821202E-2</v>
      </c>
      <c r="L17" s="472"/>
      <c r="M17" s="473"/>
      <c r="N17" s="473"/>
      <c r="O17" s="473"/>
    </row>
    <row r="18" spans="4:15" ht="18.75">
      <c r="D18" s="467"/>
      <c r="E18" s="441" t="s">
        <v>355</v>
      </c>
      <c r="F18" s="142"/>
      <c r="G18" s="442">
        <v>49189254366</v>
      </c>
      <c r="H18" s="442">
        <v>51768803357.319969</v>
      </c>
      <c r="I18" s="443">
        <v>0.11432392179420985</v>
      </c>
      <c r="J18" s="444">
        <f t="shared" si="1"/>
        <v>-2579548991.3199692</v>
      </c>
      <c r="K18" s="445">
        <f t="shared" si="0"/>
        <v>5.2441311106821202E-2</v>
      </c>
      <c r="L18" s="470" t="str">
        <f t="shared" si="2"/>
        <v>h</v>
      </c>
      <c r="M18" s="471"/>
      <c r="N18" s="471"/>
      <c r="O18" s="471"/>
    </row>
    <row r="19" spans="4:15" ht="18.75">
      <c r="D19" s="467"/>
      <c r="E19" s="447" t="s">
        <v>32</v>
      </c>
      <c r="F19" s="452"/>
      <c r="G19" s="449">
        <f>+SUM(G20:G23)</f>
        <v>193821719935.57883</v>
      </c>
      <c r="H19" s="449">
        <f>+SUM(H20:H23)</f>
        <v>175554561618.68005</v>
      </c>
      <c r="I19" s="453"/>
      <c r="J19" s="454"/>
      <c r="K19" s="455">
        <f t="shared" si="0"/>
        <v>-9.4247220192712616E-2</v>
      </c>
      <c r="L19" s="470"/>
      <c r="M19" s="471"/>
      <c r="N19" s="471"/>
      <c r="O19" s="471"/>
    </row>
    <row r="20" spans="4:15" ht="18.75">
      <c r="D20" s="467"/>
      <c r="E20" s="441" t="s">
        <v>356</v>
      </c>
      <c r="F20" s="142"/>
      <c r="G20" s="442">
        <v>59204080726.809998</v>
      </c>
      <c r="H20" s="442">
        <v>55529357537.250023</v>
      </c>
      <c r="I20" s="443">
        <v>3.4700479308197182E-2</v>
      </c>
      <c r="J20" s="444">
        <f t="shared" si="1"/>
        <v>3674723189.5599747</v>
      </c>
      <c r="K20" s="445">
        <f t="shared" si="0"/>
        <v>-6.2068748377608229E-2</v>
      </c>
      <c r="L20" s="470" t="str">
        <f t="shared" si="2"/>
        <v>i</v>
      </c>
      <c r="M20" s="471"/>
      <c r="N20" s="471"/>
      <c r="O20" s="471"/>
    </row>
    <row r="21" spans="4:15" ht="18" customHeight="1">
      <c r="D21" s="467"/>
      <c r="E21" s="441" t="s">
        <v>357</v>
      </c>
      <c r="F21" s="142"/>
      <c r="G21" s="442">
        <v>41656819836.880005</v>
      </c>
      <c r="H21" s="442">
        <v>42193344645.770027</v>
      </c>
      <c r="I21" s="443">
        <v>3.7216043065100339E-2</v>
      </c>
      <c r="J21" s="444">
        <f t="shared" si="1"/>
        <v>-536524808.89002228</v>
      </c>
      <c r="K21" s="445">
        <f t="shared" si="0"/>
        <v>1.287963918011382E-2</v>
      </c>
      <c r="L21" s="472" t="str">
        <f t="shared" si="2"/>
        <v>h</v>
      </c>
      <c r="M21" s="473"/>
      <c r="N21" s="473"/>
      <c r="O21" s="473"/>
    </row>
    <row r="22" spans="4:15" ht="18.75">
      <c r="D22" s="467"/>
      <c r="E22" s="441" t="s">
        <v>358</v>
      </c>
      <c r="F22" s="142"/>
      <c r="G22" s="442">
        <v>48255573939.138832</v>
      </c>
      <c r="H22" s="442">
        <v>41924626412.660019</v>
      </c>
      <c r="I22" s="443">
        <v>3.173855890994047E-2</v>
      </c>
      <c r="J22" s="444">
        <f t="shared" si="1"/>
        <v>6330947526.4788132</v>
      </c>
      <c r="K22" s="445">
        <f t="shared" si="0"/>
        <v>-0.13119619164541627</v>
      </c>
      <c r="L22" s="472" t="str">
        <f t="shared" si="2"/>
        <v>i</v>
      </c>
      <c r="M22" s="473"/>
      <c r="N22" s="473"/>
      <c r="O22" s="473"/>
    </row>
    <row r="23" spans="4:15" ht="19.5" thickBot="1">
      <c r="D23" s="467"/>
      <c r="E23" s="441" t="s">
        <v>359</v>
      </c>
      <c r="F23" s="142"/>
      <c r="G23" s="442">
        <v>44705245432.75</v>
      </c>
      <c r="H23" s="442">
        <v>35907233023</v>
      </c>
      <c r="I23" s="443">
        <v>3.1211053314512849E-2</v>
      </c>
      <c r="J23" s="444">
        <f t="shared" si="1"/>
        <v>8798012409.75</v>
      </c>
      <c r="K23" s="456">
        <f t="shared" si="0"/>
        <v>-0.1968004498036999</v>
      </c>
      <c r="L23" s="472" t="str">
        <f t="shared" si="2"/>
        <v>i</v>
      </c>
      <c r="M23" s="473"/>
      <c r="N23" s="473"/>
      <c r="O23" s="473"/>
    </row>
    <row r="24" spans="4:15" ht="15.75" thickBot="1">
      <c r="D24" s="467"/>
      <c r="E24" s="457" t="s">
        <v>360</v>
      </c>
      <c r="F24" s="458"/>
      <c r="G24" s="459">
        <f>+G11+G17+G19</f>
        <v>595471734763.57886</v>
      </c>
      <c r="H24" s="459">
        <f>+H11+H17+H19</f>
        <v>653129897034.87097</v>
      </c>
      <c r="I24" s="460"/>
      <c r="J24" s="460"/>
      <c r="K24" s="461">
        <f t="shared" si="0"/>
        <v>9.6827706346438475E-2</v>
      </c>
      <c r="L24" s="474"/>
      <c r="M24" s="475"/>
      <c r="N24" s="475"/>
      <c r="O24" s="475"/>
    </row>
    <row r="25" spans="4:15" ht="15.75" thickBot="1">
      <c r="E25" s="462"/>
      <c r="F25" s="463"/>
      <c r="G25" s="464"/>
      <c r="H25" s="464"/>
      <c r="I25" s="463"/>
      <c r="J25" s="463"/>
      <c r="K25" s="465"/>
      <c r="L25" s="475"/>
      <c r="M25" s="475"/>
      <c r="N25" s="475"/>
      <c r="O25" s="475"/>
    </row>
    <row r="26" spans="4:15" ht="28.5" customHeight="1">
      <c r="E26" s="698" t="s">
        <v>361</v>
      </c>
      <c r="F26" s="698"/>
      <c r="G26" s="698"/>
      <c r="H26" s="698"/>
      <c r="I26" s="698"/>
      <c r="J26" s="698"/>
      <c r="K26" s="698"/>
    </row>
    <row r="27" spans="4:15">
      <c r="G27" s="81"/>
      <c r="H27" s="81"/>
    </row>
    <row r="28" spans="4:15" hidden="1">
      <c r="J28" s="476"/>
    </row>
    <row r="29" spans="4:15" hidden="1">
      <c r="G29" s="67"/>
      <c r="H29" s="476"/>
    </row>
    <row r="30" spans="4:15" hidden="1">
      <c r="G30" s="475"/>
    </row>
    <row r="32" spans="4:15" hidden="1">
      <c r="E32" s="475"/>
    </row>
    <row r="33" spans="5:5" hidden="1">
      <c r="E33" s="475"/>
    </row>
  </sheetData>
  <mergeCells count="7">
    <mergeCell ref="E26:K26"/>
    <mergeCell ref="E1:P1"/>
    <mergeCell ref="E2:P2"/>
    <mergeCell ref="E3:P3"/>
    <mergeCell ref="E5:P5"/>
    <mergeCell ref="E6:P6"/>
    <mergeCell ref="E7:P7"/>
  </mergeCells>
  <conditionalFormatting sqref="I12:I2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{F5D4DC02-B2FC-4E6B-BA55-31EAC5D4E20E}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5D4DC02-B2FC-4E6B-BA55-31EAC5D4E20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I12:I23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5C892-7AAB-4462-A3B3-813ACDF7C85B}">
  <dimension ref="A1:WWA29"/>
  <sheetViews>
    <sheetView showGridLines="0" workbookViewId="0">
      <selection activeCell="H12" sqref="H12"/>
    </sheetView>
  </sheetViews>
  <sheetFormatPr baseColWidth="10" defaultColWidth="0" defaultRowHeight="12.75" customHeight="1" zeroHeight="1"/>
  <cols>
    <col min="1" max="1" width="9.85546875" style="15" customWidth="1"/>
    <col min="2" max="2" width="0" style="15" hidden="1" customWidth="1"/>
    <col min="3" max="3" width="11.42578125" style="15" hidden="1" customWidth="1"/>
    <col min="4" max="4" width="46.85546875" style="15" hidden="1" customWidth="1"/>
    <col min="5" max="5" width="89.28515625" style="15" bestFit="1" customWidth="1"/>
    <col min="6" max="6" width="15.5703125" style="15" customWidth="1"/>
    <col min="7" max="7" width="9.5703125" style="15" bestFit="1" customWidth="1"/>
    <col min="8" max="8" width="13.42578125" style="15" customWidth="1"/>
    <col min="9" max="9" width="22.28515625" style="15" bestFit="1" customWidth="1"/>
    <col min="10" max="10" width="15.140625" style="15" hidden="1" customWidth="1"/>
    <col min="11" max="11" width="8.140625" style="15" hidden="1" customWidth="1"/>
    <col min="12" max="12" width="11.42578125" style="15" hidden="1" customWidth="1"/>
    <col min="13" max="13" width="20" style="15" hidden="1"/>
    <col min="14" max="14" width="11.42578125" style="15" hidden="1"/>
    <col min="15" max="15" width="21" style="15" hidden="1"/>
    <col min="16" max="18" width="11.42578125" style="15" hidden="1"/>
    <col min="19" max="19" width="20.140625" style="15" hidden="1"/>
    <col min="20" max="256" width="11.42578125" style="15" hidden="1"/>
    <col min="257" max="257" width="28.28515625" style="15" hidden="1"/>
    <col min="258" max="258" width="18.5703125" style="15" hidden="1"/>
    <col min="259" max="259" width="17.28515625" style="15" hidden="1"/>
    <col min="260" max="261" width="17.5703125" style="15" hidden="1"/>
    <col min="262" max="262" width="18.5703125" style="15" hidden="1"/>
    <col min="263" max="263" width="16.5703125" style="15" hidden="1"/>
    <col min="264" max="264" width="18.5703125" style="15" hidden="1"/>
    <col min="265" max="265" width="13.28515625" style="15" hidden="1"/>
    <col min="266" max="274" width="11.42578125" style="15" hidden="1"/>
    <col min="275" max="275" width="12.85546875" style="15" hidden="1"/>
    <col min="276" max="512" width="11.42578125" style="15" hidden="1"/>
    <col min="513" max="513" width="28.28515625" style="15" hidden="1"/>
    <col min="514" max="514" width="18.5703125" style="15" hidden="1"/>
    <col min="515" max="515" width="17.28515625" style="15" hidden="1"/>
    <col min="516" max="517" width="17.5703125" style="15" hidden="1"/>
    <col min="518" max="518" width="18.5703125" style="15" hidden="1"/>
    <col min="519" max="519" width="16.5703125" style="15" hidden="1"/>
    <col min="520" max="520" width="18.5703125" style="15" hidden="1"/>
    <col min="521" max="521" width="13.28515625" style="15" hidden="1"/>
    <col min="522" max="530" width="11.42578125" style="15" hidden="1"/>
    <col min="531" max="531" width="12.85546875" style="15" hidden="1"/>
    <col min="532" max="768" width="11.42578125" style="15" hidden="1"/>
    <col min="769" max="769" width="28.28515625" style="15" hidden="1"/>
    <col min="770" max="770" width="18.5703125" style="15" hidden="1"/>
    <col min="771" max="771" width="17.28515625" style="15" hidden="1"/>
    <col min="772" max="773" width="17.5703125" style="15" hidden="1"/>
    <col min="774" max="774" width="18.5703125" style="15" hidden="1"/>
    <col min="775" max="775" width="16.5703125" style="15" hidden="1"/>
    <col min="776" max="776" width="18.5703125" style="15" hidden="1"/>
    <col min="777" max="777" width="13.28515625" style="15" hidden="1"/>
    <col min="778" max="786" width="11.42578125" style="15" hidden="1"/>
    <col min="787" max="787" width="12.85546875" style="15" hidden="1"/>
    <col min="788" max="1024" width="11.42578125" style="15" hidden="1"/>
    <col min="1025" max="1025" width="28.28515625" style="15" hidden="1"/>
    <col min="1026" max="1026" width="18.5703125" style="15" hidden="1"/>
    <col min="1027" max="1027" width="17.28515625" style="15" hidden="1"/>
    <col min="1028" max="1029" width="17.5703125" style="15" hidden="1"/>
    <col min="1030" max="1030" width="18.5703125" style="15" hidden="1"/>
    <col min="1031" max="1031" width="16.5703125" style="15" hidden="1"/>
    <col min="1032" max="1032" width="18.5703125" style="15" hidden="1"/>
    <col min="1033" max="1033" width="13.28515625" style="15" hidden="1"/>
    <col min="1034" max="1042" width="11.42578125" style="15" hidden="1"/>
    <col min="1043" max="1043" width="12.85546875" style="15" hidden="1"/>
    <col min="1044" max="1280" width="11.42578125" style="15" hidden="1"/>
    <col min="1281" max="1281" width="28.28515625" style="15" hidden="1"/>
    <col min="1282" max="1282" width="18.5703125" style="15" hidden="1"/>
    <col min="1283" max="1283" width="17.28515625" style="15" hidden="1"/>
    <col min="1284" max="1285" width="17.5703125" style="15" hidden="1"/>
    <col min="1286" max="1286" width="18.5703125" style="15" hidden="1"/>
    <col min="1287" max="1287" width="16.5703125" style="15" hidden="1"/>
    <col min="1288" max="1288" width="18.5703125" style="15" hidden="1"/>
    <col min="1289" max="1289" width="13.28515625" style="15" hidden="1"/>
    <col min="1290" max="1298" width="11.42578125" style="15" hidden="1"/>
    <col min="1299" max="1299" width="12.85546875" style="15" hidden="1"/>
    <col min="1300" max="1536" width="11.42578125" style="15" hidden="1"/>
    <col min="1537" max="1537" width="28.28515625" style="15" hidden="1"/>
    <col min="1538" max="1538" width="18.5703125" style="15" hidden="1"/>
    <col min="1539" max="1539" width="17.28515625" style="15" hidden="1"/>
    <col min="1540" max="1541" width="17.5703125" style="15" hidden="1"/>
    <col min="1542" max="1542" width="18.5703125" style="15" hidden="1"/>
    <col min="1543" max="1543" width="16.5703125" style="15" hidden="1"/>
    <col min="1544" max="1544" width="18.5703125" style="15" hidden="1"/>
    <col min="1545" max="1545" width="13.28515625" style="15" hidden="1"/>
    <col min="1546" max="1554" width="11.42578125" style="15" hidden="1"/>
    <col min="1555" max="1555" width="12.85546875" style="15" hidden="1"/>
    <col min="1556" max="1792" width="11.42578125" style="15" hidden="1"/>
    <col min="1793" max="1793" width="28.28515625" style="15" hidden="1"/>
    <col min="1794" max="1794" width="18.5703125" style="15" hidden="1"/>
    <col min="1795" max="1795" width="17.28515625" style="15" hidden="1"/>
    <col min="1796" max="1797" width="17.5703125" style="15" hidden="1"/>
    <col min="1798" max="1798" width="18.5703125" style="15" hidden="1"/>
    <col min="1799" max="1799" width="16.5703125" style="15" hidden="1"/>
    <col min="1800" max="1800" width="18.5703125" style="15" hidden="1"/>
    <col min="1801" max="1801" width="13.28515625" style="15" hidden="1"/>
    <col min="1802" max="1810" width="11.42578125" style="15" hidden="1"/>
    <col min="1811" max="1811" width="12.85546875" style="15" hidden="1"/>
    <col min="1812" max="2048" width="11.42578125" style="15" hidden="1"/>
    <col min="2049" max="2049" width="28.28515625" style="15" hidden="1"/>
    <col min="2050" max="2050" width="18.5703125" style="15" hidden="1"/>
    <col min="2051" max="2051" width="17.28515625" style="15" hidden="1"/>
    <col min="2052" max="2053" width="17.5703125" style="15" hidden="1"/>
    <col min="2054" max="2054" width="18.5703125" style="15" hidden="1"/>
    <col min="2055" max="2055" width="16.5703125" style="15" hidden="1"/>
    <col min="2056" max="2056" width="18.5703125" style="15" hidden="1"/>
    <col min="2057" max="2057" width="13.28515625" style="15" hidden="1"/>
    <col min="2058" max="2066" width="11.42578125" style="15" hidden="1"/>
    <col min="2067" max="2067" width="12.85546875" style="15" hidden="1"/>
    <col min="2068" max="2304" width="11.42578125" style="15" hidden="1"/>
    <col min="2305" max="2305" width="28.28515625" style="15" hidden="1"/>
    <col min="2306" max="2306" width="18.5703125" style="15" hidden="1"/>
    <col min="2307" max="2307" width="17.28515625" style="15" hidden="1"/>
    <col min="2308" max="2309" width="17.5703125" style="15" hidden="1"/>
    <col min="2310" max="2310" width="18.5703125" style="15" hidden="1"/>
    <col min="2311" max="2311" width="16.5703125" style="15" hidden="1"/>
    <col min="2312" max="2312" width="18.5703125" style="15" hidden="1"/>
    <col min="2313" max="2313" width="13.28515625" style="15" hidden="1"/>
    <col min="2314" max="2322" width="11.42578125" style="15" hidden="1"/>
    <col min="2323" max="2323" width="12.85546875" style="15" hidden="1"/>
    <col min="2324" max="2560" width="11.42578125" style="15" hidden="1"/>
    <col min="2561" max="2561" width="28.28515625" style="15" hidden="1"/>
    <col min="2562" max="2562" width="18.5703125" style="15" hidden="1"/>
    <col min="2563" max="2563" width="17.28515625" style="15" hidden="1"/>
    <col min="2564" max="2565" width="17.5703125" style="15" hidden="1"/>
    <col min="2566" max="2566" width="18.5703125" style="15" hidden="1"/>
    <col min="2567" max="2567" width="16.5703125" style="15" hidden="1"/>
    <col min="2568" max="2568" width="18.5703125" style="15" hidden="1"/>
    <col min="2569" max="2569" width="13.28515625" style="15" hidden="1"/>
    <col min="2570" max="2578" width="11.42578125" style="15" hidden="1"/>
    <col min="2579" max="2579" width="12.85546875" style="15" hidden="1"/>
    <col min="2580" max="2816" width="11.42578125" style="15" hidden="1"/>
    <col min="2817" max="2817" width="28.28515625" style="15" hidden="1"/>
    <col min="2818" max="2818" width="18.5703125" style="15" hidden="1"/>
    <col min="2819" max="2819" width="17.28515625" style="15" hidden="1"/>
    <col min="2820" max="2821" width="17.5703125" style="15" hidden="1"/>
    <col min="2822" max="2822" width="18.5703125" style="15" hidden="1"/>
    <col min="2823" max="2823" width="16.5703125" style="15" hidden="1"/>
    <col min="2824" max="2824" width="18.5703125" style="15" hidden="1"/>
    <col min="2825" max="2825" width="13.28515625" style="15" hidden="1"/>
    <col min="2826" max="2834" width="11.42578125" style="15" hidden="1"/>
    <col min="2835" max="2835" width="12.85546875" style="15" hidden="1"/>
    <col min="2836" max="3072" width="11.42578125" style="15" hidden="1"/>
    <col min="3073" max="3073" width="28.28515625" style="15" hidden="1"/>
    <col min="3074" max="3074" width="18.5703125" style="15" hidden="1"/>
    <col min="3075" max="3075" width="17.28515625" style="15" hidden="1"/>
    <col min="3076" max="3077" width="17.5703125" style="15" hidden="1"/>
    <col min="3078" max="3078" width="18.5703125" style="15" hidden="1"/>
    <col min="3079" max="3079" width="16.5703125" style="15" hidden="1"/>
    <col min="3080" max="3080" width="18.5703125" style="15" hidden="1"/>
    <col min="3081" max="3081" width="13.28515625" style="15" hidden="1"/>
    <col min="3082" max="3090" width="11.42578125" style="15" hidden="1"/>
    <col min="3091" max="3091" width="12.85546875" style="15" hidden="1"/>
    <col min="3092" max="3328" width="11.42578125" style="15" hidden="1"/>
    <col min="3329" max="3329" width="28.28515625" style="15" hidden="1"/>
    <col min="3330" max="3330" width="18.5703125" style="15" hidden="1"/>
    <col min="3331" max="3331" width="17.28515625" style="15" hidden="1"/>
    <col min="3332" max="3333" width="17.5703125" style="15" hidden="1"/>
    <col min="3334" max="3334" width="18.5703125" style="15" hidden="1"/>
    <col min="3335" max="3335" width="16.5703125" style="15" hidden="1"/>
    <col min="3336" max="3336" width="18.5703125" style="15" hidden="1"/>
    <col min="3337" max="3337" width="13.28515625" style="15" hidden="1"/>
    <col min="3338" max="3346" width="11.42578125" style="15" hidden="1"/>
    <col min="3347" max="3347" width="12.85546875" style="15" hidden="1"/>
    <col min="3348" max="3584" width="11.42578125" style="15" hidden="1"/>
    <col min="3585" max="3585" width="28.28515625" style="15" hidden="1"/>
    <col min="3586" max="3586" width="18.5703125" style="15" hidden="1"/>
    <col min="3587" max="3587" width="17.28515625" style="15" hidden="1"/>
    <col min="3588" max="3589" width="17.5703125" style="15" hidden="1"/>
    <col min="3590" max="3590" width="18.5703125" style="15" hidden="1"/>
    <col min="3591" max="3591" width="16.5703125" style="15" hidden="1"/>
    <col min="3592" max="3592" width="18.5703125" style="15" hidden="1"/>
    <col min="3593" max="3593" width="13.28515625" style="15" hidden="1"/>
    <col min="3594" max="3602" width="11.42578125" style="15" hidden="1"/>
    <col min="3603" max="3603" width="12.85546875" style="15" hidden="1"/>
    <col min="3604" max="3840" width="11.42578125" style="15" hidden="1"/>
    <col min="3841" max="3841" width="28.28515625" style="15" hidden="1"/>
    <col min="3842" max="3842" width="18.5703125" style="15" hidden="1"/>
    <col min="3843" max="3843" width="17.28515625" style="15" hidden="1"/>
    <col min="3844" max="3845" width="17.5703125" style="15" hidden="1"/>
    <col min="3846" max="3846" width="18.5703125" style="15" hidden="1"/>
    <col min="3847" max="3847" width="16.5703125" style="15" hidden="1"/>
    <col min="3848" max="3848" width="18.5703125" style="15" hidden="1"/>
    <col min="3849" max="3849" width="13.28515625" style="15" hidden="1"/>
    <col min="3850" max="3858" width="11.42578125" style="15" hidden="1"/>
    <col min="3859" max="3859" width="12.85546875" style="15" hidden="1"/>
    <col min="3860" max="4096" width="11.42578125" style="15" hidden="1"/>
    <col min="4097" max="4097" width="28.28515625" style="15" hidden="1"/>
    <col min="4098" max="4098" width="18.5703125" style="15" hidden="1"/>
    <col min="4099" max="4099" width="17.28515625" style="15" hidden="1"/>
    <col min="4100" max="4101" width="17.5703125" style="15" hidden="1"/>
    <col min="4102" max="4102" width="18.5703125" style="15" hidden="1"/>
    <col min="4103" max="4103" width="16.5703125" style="15" hidden="1"/>
    <col min="4104" max="4104" width="18.5703125" style="15" hidden="1"/>
    <col min="4105" max="4105" width="13.28515625" style="15" hidden="1"/>
    <col min="4106" max="4114" width="11.42578125" style="15" hidden="1"/>
    <col min="4115" max="4115" width="12.85546875" style="15" hidden="1"/>
    <col min="4116" max="4352" width="11.42578125" style="15" hidden="1"/>
    <col min="4353" max="4353" width="28.28515625" style="15" hidden="1"/>
    <col min="4354" max="4354" width="18.5703125" style="15" hidden="1"/>
    <col min="4355" max="4355" width="17.28515625" style="15" hidden="1"/>
    <col min="4356" max="4357" width="17.5703125" style="15" hidden="1"/>
    <col min="4358" max="4358" width="18.5703125" style="15" hidden="1"/>
    <col min="4359" max="4359" width="16.5703125" style="15" hidden="1"/>
    <col min="4360" max="4360" width="18.5703125" style="15" hidden="1"/>
    <col min="4361" max="4361" width="13.28515625" style="15" hidden="1"/>
    <col min="4362" max="4370" width="11.42578125" style="15" hidden="1"/>
    <col min="4371" max="4371" width="12.85546875" style="15" hidden="1"/>
    <col min="4372" max="4608" width="11.42578125" style="15" hidden="1"/>
    <col min="4609" max="4609" width="28.28515625" style="15" hidden="1"/>
    <col min="4610" max="4610" width="18.5703125" style="15" hidden="1"/>
    <col min="4611" max="4611" width="17.28515625" style="15" hidden="1"/>
    <col min="4612" max="4613" width="17.5703125" style="15" hidden="1"/>
    <col min="4614" max="4614" width="18.5703125" style="15" hidden="1"/>
    <col min="4615" max="4615" width="16.5703125" style="15" hidden="1"/>
    <col min="4616" max="4616" width="18.5703125" style="15" hidden="1"/>
    <col min="4617" max="4617" width="13.28515625" style="15" hidden="1"/>
    <col min="4618" max="4626" width="11.42578125" style="15" hidden="1"/>
    <col min="4627" max="4627" width="12.85546875" style="15" hidden="1"/>
    <col min="4628" max="4864" width="11.42578125" style="15" hidden="1"/>
    <col min="4865" max="4865" width="28.28515625" style="15" hidden="1"/>
    <col min="4866" max="4866" width="18.5703125" style="15" hidden="1"/>
    <col min="4867" max="4867" width="17.28515625" style="15" hidden="1"/>
    <col min="4868" max="4869" width="17.5703125" style="15" hidden="1"/>
    <col min="4870" max="4870" width="18.5703125" style="15" hidden="1"/>
    <col min="4871" max="4871" width="16.5703125" style="15" hidden="1"/>
    <col min="4872" max="4872" width="18.5703125" style="15" hidden="1"/>
    <col min="4873" max="4873" width="13.28515625" style="15" hidden="1"/>
    <col min="4874" max="4882" width="11.42578125" style="15" hidden="1"/>
    <col min="4883" max="4883" width="12.85546875" style="15" hidden="1"/>
    <col min="4884" max="5120" width="11.42578125" style="15" hidden="1"/>
    <col min="5121" max="5121" width="28.28515625" style="15" hidden="1"/>
    <col min="5122" max="5122" width="18.5703125" style="15" hidden="1"/>
    <col min="5123" max="5123" width="17.28515625" style="15" hidden="1"/>
    <col min="5124" max="5125" width="17.5703125" style="15" hidden="1"/>
    <col min="5126" max="5126" width="18.5703125" style="15" hidden="1"/>
    <col min="5127" max="5127" width="16.5703125" style="15" hidden="1"/>
    <col min="5128" max="5128" width="18.5703125" style="15" hidden="1"/>
    <col min="5129" max="5129" width="13.28515625" style="15" hidden="1"/>
    <col min="5130" max="5138" width="11.42578125" style="15" hidden="1"/>
    <col min="5139" max="5139" width="12.85546875" style="15" hidden="1"/>
    <col min="5140" max="5376" width="11.42578125" style="15" hidden="1"/>
    <col min="5377" max="5377" width="28.28515625" style="15" hidden="1"/>
    <col min="5378" max="5378" width="18.5703125" style="15" hidden="1"/>
    <col min="5379" max="5379" width="17.28515625" style="15" hidden="1"/>
    <col min="5380" max="5381" width="17.5703125" style="15" hidden="1"/>
    <col min="5382" max="5382" width="18.5703125" style="15" hidden="1"/>
    <col min="5383" max="5383" width="16.5703125" style="15" hidden="1"/>
    <col min="5384" max="5384" width="18.5703125" style="15" hidden="1"/>
    <col min="5385" max="5385" width="13.28515625" style="15" hidden="1"/>
    <col min="5386" max="5394" width="11.42578125" style="15" hidden="1"/>
    <col min="5395" max="5395" width="12.85546875" style="15" hidden="1"/>
    <col min="5396" max="5632" width="11.42578125" style="15" hidden="1"/>
    <col min="5633" max="5633" width="28.28515625" style="15" hidden="1"/>
    <col min="5634" max="5634" width="18.5703125" style="15" hidden="1"/>
    <col min="5635" max="5635" width="17.28515625" style="15" hidden="1"/>
    <col min="5636" max="5637" width="17.5703125" style="15" hidden="1"/>
    <col min="5638" max="5638" width="18.5703125" style="15" hidden="1"/>
    <col min="5639" max="5639" width="16.5703125" style="15" hidden="1"/>
    <col min="5640" max="5640" width="18.5703125" style="15" hidden="1"/>
    <col min="5641" max="5641" width="13.28515625" style="15" hidden="1"/>
    <col min="5642" max="5650" width="11.42578125" style="15" hidden="1"/>
    <col min="5651" max="5651" width="12.85546875" style="15" hidden="1"/>
    <col min="5652" max="5888" width="11.42578125" style="15" hidden="1"/>
    <col min="5889" max="5889" width="28.28515625" style="15" hidden="1"/>
    <col min="5890" max="5890" width="18.5703125" style="15" hidden="1"/>
    <col min="5891" max="5891" width="17.28515625" style="15" hidden="1"/>
    <col min="5892" max="5893" width="17.5703125" style="15" hidden="1"/>
    <col min="5894" max="5894" width="18.5703125" style="15" hidden="1"/>
    <col min="5895" max="5895" width="16.5703125" style="15" hidden="1"/>
    <col min="5896" max="5896" width="18.5703125" style="15" hidden="1"/>
    <col min="5897" max="5897" width="13.28515625" style="15" hidden="1"/>
    <col min="5898" max="5906" width="11.42578125" style="15" hidden="1"/>
    <col min="5907" max="5907" width="12.85546875" style="15" hidden="1"/>
    <col min="5908" max="6144" width="11.42578125" style="15" hidden="1"/>
    <col min="6145" max="6145" width="28.28515625" style="15" hidden="1"/>
    <col min="6146" max="6146" width="18.5703125" style="15" hidden="1"/>
    <col min="6147" max="6147" width="17.28515625" style="15" hidden="1"/>
    <col min="6148" max="6149" width="17.5703125" style="15" hidden="1"/>
    <col min="6150" max="6150" width="18.5703125" style="15" hidden="1"/>
    <col min="6151" max="6151" width="16.5703125" style="15" hidden="1"/>
    <col min="6152" max="6152" width="18.5703125" style="15" hidden="1"/>
    <col min="6153" max="6153" width="13.28515625" style="15" hidden="1"/>
    <col min="6154" max="6162" width="11.42578125" style="15" hidden="1"/>
    <col min="6163" max="6163" width="12.85546875" style="15" hidden="1"/>
    <col min="6164" max="6400" width="11.42578125" style="15" hidden="1"/>
    <col min="6401" max="6401" width="28.28515625" style="15" hidden="1"/>
    <col min="6402" max="6402" width="18.5703125" style="15" hidden="1"/>
    <col min="6403" max="6403" width="17.28515625" style="15" hidden="1"/>
    <col min="6404" max="6405" width="17.5703125" style="15" hidden="1"/>
    <col min="6406" max="6406" width="18.5703125" style="15" hidden="1"/>
    <col min="6407" max="6407" width="16.5703125" style="15" hidden="1"/>
    <col min="6408" max="6408" width="18.5703125" style="15" hidden="1"/>
    <col min="6409" max="6409" width="13.28515625" style="15" hidden="1"/>
    <col min="6410" max="6418" width="11.42578125" style="15" hidden="1"/>
    <col min="6419" max="6419" width="12.85546875" style="15" hidden="1"/>
    <col min="6420" max="6656" width="11.42578125" style="15" hidden="1"/>
    <col min="6657" max="6657" width="28.28515625" style="15" hidden="1"/>
    <col min="6658" max="6658" width="18.5703125" style="15" hidden="1"/>
    <col min="6659" max="6659" width="17.28515625" style="15" hidden="1"/>
    <col min="6660" max="6661" width="17.5703125" style="15" hidden="1"/>
    <col min="6662" max="6662" width="18.5703125" style="15" hidden="1"/>
    <col min="6663" max="6663" width="16.5703125" style="15" hidden="1"/>
    <col min="6664" max="6664" width="18.5703125" style="15" hidden="1"/>
    <col min="6665" max="6665" width="13.28515625" style="15" hidden="1"/>
    <col min="6666" max="6674" width="11.42578125" style="15" hidden="1"/>
    <col min="6675" max="6675" width="12.85546875" style="15" hidden="1"/>
    <col min="6676" max="6912" width="11.42578125" style="15" hidden="1"/>
    <col min="6913" max="6913" width="28.28515625" style="15" hidden="1"/>
    <col min="6914" max="6914" width="18.5703125" style="15" hidden="1"/>
    <col min="6915" max="6915" width="17.28515625" style="15" hidden="1"/>
    <col min="6916" max="6917" width="17.5703125" style="15" hidden="1"/>
    <col min="6918" max="6918" width="18.5703125" style="15" hidden="1"/>
    <col min="6919" max="6919" width="16.5703125" style="15" hidden="1"/>
    <col min="6920" max="6920" width="18.5703125" style="15" hidden="1"/>
    <col min="6921" max="6921" width="13.28515625" style="15" hidden="1"/>
    <col min="6922" max="6930" width="11.42578125" style="15" hidden="1"/>
    <col min="6931" max="6931" width="12.85546875" style="15" hidden="1"/>
    <col min="6932" max="7168" width="11.42578125" style="15" hidden="1"/>
    <col min="7169" max="7169" width="28.28515625" style="15" hidden="1"/>
    <col min="7170" max="7170" width="18.5703125" style="15" hidden="1"/>
    <col min="7171" max="7171" width="17.28515625" style="15" hidden="1"/>
    <col min="7172" max="7173" width="17.5703125" style="15" hidden="1"/>
    <col min="7174" max="7174" width="18.5703125" style="15" hidden="1"/>
    <col min="7175" max="7175" width="16.5703125" style="15" hidden="1"/>
    <col min="7176" max="7176" width="18.5703125" style="15" hidden="1"/>
    <col min="7177" max="7177" width="13.28515625" style="15" hidden="1"/>
    <col min="7178" max="7186" width="11.42578125" style="15" hidden="1"/>
    <col min="7187" max="7187" width="12.85546875" style="15" hidden="1"/>
    <col min="7188" max="7424" width="11.42578125" style="15" hidden="1"/>
    <col min="7425" max="7425" width="28.28515625" style="15" hidden="1"/>
    <col min="7426" max="7426" width="18.5703125" style="15" hidden="1"/>
    <col min="7427" max="7427" width="17.28515625" style="15" hidden="1"/>
    <col min="7428" max="7429" width="17.5703125" style="15" hidden="1"/>
    <col min="7430" max="7430" width="18.5703125" style="15" hidden="1"/>
    <col min="7431" max="7431" width="16.5703125" style="15" hidden="1"/>
    <col min="7432" max="7432" width="18.5703125" style="15" hidden="1"/>
    <col min="7433" max="7433" width="13.28515625" style="15" hidden="1"/>
    <col min="7434" max="7442" width="11.42578125" style="15" hidden="1"/>
    <col min="7443" max="7443" width="12.85546875" style="15" hidden="1"/>
    <col min="7444" max="7680" width="11.42578125" style="15" hidden="1"/>
    <col min="7681" max="7681" width="28.28515625" style="15" hidden="1"/>
    <col min="7682" max="7682" width="18.5703125" style="15" hidden="1"/>
    <col min="7683" max="7683" width="17.28515625" style="15" hidden="1"/>
    <col min="7684" max="7685" width="17.5703125" style="15" hidden="1"/>
    <col min="7686" max="7686" width="18.5703125" style="15" hidden="1"/>
    <col min="7687" max="7687" width="16.5703125" style="15" hidden="1"/>
    <col min="7688" max="7688" width="18.5703125" style="15" hidden="1"/>
    <col min="7689" max="7689" width="13.28515625" style="15" hidden="1"/>
    <col min="7690" max="7698" width="11.42578125" style="15" hidden="1"/>
    <col min="7699" max="7699" width="12.85546875" style="15" hidden="1"/>
    <col min="7700" max="7936" width="11.42578125" style="15" hidden="1"/>
    <col min="7937" max="7937" width="28.28515625" style="15" hidden="1"/>
    <col min="7938" max="7938" width="18.5703125" style="15" hidden="1"/>
    <col min="7939" max="7939" width="17.28515625" style="15" hidden="1"/>
    <col min="7940" max="7941" width="17.5703125" style="15" hidden="1"/>
    <col min="7942" max="7942" width="18.5703125" style="15" hidden="1"/>
    <col min="7943" max="7943" width="16.5703125" style="15" hidden="1"/>
    <col min="7944" max="7944" width="18.5703125" style="15" hidden="1"/>
    <col min="7945" max="7945" width="13.28515625" style="15" hidden="1"/>
    <col min="7946" max="7954" width="11.42578125" style="15" hidden="1"/>
    <col min="7955" max="7955" width="12.85546875" style="15" hidden="1"/>
    <col min="7956" max="8192" width="11.42578125" style="15" hidden="1"/>
    <col min="8193" max="8193" width="28.28515625" style="15" hidden="1"/>
    <col min="8194" max="8194" width="18.5703125" style="15" hidden="1"/>
    <col min="8195" max="8195" width="17.28515625" style="15" hidden="1"/>
    <col min="8196" max="8197" width="17.5703125" style="15" hidden="1"/>
    <col min="8198" max="8198" width="18.5703125" style="15" hidden="1"/>
    <col min="8199" max="8199" width="16.5703125" style="15" hidden="1"/>
    <col min="8200" max="8200" width="18.5703125" style="15" hidden="1"/>
    <col min="8201" max="8201" width="13.28515625" style="15" hidden="1"/>
    <col min="8202" max="8210" width="11.42578125" style="15" hidden="1"/>
    <col min="8211" max="8211" width="12.85546875" style="15" hidden="1"/>
    <col min="8212" max="8448" width="11.42578125" style="15" hidden="1"/>
    <col min="8449" max="8449" width="28.28515625" style="15" hidden="1"/>
    <col min="8450" max="8450" width="18.5703125" style="15" hidden="1"/>
    <col min="8451" max="8451" width="17.28515625" style="15" hidden="1"/>
    <col min="8452" max="8453" width="17.5703125" style="15" hidden="1"/>
    <col min="8454" max="8454" width="18.5703125" style="15" hidden="1"/>
    <col min="8455" max="8455" width="16.5703125" style="15" hidden="1"/>
    <col min="8456" max="8456" width="18.5703125" style="15" hidden="1"/>
    <col min="8457" max="8457" width="13.28515625" style="15" hidden="1"/>
    <col min="8458" max="8466" width="11.42578125" style="15" hidden="1"/>
    <col min="8467" max="8467" width="12.85546875" style="15" hidden="1"/>
    <col min="8468" max="8704" width="11.42578125" style="15" hidden="1"/>
    <col min="8705" max="8705" width="28.28515625" style="15" hidden="1"/>
    <col min="8706" max="8706" width="18.5703125" style="15" hidden="1"/>
    <col min="8707" max="8707" width="17.28515625" style="15" hidden="1"/>
    <col min="8708" max="8709" width="17.5703125" style="15" hidden="1"/>
    <col min="8710" max="8710" width="18.5703125" style="15" hidden="1"/>
    <col min="8711" max="8711" width="16.5703125" style="15" hidden="1"/>
    <col min="8712" max="8712" width="18.5703125" style="15" hidden="1"/>
    <col min="8713" max="8713" width="13.28515625" style="15" hidden="1"/>
    <col min="8714" max="8722" width="11.42578125" style="15" hidden="1"/>
    <col min="8723" max="8723" width="12.85546875" style="15" hidden="1"/>
    <col min="8724" max="8960" width="11.42578125" style="15" hidden="1"/>
    <col min="8961" max="8961" width="28.28515625" style="15" hidden="1"/>
    <col min="8962" max="8962" width="18.5703125" style="15" hidden="1"/>
    <col min="8963" max="8963" width="17.28515625" style="15" hidden="1"/>
    <col min="8964" max="8965" width="17.5703125" style="15" hidden="1"/>
    <col min="8966" max="8966" width="18.5703125" style="15" hidden="1"/>
    <col min="8967" max="8967" width="16.5703125" style="15" hidden="1"/>
    <col min="8968" max="8968" width="18.5703125" style="15" hidden="1"/>
    <col min="8969" max="8969" width="13.28515625" style="15" hidden="1"/>
    <col min="8970" max="8978" width="11.42578125" style="15" hidden="1"/>
    <col min="8979" max="8979" width="12.85546875" style="15" hidden="1"/>
    <col min="8980" max="9216" width="11.42578125" style="15" hidden="1"/>
    <col min="9217" max="9217" width="28.28515625" style="15" hidden="1"/>
    <col min="9218" max="9218" width="18.5703125" style="15" hidden="1"/>
    <col min="9219" max="9219" width="17.28515625" style="15" hidden="1"/>
    <col min="9220" max="9221" width="17.5703125" style="15" hidden="1"/>
    <col min="9222" max="9222" width="18.5703125" style="15" hidden="1"/>
    <col min="9223" max="9223" width="16.5703125" style="15" hidden="1"/>
    <col min="9224" max="9224" width="18.5703125" style="15" hidden="1"/>
    <col min="9225" max="9225" width="13.28515625" style="15" hidden="1"/>
    <col min="9226" max="9234" width="11.42578125" style="15" hidden="1"/>
    <col min="9235" max="9235" width="12.85546875" style="15" hidden="1"/>
    <col min="9236" max="9472" width="11.42578125" style="15" hidden="1"/>
    <col min="9473" max="9473" width="28.28515625" style="15" hidden="1"/>
    <col min="9474" max="9474" width="18.5703125" style="15" hidden="1"/>
    <col min="9475" max="9475" width="17.28515625" style="15" hidden="1"/>
    <col min="9476" max="9477" width="17.5703125" style="15" hidden="1"/>
    <col min="9478" max="9478" width="18.5703125" style="15" hidden="1"/>
    <col min="9479" max="9479" width="16.5703125" style="15" hidden="1"/>
    <col min="9480" max="9480" width="18.5703125" style="15" hidden="1"/>
    <col min="9481" max="9481" width="13.28515625" style="15" hidden="1"/>
    <col min="9482" max="9490" width="11.42578125" style="15" hidden="1"/>
    <col min="9491" max="9491" width="12.85546875" style="15" hidden="1"/>
    <col min="9492" max="9728" width="11.42578125" style="15" hidden="1"/>
    <col min="9729" max="9729" width="28.28515625" style="15" hidden="1"/>
    <col min="9730" max="9730" width="18.5703125" style="15" hidden="1"/>
    <col min="9731" max="9731" width="17.28515625" style="15" hidden="1"/>
    <col min="9732" max="9733" width="17.5703125" style="15" hidden="1"/>
    <col min="9734" max="9734" width="18.5703125" style="15" hidden="1"/>
    <col min="9735" max="9735" width="16.5703125" style="15" hidden="1"/>
    <col min="9736" max="9736" width="18.5703125" style="15" hidden="1"/>
    <col min="9737" max="9737" width="13.28515625" style="15" hidden="1"/>
    <col min="9738" max="9746" width="11.42578125" style="15" hidden="1"/>
    <col min="9747" max="9747" width="12.85546875" style="15" hidden="1"/>
    <col min="9748" max="9984" width="11.42578125" style="15" hidden="1"/>
    <col min="9985" max="9985" width="28.28515625" style="15" hidden="1"/>
    <col min="9986" max="9986" width="18.5703125" style="15" hidden="1"/>
    <col min="9987" max="9987" width="17.28515625" style="15" hidden="1"/>
    <col min="9988" max="9989" width="17.5703125" style="15" hidden="1"/>
    <col min="9990" max="9990" width="18.5703125" style="15" hidden="1"/>
    <col min="9991" max="9991" width="16.5703125" style="15" hidden="1"/>
    <col min="9992" max="9992" width="18.5703125" style="15" hidden="1"/>
    <col min="9993" max="9993" width="13.28515625" style="15" hidden="1"/>
    <col min="9994" max="10002" width="11.42578125" style="15" hidden="1"/>
    <col min="10003" max="10003" width="12.85546875" style="15" hidden="1"/>
    <col min="10004" max="10240" width="11.42578125" style="15" hidden="1"/>
    <col min="10241" max="10241" width="28.28515625" style="15" hidden="1"/>
    <col min="10242" max="10242" width="18.5703125" style="15" hidden="1"/>
    <col min="10243" max="10243" width="17.28515625" style="15" hidden="1"/>
    <col min="10244" max="10245" width="17.5703125" style="15" hidden="1"/>
    <col min="10246" max="10246" width="18.5703125" style="15" hidden="1"/>
    <col min="10247" max="10247" width="16.5703125" style="15" hidden="1"/>
    <col min="10248" max="10248" width="18.5703125" style="15" hidden="1"/>
    <col min="10249" max="10249" width="13.28515625" style="15" hidden="1"/>
    <col min="10250" max="10258" width="11.42578125" style="15" hidden="1"/>
    <col min="10259" max="10259" width="12.85546875" style="15" hidden="1"/>
    <col min="10260" max="10496" width="11.42578125" style="15" hidden="1"/>
    <col min="10497" max="10497" width="28.28515625" style="15" hidden="1"/>
    <col min="10498" max="10498" width="18.5703125" style="15" hidden="1"/>
    <col min="10499" max="10499" width="17.28515625" style="15" hidden="1"/>
    <col min="10500" max="10501" width="17.5703125" style="15" hidden="1"/>
    <col min="10502" max="10502" width="18.5703125" style="15" hidden="1"/>
    <col min="10503" max="10503" width="16.5703125" style="15" hidden="1"/>
    <col min="10504" max="10504" width="18.5703125" style="15" hidden="1"/>
    <col min="10505" max="10505" width="13.28515625" style="15" hidden="1"/>
    <col min="10506" max="10514" width="11.42578125" style="15" hidden="1"/>
    <col min="10515" max="10515" width="12.85546875" style="15" hidden="1"/>
    <col min="10516" max="10752" width="11.42578125" style="15" hidden="1"/>
    <col min="10753" max="10753" width="28.28515625" style="15" hidden="1"/>
    <col min="10754" max="10754" width="18.5703125" style="15" hidden="1"/>
    <col min="10755" max="10755" width="17.28515625" style="15" hidden="1"/>
    <col min="10756" max="10757" width="17.5703125" style="15" hidden="1"/>
    <col min="10758" max="10758" width="18.5703125" style="15" hidden="1"/>
    <col min="10759" max="10759" width="16.5703125" style="15" hidden="1"/>
    <col min="10760" max="10760" width="18.5703125" style="15" hidden="1"/>
    <col min="10761" max="10761" width="13.28515625" style="15" hidden="1"/>
    <col min="10762" max="10770" width="11.42578125" style="15" hidden="1"/>
    <col min="10771" max="10771" width="12.85546875" style="15" hidden="1"/>
    <col min="10772" max="11008" width="11.42578125" style="15" hidden="1"/>
    <col min="11009" max="11009" width="28.28515625" style="15" hidden="1"/>
    <col min="11010" max="11010" width="18.5703125" style="15" hidden="1"/>
    <col min="11011" max="11011" width="17.28515625" style="15" hidden="1"/>
    <col min="11012" max="11013" width="17.5703125" style="15" hidden="1"/>
    <col min="11014" max="11014" width="18.5703125" style="15" hidden="1"/>
    <col min="11015" max="11015" width="16.5703125" style="15" hidden="1"/>
    <col min="11016" max="11016" width="18.5703125" style="15" hidden="1"/>
    <col min="11017" max="11017" width="13.28515625" style="15" hidden="1"/>
    <col min="11018" max="11026" width="11.42578125" style="15" hidden="1"/>
    <col min="11027" max="11027" width="12.85546875" style="15" hidden="1"/>
    <col min="11028" max="11264" width="11.42578125" style="15" hidden="1"/>
    <col min="11265" max="11265" width="28.28515625" style="15" hidden="1"/>
    <col min="11266" max="11266" width="18.5703125" style="15" hidden="1"/>
    <col min="11267" max="11267" width="17.28515625" style="15" hidden="1"/>
    <col min="11268" max="11269" width="17.5703125" style="15" hidden="1"/>
    <col min="11270" max="11270" width="18.5703125" style="15" hidden="1"/>
    <col min="11271" max="11271" width="16.5703125" style="15" hidden="1"/>
    <col min="11272" max="11272" width="18.5703125" style="15" hidden="1"/>
    <col min="11273" max="11273" width="13.28515625" style="15" hidden="1"/>
    <col min="11274" max="11282" width="11.42578125" style="15" hidden="1"/>
    <col min="11283" max="11283" width="12.85546875" style="15" hidden="1"/>
    <col min="11284" max="11520" width="11.42578125" style="15" hidden="1"/>
    <col min="11521" max="11521" width="28.28515625" style="15" hidden="1"/>
    <col min="11522" max="11522" width="18.5703125" style="15" hidden="1"/>
    <col min="11523" max="11523" width="17.28515625" style="15" hidden="1"/>
    <col min="11524" max="11525" width="17.5703125" style="15" hidden="1"/>
    <col min="11526" max="11526" width="18.5703125" style="15" hidden="1"/>
    <col min="11527" max="11527" width="16.5703125" style="15" hidden="1"/>
    <col min="11528" max="11528" width="18.5703125" style="15" hidden="1"/>
    <col min="11529" max="11529" width="13.28515625" style="15" hidden="1"/>
    <col min="11530" max="11538" width="11.42578125" style="15" hidden="1"/>
    <col min="11539" max="11539" width="12.85546875" style="15" hidden="1"/>
    <col min="11540" max="11776" width="11.42578125" style="15" hidden="1"/>
    <col min="11777" max="11777" width="28.28515625" style="15" hidden="1"/>
    <col min="11778" max="11778" width="18.5703125" style="15" hidden="1"/>
    <col min="11779" max="11779" width="17.28515625" style="15" hidden="1"/>
    <col min="11780" max="11781" width="17.5703125" style="15" hidden="1"/>
    <col min="11782" max="11782" width="18.5703125" style="15" hidden="1"/>
    <col min="11783" max="11783" width="16.5703125" style="15" hidden="1"/>
    <col min="11784" max="11784" width="18.5703125" style="15" hidden="1"/>
    <col min="11785" max="11785" width="13.28515625" style="15" hidden="1"/>
    <col min="11786" max="11794" width="11.42578125" style="15" hidden="1"/>
    <col min="11795" max="11795" width="12.85546875" style="15" hidden="1"/>
    <col min="11796" max="12032" width="11.42578125" style="15" hidden="1"/>
    <col min="12033" max="12033" width="28.28515625" style="15" hidden="1"/>
    <col min="12034" max="12034" width="18.5703125" style="15" hidden="1"/>
    <col min="12035" max="12035" width="17.28515625" style="15" hidden="1"/>
    <col min="12036" max="12037" width="17.5703125" style="15" hidden="1"/>
    <col min="12038" max="12038" width="18.5703125" style="15" hidden="1"/>
    <col min="12039" max="12039" width="16.5703125" style="15" hidden="1"/>
    <col min="12040" max="12040" width="18.5703125" style="15" hidden="1"/>
    <col min="12041" max="12041" width="13.28515625" style="15" hidden="1"/>
    <col min="12042" max="12050" width="11.42578125" style="15" hidden="1"/>
    <col min="12051" max="12051" width="12.85546875" style="15" hidden="1"/>
    <col min="12052" max="12288" width="11.42578125" style="15" hidden="1"/>
    <col min="12289" max="12289" width="28.28515625" style="15" hidden="1"/>
    <col min="12290" max="12290" width="18.5703125" style="15" hidden="1"/>
    <col min="12291" max="12291" width="17.28515625" style="15" hidden="1"/>
    <col min="12292" max="12293" width="17.5703125" style="15" hidden="1"/>
    <col min="12294" max="12294" width="18.5703125" style="15" hidden="1"/>
    <col min="12295" max="12295" width="16.5703125" style="15" hidden="1"/>
    <col min="12296" max="12296" width="18.5703125" style="15" hidden="1"/>
    <col min="12297" max="12297" width="13.28515625" style="15" hidden="1"/>
    <col min="12298" max="12306" width="11.42578125" style="15" hidden="1"/>
    <col min="12307" max="12307" width="12.85546875" style="15" hidden="1"/>
    <col min="12308" max="12544" width="11.42578125" style="15" hidden="1"/>
    <col min="12545" max="12545" width="28.28515625" style="15" hidden="1"/>
    <col min="12546" max="12546" width="18.5703125" style="15" hidden="1"/>
    <col min="12547" max="12547" width="17.28515625" style="15" hidden="1"/>
    <col min="12548" max="12549" width="17.5703125" style="15" hidden="1"/>
    <col min="12550" max="12550" width="18.5703125" style="15" hidden="1"/>
    <col min="12551" max="12551" width="16.5703125" style="15" hidden="1"/>
    <col min="12552" max="12552" width="18.5703125" style="15" hidden="1"/>
    <col min="12553" max="12553" width="13.28515625" style="15" hidden="1"/>
    <col min="12554" max="12562" width="11.42578125" style="15" hidden="1"/>
    <col min="12563" max="12563" width="12.85546875" style="15" hidden="1"/>
    <col min="12564" max="12800" width="11.42578125" style="15" hidden="1"/>
    <col min="12801" max="12801" width="28.28515625" style="15" hidden="1"/>
    <col min="12802" max="12802" width="18.5703125" style="15" hidden="1"/>
    <col min="12803" max="12803" width="17.28515625" style="15" hidden="1"/>
    <col min="12804" max="12805" width="17.5703125" style="15" hidden="1"/>
    <col min="12806" max="12806" width="18.5703125" style="15" hidden="1"/>
    <col min="12807" max="12807" width="16.5703125" style="15" hidden="1"/>
    <col min="12808" max="12808" width="18.5703125" style="15" hidden="1"/>
    <col min="12809" max="12809" width="13.28515625" style="15" hidden="1"/>
    <col min="12810" max="12818" width="11.42578125" style="15" hidden="1"/>
    <col min="12819" max="12819" width="12.85546875" style="15" hidden="1"/>
    <col min="12820" max="13056" width="11.42578125" style="15" hidden="1"/>
    <col min="13057" max="13057" width="28.28515625" style="15" hidden="1"/>
    <col min="13058" max="13058" width="18.5703125" style="15" hidden="1"/>
    <col min="13059" max="13059" width="17.28515625" style="15" hidden="1"/>
    <col min="13060" max="13061" width="17.5703125" style="15" hidden="1"/>
    <col min="13062" max="13062" width="18.5703125" style="15" hidden="1"/>
    <col min="13063" max="13063" width="16.5703125" style="15" hidden="1"/>
    <col min="13064" max="13064" width="18.5703125" style="15" hidden="1"/>
    <col min="13065" max="13065" width="13.28515625" style="15" hidden="1"/>
    <col min="13066" max="13074" width="11.42578125" style="15" hidden="1"/>
    <col min="13075" max="13075" width="12.85546875" style="15" hidden="1"/>
    <col min="13076" max="13312" width="11.42578125" style="15" hidden="1"/>
    <col min="13313" max="13313" width="28.28515625" style="15" hidden="1"/>
    <col min="13314" max="13314" width="18.5703125" style="15" hidden="1"/>
    <col min="13315" max="13315" width="17.28515625" style="15" hidden="1"/>
    <col min="13316" max="13317" width="17.5703125" style="15" hidden="1"/>
    <col min="13318" max="13318" width="18.5703125" style="15" hidden="1"/>
    <col min="13319" max="13319" width="16.5703125" style="15" hidden="1"/>
    <col min="13320" max="13320" width="18.5703125" style="15" hidden="1"/>
    <col min="13321" max="13321" width="13.28515625" style="15" hidden="1"/>
    <col min="13322" max="13330" width="11.42578125" style="15" hidden="1"/>
    <col min="13331" max="13331" width="12.85546875" style="15" hidden="1"/>
    <col min="13332" max="13568" width="11.42578125" style="15" hidden="1"/>
    <col min="13569" max="13569" width="28.28515625" style="15" hidden="1"/>
    <col min="13570" max="13570" width="18.5703125" style="15" hidden="1"/>
    <col min="13571" max="13571" width="17.28515625" style="15" hidden="1"/>
    <col min="13572" max="13573" width="17.5703125" style="15" hidden="1"/>
    <col min="13574" max="13574" width="18.5703125" style="15" hidden="1"/>
    <col min="13575" max="13575" width="16.5703125" style="15" hidden="1"/>
    <col min="13576" max="13576" width="18.5703125" style="15" hidden="1"/>
    <col min="13577" max="13577" width="13.28515625" style="15" hidden="1"/>
    <col min="13578" max="13586" width="11.42578125" style="15" hidden="1"/>
    <col min="13587" max="13587" width="12.85546875" style="15" hidden="1"/>
    <col min="13588" max="13824" width="11.42578125" style="15" hidden="1"/>
    <col min="13825" max="13825" width="28.28515625" style="15" hidden="1"/>
    <col min="13826" max="13826" width="18.5703125" style="15" hidden="1"/>
    <col min="13827" max="13827" width="17.28515625" style="15" hidden="1"/>
    <col min="13828" max="13829" width="17.5703125" style="15" hidden="1"/>
    <col min="13830" max="13830" width="18.5703125" style="15" hidden="1"/>
    <col min="13831" max="13831" width="16.5703125" style="15" hidden="1"/>
    <col min="13832" max="13832" width="18.5703125" style="15" hidden="1"/>
    <col min="13833" max="13833" width="13.28515625" style="15" hidden="1"/>
    <col min="13834" max="13842" width="11.42578125" style="15" hidden="1"/>
    <col min="13843" max="13843" width="12.85546875" style="15" hidden="1"/>
    <col min="13844" max="14080" width="11.42578125" style="15" hidden="1"/>
    <col min="14081" max="14081" width="28.28515625" style="15" hidden="1"/>
    <col min="14082" max="14082" width="18.5703125" style="15" hidden="1"/>
    <col min="14083" max="14083" width="17.28515625" style="15" hidden="1"/>
    <col min="14084" max="14085" width="17.5703125" style="15" hidden="1"/>
    <col min="14086" max="14086" width="18.5703125" style="15" hidden="1"/>
    <col min="14087" max="14087" width="16.5703125" style="15" hidden="1"/>
    <col min="14088" max="14088" width="18.5703125" style="15" hidden="1"/>
    <col min="14089" max="14089" width="13.28515625" style="15" hidden="1"/>
    <col min="14090" max="14098" width="11.42578125" style="15" hidden="1"/>
    <col min="14099" max="14099" width="12.85546875" style="15" hidden="1"/>
    <col min="14100" max="14336" width="11.42578125" style="15" hidden="1"/>
    <col min="14337" max="14337" width="28.28515625" style="15" hidden="1"/>
    <col min="14338" max="14338" width="18.5703125" style="15" hidden="1"/>
    <col min="14339" max="14339" width="17.28515625" style="15" hidden="1"/>
    <col min="14340" max="14341" width="17.5703125" style="15" hidden="1"/>
    <col min="14342" max="14342" width="18.5703125" style="15" hidden="1"/>
    <col min="14343" max="14343" width="16.5703125" style="15" hidden="1"/>
    <col min="14344" max="14344" width="18.5703125" style="15" hidden="1"/>
    <col min="14345" max="14345" width="13.28515625" style="15" hidden="1"/>
    <col min="14346" max="14354" width="11.42578125" style="15" hidden="1"/>
    <col min="14355" max="14355" width="12.85546875" style="15" hidden="1"/>
    <col min="14356" max="14592" width="11.42578125" style="15" hidden="1"/>
    <col min="14593" max="14593" width="28.28515625" style="15" hidden="1"/>
    <col min="14594" max="14594" width="18.5703125" style="15" hidden="1"/>
    <col min="14595" max="14595" width="17.28515625" style="15" hidden="1"/>
    <col min="14596" max="14597" width="17.5703125" style="15" hidden="1"/>
    <col min="14598" max="14598" width="18.5703125" style="15" hidden="1"/>
    <col min="14599" max="14599" width="16.5703125" style="15" hidden="1"/>
    <col min="14600" max="14600" width="18.5703125" style="15" hidden="1"/>
    <col min="14601" max="14601" width="13.28515625" style="15" hidden="1"/>
    <col min="14602" max="14610" width="11.42578125" style="15" hidden="1"/>
    <col min="14611" max="14611" width="12.85546875" style="15" hidden="1"/>
    <col min="14612" max="14848" width="11.42578125" style="15" hidden="1"/>
    <col min="14849" max="14849" width="28.28515625" style="15" hidden="1"/>
    <col min="14850" max="14850" width="18.5703125" style="15" hidden="1"/>
    <col min="14851" max="14851" width="17.28515625" style="15" hidden="1"/>
    <col min="14852" max="14853" width="17.5703125" style="15" hidden="1"/>
    <col min="14854" max="14854" width="18.5703125" style="15" hidden="1"/>
    <col min="14855" max="14855" width="16.5703125" style="15" hidden="1"/>
    <col min="14856" max="14856" width="18.5703125" style="15" hidden="1"/>
    <col min="14857" max="14857" width="13.28515625" style="15" hidden="1"/>
    <col min="14858" max="14866" width="11.42578125" style="15" hidden="1"/>
    <col min="14867" max="14867" width="12.85546875" style="15" hidden="1"/>
    <col min="14868" max="15104" width="11.42578125" style="15" hidden="1"/>
    <col min="15105" max="15105" width="28.28515625" style="15" hidden="1"/>
    <col min="15106" max="15106" width="18.5703125" style="15" hidden="1"/>
    <col min="15107" max="15107" width="17.28515625" style="15" hidden="1"/>
    <col min="15108" max="15109" width="17.5703125" style="15" hidden="1"/>
    <col min="15110" max="15110" width="18.5703125" style="15" hidden="1"/>
    <col min="15111" max="15111" width="16.5703125" style="15" hidden="1"/>
    <col min="15112" max="15112" width="18.5703125" style="15" hidden="1"/>
    <col min="15113" max="15113" width="13.28515625" style="15" hidden="1"/>
    <col min="15114" max="15122" width="11.42578125" style="15" hidden="1"/>
    <col min="15123" max="15123" width="12.85546875" style="15" hidden="1"/>
    <col min="15124" max="15360" width="11.42578125" style="15" hidden="1"/>
    <col min="15361" max="15361" width="28.28515625" style="15" hidden="1"/>
    <col min="15362" max="15362" width="18.5703125" style="15" hidden="1"/>
    <col min="15363" max="15363" width="17.28515625" style="15" hidden="1"/>
    <col min="15364" max="15365" width="17.5703125" style="15" hidden="1"/>
    <col min="15366" max="15366" width="18.5703125" style="15" hidden="1"/>
    <col min="15367" max="15367" width="16.5703125" style="15" hidden="1"/>
    <col min="15368" max="15368" width="18.5703125" style="15" hidden="1"/>
    <col min="15369" max="15369" width="13.28515625" style="15" hidden="1"/>
    <col min="15370" max="15378" width="11.42578125" style="15" hidden="1"/>
    <col min="15379" max="15379" width="12.85546875" style="15" hidden="1"/>
    <col min="15380" max="15616" width="11.42578125" style="15" hidden="1"/>
    <col min="15617" max="15617" width="28.28515625" style="15" hidden="1"/>
    <col min="15618" max="15618" width="18.5703125" style="15" hidden="1"/>
    <col min="15619" max="15619" width="17.28515625" style="15" hidden="1"/>
    <col min="15620" max="15621" width="17.5703125" style="15" hidden="1"/>
    <col min="15622" max="15622" width="18.5703125" style="15" hidden="1"/>
    <col min="15623" max="15623" width="16.5703125" style="15" hidden="1"/>
    <col min="15624" max="15624" width="18.5703125" style="15" hidden="1"/>
    <col min="15625" max="15625" width="13.28515625" style="15" hidden="1"/>
    <col min="15626" max="15634" width="11.42578125" style="15" hidden="1"/>
    <col min="15635" max="15635" width="12.85546875" style="15" hidden="1"/>
    <col min="15636" max="15872" width="11.42578125" style="15" hidden="1"/>
    <col min="15873" max="15873" width="28.28515625" style="15" hidden="1"/>
    <col min="15874" max="15874" width="18.5703125" style="15" hidden="1"/>
    <col min="15875" max="15875" width="17.28515625" style="15" hidden="1"/>
    <col min="15876" max="15877" width="17.5703125" style="15" hidden="1"/>
    <col min="15878" max="15878" width="18.5703125" style="15" hidden="1"/>
    <col min="15879" max="15879" width="16.5703125" style="15" hidden="1"/>
    <col min="15880" max="15880" width="18.5703125" style="15" hidden="1"/>
    <col min="15881" max="15881" width="13.28515625" style="15" hidden="1"/>
    <col min="15882" max="15890" width="11.42578125" style="15" hidden="1"/>
    <col min="15891" max="15891" width="12.85546875" style="15" hidden="1"/>
    <col min="15892" max="16128" width="11.42578125" style="15" hidden="1"/>
    <col min="16129" max="16129" width="28.28515625" style="15" hidden="1"/>
    <col min="16130" max="16130" width="18.5703125" style="15" hidden="1"/>
    <col min="16131" max="16131" width="17.28515625" style="15" hidden="1"/>
    <col min="16132" max="16133" width="17.5703125" style="15" hidden="1"/>
    <col min="16134" max="16134" width="18.5703125" style="15" hidden="1"/>
    <col min="16135" max="16135" width="16.5703125" style="15" hidden="1"/>
    <col min="16136" max="16136" width="18.5703125" style="15" hidden="1"/>
    <col min="16137" max="16137" width="13.28515625" style="15" hidden="1"/>
    <col min="16138" max="16146" width="11.42578125" style="15" hidden="1"/>
    <col min="16147" max="16147" width="12.85546875" style="15" hidden="1"/>
    <col min="16148" max="16384" width="11.42578125" style="15" hidden="1"/>
  </cols>
  <sheetData>
    <row r="1" spans="1:19" ht="23.25">
      <c r="A1" s="696" t="s">
        <v>0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</row>
    <row r="2" spans="1:19" ht="20.25">
      <c r="A2" s="613" t="s">
        <v>1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R2" s="15" t="s">
        <v>23</v>
      </c>
      <c r="S2" s="16">
        <f>4456657.37675227*1000000</f>
        <v>4456657376752.2705</v>
      </c>
    </row>
    <row r="3" spans="1:19" ht="15.75">
      <c r="A3" s="603" t="s">
        <v>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S3" s="15" t="s">
        <v>243</v>
      </c>
    </row>
    <row r="4" spans="1:19" ht="1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S4" s="243"/>
    </row>
    <row r="5" spans="1:19" ht="18.75">
      <c r="A5" s="615" t="s">
        <v>950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</row>
    <row r="6" spans="1:19" ht="18.75">
      <c r="A6" s="615" t="s">
        <v>26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</row>
    <row r="7" spans="1:19" ht="15.75">
      <c r="A7" s="609" t="s">
        <v>27</v>
      </c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</row>
    <row r="8" spans="1:19" ht="16.5" thickBot="1">
      <c r="A8" s="374"/>
      <c r="B8" s="374"/>
      <c r="C8" s="374"/>
      <c r="D8"/>
      <c r="E8"/>
      <c r="F8"/>
      <c r="G8"/>
      <c r="H8"/>
      <c r="I8"/>
      <c r="J8"/>
      <c r="K8"/>
      <c r="L8" s="374"/>
    </row>
    <row r="9" spans="1:19" ht="26.25" thickBot="1">
      <c r="A9" s="21"/>
      <c r="B9" s="21"/>
      <c r="C9" s="21"/>
      <c r="D9"/>
      <c r="E9" s="286" t="s">
        <v>363</v>
      </c>
      <c r="F9" s="286" t="s">
        <v>364</v>
      </c>
      <c r="G9" s="286" t="s">
        <v>365</v>
      </c>
      <c r="H9"/>
      <c r="I9"/>
      <c r="J9"/>
      <c r="K9"/>
      <c r="L9" s="21"/>
    </row>
    <row r="10" spans="1:19" ht="15">
      <c r="E10" s="288" t="s">
        <v>366</v>
      </c>
      <c r="F10" s="360">
        <v>6802984243.5099974</v>
      </c>
      <c r="G10" s="111">
        <v>3.3943397331581214E-2</v>
      </c>
      <c r="I10"/>
      <c r="J10"/>
      <c r="K10"/>
      <c r="L10" s="373">
        <v>4918407805719.3301</v>
      </c>
    </row>
    <row r="11" spans="1:19" ht="15">
      <c r="A11"/>
      <c r="B11"/>
      <c r="C11"/>
      <c r="E11" s="288" t="s">
        <v>367</v>
      </c>
      <c r="F11" s="360">
        <v>35107113556.929993</v>
      </c>
      <c r="G11" s="111">
        <v>0.17516646547647777</v>
      </c>
      <c r="I11"/>
      <c r="J11"/>
      <c r="K11"/>
    </row>
    <row r="12" spans="1:19" ht="15">
      <c r="A12"/>
      <c r="B12"/>
      <c r="C12"/>
      <c r="E12" s="288" t="s">
        <v>368</v>
      </c>
      <c r="F12" s="360">
        <v>67497546039.839973</v>
      </c>
      <c r="G12" s="111">
        <v>0.33677808769330536</v>
      </c>
      <c r="I12"/>
      <c r="J12"/>
      <c r="K12"/>
    </row>
    <row r="13" spans="1:19" ht="15">
      <c r="A13"/>
      <c r="B13"/>
      <c r="C13"/>
      <c r="E13" s="288" t="s">
        <v>369</v>
      </c>
      <c r="F13" s="360">
        <v>31264240423.02</v>
      </c>
      <c r="G13" s="111">
        <v>0.1559925022553216</v>
      </c>
      <c r="I13"/>
      <c r="J13"/>
      <c r="K13"/>
    </row>
    <row r="14" spans="1:19" ht="15">
      <c r="A14"/>
      <c r="B14"/>
      <c r="C14"/>
      <c r="E14" s="288" t="s">
        <v>370</v>
      </c>
      <c r="F14" s="360">
        <v>5172661726.2799997</v>
      </c>
      <c r="G14" s="111">
        <v>2.5808925311635818E-2</v>
      </c>
      <c r="I14"/>
      <c r="J14"/>
      <c r="K14"/>
      <c r="M14" s="298"/>
    </row>
    <row r="15" spans="1:19" ht="15">
      <c r="A15"/>
      <c r="B15"/>
      <c r="C15"/>
      <c r="E15" s="288" t="s">
        <v>371</v>
      </c>
      <c r="F15" s="360">
        <v>25448345580.549965</v>
      </c>
      <c r="G15" s="111">
        <v>0.12697417406134065</v>
      </c>
      <c r="I15"/>
      <c r="J15"/>
      <c r="K15"/>
    </row>
    <row r="16" spans="1:19" ht="15">
      <c r="A16"/>
      <c r="B16"/>
      <c r="C16"/>
      <c r="E16" s="288" t="s">
        <v>372</v>
      </c>
      <c r="F16" s="360">
        <v>4347673729.1200104</v>
      </c>
      <c r="G16" s="111">
        <v>2.1692658923381063E-2</v>
      </c>
      <c r="I16"/>
      <c r="J16"/>
      <c r="K16"/>
    </row>
    <row r="17" spans="1:15" ht="15">
      <c r="A17"/>
      <c r="B17"/>
      <c r="C17"/>
      <c r="E17" s="288" t="s">
        <v>373</v>
      </c>
      <c r="F17" s="360">
        <v>3240828260.71</v>
      </c>
      <c r="G17" s="111">
        <v>1.6170068516863111E-2</v>
      </c>
      <c r="I17"/>
      <c r="J17"/>
      <c r="K17"/>
    </row>
    <row r="18" spans="1:15" ht="30">
      <c r="A18"/>
      <c r="B18"/>
      <c r="C18"/>
      <c r="E18" s="384" t="s">
        <v>374</v>
      </c>
      <c r="F18" s="360">
        <v>733346792.12000036</v>
      </c>
      <c r="G18" s="111">
        <v>3.6590238424433715E-3</v>
      </c>
      <c r="I18"/>
      <c r="J18"/>
      <c r="K18"/>
    </row>
    <row r="19" spans="1:15" ht="15">
      <c r="A19"/>
      <c r="B19"/>
      <c r="C19"/>
      <c r="E19" s="288" t="s">
        <v>375</v>
      </c>
      <c r="F19" s="360">
        <v>12268383673.719999</v>
      </c>
      <c r="G19" s="111">
        <v>6.1212933434416528E-2</v>
      </c>
      <c r="I19"/>
      <c r="J19"/>
      <c r="K19"/>
    </row>
    <row r="20" spans="1:15" ht="15">
      <c r="A20"/>
      <c r="B20"/>
      <c r="C20"/>
      <c r="E20" s="288" t="s">
        <v>376</v>
      </c>
      <c r="F20" s="360">
        <v>342342100.18000007</v>
      </c>
      <c r="G20" s="111">
        <v>1.7081112514443009E-3</v>
      </c>
      <c r="I20"/>
      <c r="J20"/>
      <c r="K20"/>
      <c r="M20" s="304"/>
      <c r="N20" s="296"/>
      <c r="O20" s="305"/>
    </row>
    <row r="21" spans="1:15" ht="15">
      <c r="A21"/>
      <c r="B21"/>
      <c r="C21"/>
      <c r="E21" s="288" t="s">
        <v>377</v>
      </c>
      <c r="F21" s="360">
        <v>5474188496.739994</v>
      </c>
      <c r="G21" s="111">
        <v>2.731338903071558E-2</v>
      </c>
      <c r="I21"/>
      <c r="J21"/>
      <c r="K21"/>
    </row>
    <row r="22" spans="1:15" ht="15">
      <c r="A22"/>
      <c r="B22"/>
      <c r="C22"/>
      <c r="E22" s="288" t="s">
        <v>378</v>
      </c>
      <c r="F22" s="360">
        <v>1192175289.0599997</v>
      </c>
      <c r="G22" s="111">
        <v>5.9483423857788608E-3</v>
      </c>
      <c r="I22"/>
      <c r="J22"/>
      <c r="K22"/>
      <c r="L22" s="306"/>
      <c r="N22" s="298"/>
      <c r="O22" s="296"/>
    </row>
    <row r="23" spans="1:15" ht="15">
      <c r="A23"/>
      <c r="B23"/>
      <c r="C23"/>
      <c r="E23" s="288" t="s">
        <v>379</v>
      </c>
      <c r="F23" s="360">
        <v>1529600419.8400004</v>
      </c>
      <c r="G23" s="111">
        <v>7.6319204852949287E-3</v>
      </c>
      <c r="I23"/>
      <c r="J23"/>
      <c r="K23"/>
      <c r="L23" s="251"/>
      <c r="M23" s="296"/>
      <c r="O23" s="300"/>
    </row>
    <row r="24" spans="1:15" ht="15">
      <c r="A24"/>
      <c r="B24"/>
      <c r="C24"/>
      <c r="E24" s="478" t="s">
        <v>380</v>
      </c>
      <c r="F24" s="482">
        <v>200421430331.6199</v>
      </c>
      <c r="G24" s="480">
        <v>1</v>
      </c>
      <c r="I24"/>
      <c r="J24"/>
      <c r="K24"/>
    </row>
    <row r="25" spans="1:15" ht="18.75" customHeight="1">
      <c r="A25"/>
      <c r="B25"/>
      <c r="C25"/>
      <c r="E25" s="481" t="s">
        <v>381</v>
      </c>
      <c r="F25" s="483"/>
      <c r="G25" s="483"/>
      <c r="I25"/>
      <c r="J25"/>
      <c r="K25"/>
    </row>
    <row r="26" spans="1:15" ht="15">
      <c r="D26"/>
      <c r="E26"/>
      <c r="F26"/>
      <c r="G26"/>
      <c r="H26"/>
      <c r="I26"/>
      <c r="J26"/>
      <c r="K26"/>
      <c r="M26" s="300"/>
    </row>
    <row r="27" spans="1:15" ht="15">
      <c r="D27"/>
      <c r="E27"/>
      <c r="F27"/>
      <c r="G27"/>
      <c r="H27"/>
      <c r="I27"/>
      <c r="J27"/>
      <c r="K27"/>
    </row>
    <row r="28" spans="1:15" ht="15">
      <c r="D28"/>
      <c r="E28"/>
      <c r="F28"/>
      <c r="G28"/>
      <c r="H28"/>
      <c r="I28"/>
      <c r="J28"/>
      <c r="K28"/>
    </row>
    <row r="29" spans="1:15" ht="27" hidden="1" customHeight="1">
      <c r="D29"/>
      <c r="E29"/>
      <c r="F29"/>
      <c r="G29"/>
      <c r="H29"/>
      <c r="I29"/>
      <c r="J29"/>
      <c r="K29"/>
    </row>
  </sheetData>
  <mergeCells count="6">
    <mergeCell ref="A7:L7"/>
    <mergeCell ref="A1:L1"/>
    <mergeCell ref="A2:L2"/>
    <mergeCell ref="A3:L3"/>
    <mergeCell ref="A5:L5"/>
    <mergeCell ref="A6:L6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9DECF-9BA7-4CB8-B6A5-3395250D32F4}">
  <sheetPr>
    <pageSetUpPr autoPageBreaks="0"/>
  </sheetPr>
  <dimension ref="A1:M59"/>
  <sheetViews>
    <sheetView showGridLines="0" topLeftCell="A7" zoomScaleNormal="100" workbookViewId="0">
      <selection activeCell="B15" sqref="B15"/>
    </sheetView>
  </sheetViews>
  <sheetFormatPr baseColWidth="10" defaultColWidth="0" defaultRowHeight="15" zeroHeight="1"/>
  <cols>
    <col min="1" max="1" width="11.42578125" style="100" customWidth="1"/>
    <col min="2" max="2" width="53.7109375" style="100" customWidth="1"/>
    <col min="3" max="3" width="13.140625" style="100" bestFit="1" customWidth="1"/>
    <col min="4" max="4" width="17.140625" style="100" customWidth="1"/>
    <col min="5" max="5" width="14.5703125" style="100" customWidth="1"/>
    <col min="6" max="6" width="11.7109375" style="100" bestFit="1" customWidth="1"/>
    <col min="7" max="7" width="13.140625" style="100" bestFit="1" customWidth="1"/>
    <col min="8" max="8" width="15.140625" style="100" bestFit="1" customWidth="1"/>
    <col min="9" max="9" width="7.42578125" style="100" customWidth="1"/>
    <col min="10" max="13" width="0" style="307" hidden="1" customWidth="1"/>
    <col min="14" max="16384" width="11.42578125" style="100" hidden="1"/>
  </cols>
  <sheetData>
    <row r="1" spans="1:13" ht="28.5" hidden="1" customHeight="1">
      <c r="B1" s="699" t="s">
        <v>0</v>
      </c>
      <c r="C1" s="700"/>
      <c r="D1" s="700"/>
      <c r="E1" s="700"/>
      <c r="F1" s="700"/>
      <c r="G1" s="700"/>
      <c r="H1" s="700"/>
    </row>
    <row r="2" spans="1:13" ht="20.25" hidden="1">
      <c r="B2" s="691" t="s">
        <v>1</v>
      </c>
      <c r="C2" s="692"/>
      <c r="D2" s="692"/>
      <c r="E2" s="692"/>
      <c r="F2" s="692"/>
      <c r="G2" s="692"/>
      <c r="H2" s="692"/>
    </row>
    <row r="3" spans="1:13" ht="15.75" hidden="1" customHeight="1">
      <c r="B3" s="693" t="s">
        <v>2</v>
      </c>
      <c r="C3" s="694"/>
      <c r="D3" s="694"/>
      <c r="E3" s="694"/>
      <c r="F3" s="694"/>
      <c r="G3" s="694"/>
      <c r="H3" s="694"/>
    </row>
    <row r="5" spans="1:13" ht="18.75" hidden="1">
      <c r="B5" s="657" t="s">
        <v>245</v>
      </c>
      <c r="C5" s="657"/>
      <c r="D5" s="657"/>
      <c r="E5" s="657"/>
      <c r="F5" s="657"/>
      <c r="G5" s="657"/>
      <c r="H5" s="657"/>
    </row>
    <row r="6" spans="1:13" s="307" customFormat="1" ht="18.75" hidden="1" customHeight="1">
      <c r="B6" s="657" t="s">
        <v>246</v>
      </c>
      <c r="C6" s="657"/>
      <c r="D6" s="657"/>
      <c r="E6" s="657"/>
      <c r="F6" s="657"/>
      <c r="G6" s="657"/>
      <c r="H6" s="657"/>
      <c r="I6" s="100"/>
    </row>
    <row r="7" spans="1:13" s="307" customFormat="1" ht="18.75" customHeight="1">
      <c r="B7" s="696" t="s">
        <v>0</v>
      </c>
      <c r="C7" s="703"/>
      <c r="D7" s="703"/>
      <c r="E7" s="703"/>
      <c r="F7" s="703"/>
      <c r="G7" s="703"/>
      <c r="H7" s="703"/>
      <c r="I7" s="320"/>
      <c r="J7" s="320"/>
      <c r="K7" s="320"/>
      <c r="L7" s="320"/>
      <c r="M7" s="320"/>
    </row>
    <row r="8" spans="1:13" s="307" customFormat="1" ht="18.75" customHeight="1">
      <c r="B8" s="613" t="s">
        <v>1</v>
      </c>
      <c r="C8" s="704"/>
      <c r="D8" s="704"/>
      <c r="E8" s="704"/>
      <c r="F8" s="704"/>
      <c r="G8" s="704"/>
      <c r="H8" s="704"/>
      <c r="I8" s="321"/>
      <c r="J8" s="321"/>
      <c r="K8" s="321"/>
      <c r="L8" s="321"/>
      <c r="M8" s="321"/>
    </row>
    <row r="9" spans="1:13" s="307" customFormat="1" ht="18.75" customHeight="1">
      <c r="B9" s="603" t="s">
        <v>2</v>
      </c>
      <c r="C9" s="705"/>
      <c r="D9" s="705"/>
      <c r="E9" s="705"/>
      <c r="F9" s="705"/>
      <c r="G9" s="705"/>
      <c r="H9" s="705"/>
      <c r="I9" s="322"/>
      <c r="J9" s="322"/>
      <c r="K9" s="322"/>
      <c r="L9" s="322"/>
      <c r="M9" s="322"/>
    </row>
    <row r="10" spans="1:13" s="307" customFormat="1" ht="18.75" customHeight="1">
      <c r="A10" s="706" t="s">
        <v>87</v>
      </c>
      <c r="B10" s="706"/>
      <c r="C10" s="706"/>
      <c r="D10" s="706"/>
      <c r="E10" s="706"/>
      <c r="F10" s="706"/>
      <c r="G10" s="706"/>
      <c r="H10" s="706"/>
      <c r="I10" s="322"/>
      <c r="J10" s="322"/>
      <c r="K10" s="322"/>
      <c r="L10" s="322"/>
      <c r="M10" s="322"/>
    </row>
    <row r="11" spans="1:13" s="307" customFormat="1" ht="18.75">
      <c r="B11" s="701" t="s">
        <v>246</v>
      </c>
      <c r="C11" s="701"/>
      <c r="D11" s="701"/>
      <c r="E11" s="701"/>
      <c r="F11" s="701"/>
      <c r="G11" s="701"/>
      <c r="H11" s="701"/>
      <c r="I11" s="17"/>
      <c r="J11" s="17"/>
      <c r="K11" s="17"/>
      <c r="L11" s="17"/>
      <c r="M11" s="17"/>
    </row>
    <row r="12" spans="1:13" s="307" customFormat="1" ht="18.75">
      <c r="B12" s="701" t="s">
        <v>26</v>
      </c>
      <c r="C12" s="701"/>
      <c r="D12" s="701"/>
      <c r="E12" s="701"/>
      <c r="F12" s="701"/>
      <c r="G12" s="701"/>
      <c r="H12" s="701"/>
      <c r="I12" s="17"/>
      <c r="J12" s="17"/>
      <c r="K12" s="17"/>
      <c r="L12" s="17"/>
      <c r="M12" s="17"/>
    </row>
    <row r="13" spans="1:13" s="307" customFormat="1">
      <c r="B13" s="702" t="s">
        <v>27</v>
      </c>
      <c r="C13" s="702"/>
      <c r="D13" s="702"/>
      <c r="E13" s="702"/>
      <c r="F13" s="702"/>
      <c r="G13" s="702"/>
      <c r="H13" s="702"/>
      <c r="I13" s="100"/>
    </row>
    <row r="14" spans="1:13" s="307" customFormat="1" ht="15" customHeight="1" thickBot="1">
      <c r="B14" s="100"/>
      <c r="C14" s="100"/>
      <c r="D14" s="100"/>
      <c r="E14" s="100"/>
      <c r="F14" s="100"/>
      <c r="G14" s="100"/>
      <c r="H14" s="100"/>
      <c r="I14" s="100"/>
    </row>
    <row r="15" spans="1:13" s="307" customFormat="1" ht="51.75" thickBot="1">
      <c r="B15" s="285" t="s">
        <v>247</v>
      </c>
      <c r="C15" s="286" t="s">
        <v>28</v>
      </c>
      <c r="D15" s="286" t="s">
        <v>84</v>
      </c>
      <c r="E15" s="286" t="s">
        <v>66</v>
      </c>
      <c r="F15" s="286" t="s">
        <v>62</v>
      </c>
      <c r="G15" s="286" t="s">
        <v>32</v>
      </c>
      <c r="H15" s="287" t="s">
        <v>33</v>
      </c>
      <c r="I15" s="308"/>
    </row>
    <row r="16" spans="1:13" s="307" customFormat="1">
      <c r="B16" s="382" t="s">
        <v>248</v>
      </c>
      <c r="C16" s="383">
        <f t="shared" ref="C16:H16" si="0">SUM(C17:C20)</f>
        <v>127132147422.92682</v>
      </c>
      <c r="D16" s="383">
        <f t="shared" si="0"/>
        <v>4559073577.3499985</v>
      </c>
      <c r="E16" s="383">
        <f t="shared" si="0"/>
        <v>1282545.3899999999</v>
      </c>
      <c r="F16" s="383">
        <f t="shared" si="0"/>
        <v>6861391437.4799747</v>
      </c>
      <c r="G16" s="383">
        <f t="shared" si="0"/>
        <v>2545169.2000000002</v>
      </c>
      <c r="H16" s="383">
        <f t="shared" si="0"/>
        <v>138556440152.3468</v>
      </c>
      <c r="I16" s="311"/>
      <c r="K16" s="312">
        <f>+C16/H16</f>
        <v>0.91754773205158391</v>
      </c>
    </row>
    <row r="17" spans="2:9" s="307" customFormat="1">
      <c r="B17" s="384" t="s">
        <v>249</v>
      </c>
      <c r="C17" s="364">
        <v>48609882296.877068</v>
      </c>
      <c r="D17" s="364">
        <v>3782896762.5699983</v>
      </c>
      <c r="E17" s="364">
        <v>0</v>
      </c>
      <c r="F17" s="364">
        <v>6396274323.8399744</v>
      </c>
      <c r="G17" s="364">
        <v>761934</v>
      </c>
      <c r="H17" s="364">
        <f>+C17+D17+E17+F17+G17</f>
        <v>58789815317.287041</v>
      </c>
      <c r="I17" s="311"/>
    </row>
    <row r="18" spans="2:9" s="307" customFormat="1">
      <c r="B18" s="384" t="s">
        <v>250</v>
      </c>
      <c r="C18" s="364">
        <v>9391537100.0099907</v>
      </c>
      <c r="D18" s="364">
        <v>22413786.120000005</v>
      </c>
      <c r="E18" s="364">
        <v>1282545.3899999999</v>
      </c>
      <c r="F18" s="364">
        <v>0</v>
      </c>
      <c r="G18" s="364">
        <v>1783235.2</v>
      </c>
      <c r="H18" s="364">
        <f>+C18+D18+E18+F18+G18</f>
        <v>9417016666.7199917</v>
      </c>
      <c r="I18" s="311"/>
    </row>
    <row r="19" spans="2:9" s="307" customFormat="1">
      <c r="B19" s="384" t="s">
        <v>251</v>
      </c>
      <c r="C19" s="364">
        <v>27695623950.860077</v>
      </c>
      <c r="D19" s="364">
        <v>206349296.40000007</v>
      </c>
      <c r="E19" s="364">
        <v>0</v>
      </c>
      <c r="F19" s="364">
        <v>872405</v>
      </c>
      <c r="G19" s="364">
        <v>0</v>
      </c>
      <c r="H19" s="364">
        <f>+C19+D19+E19+F19+G19</f>
        <v>27902845652.260078</v>
      </c>
      <c r="I19" s="311"/>
    </row>
    <row r="20" spans="2:9" s="307" customFormat="1">
      <c r="B20" s="384" t="s">
        <v>252</v>
      </c>
      <c r="C20" s="364">
        <v>41435104075.17968</v>
      </c>
      <c r="D20" s="364">
        <v>547413732.26000035</v>
      </c>
      <c r="E20" s="364">
        <v>0</v>
      </c>
      <c r="F20" s="364">
        <v>464244708.64000046</v>
      </c>
      <c r="G20" s="364">
        <v>0</v>
      </c>
      <c r="H20" s="364">
        <f>+C20+D20+E20+F20+G20</f>
        <v>42446762516.079681</v>
      </c>
      <c r="I20" s="311"/>
    </row>
    <row r="21" spans="2:9" s="307" customFormat="1">
      <c r="B21" s="382" t="s">
        <v>253</v>
      </c>
      <c r="C21" s="383">
        <f t="shared" ref="C21:H21" si="1">SUM(C22:C30)</f>
        <v>79166226829.719986</v>
      </c>
      <c r="D21" s="383">
        <f t="shared" si="1"/>
        <v>18553761842.919987</v>
      </c>
      <c r="E21" s="383">
        <f t="shared" si="1"/>
        <v>0</v>
      </c>
      <c r="F21" s="383">
        <f t="shared" si="1"/>
        <v>3120139815.1899967</v>
      </c>
      <c r="G21" s="383">
        <f t="shared" si="1"/>
        <v>186391074627.33994</v>
      </c>
      <c r="H21" s="383">
        <f t="shared" si="1"/>
        <v>287231203115.16992</v>
      </c>
      <c r="I21" s="311"/>
    </row>
    <row r="22" spans="2:9" s="307" customFormat="1">
      <c r="B22" s="384" t="s">
        <v>254</v>
      </c>
      <c r="C22" s="364">
        <v>5407304433.1799965</v>
      </c>
      <c r="D22" s="364">
        <v>1887118801.1899989</v>
      </c>
      <c r="E22" s="364">
        <v>0</v>
      </c>
      <c r="F22" s="364">
        <v>780181066.04999888</v>
      </c>
      <c r="G22" s="364">
        <v>0</v>
      </c>
      <c r="H22" s="364">
        <f t="shared" ref="H22:H30" si="2">+C22+D22+E22+F22+G22</f>
        <v>8074604300.4199944</v>
      </c>
      <c r="I22" s="311"/>
    </row>
    <row r="23" spans="2:9" s="307" customFormat="1">
      <c r="B23" s="384" t="s">
        <v>255</v>
      </c>
      <c r="C23" s="364">
        <v>7898071211.3399963</v>
      </c>
      <c r="D23" s="364">
        <v>3073395146.3899932</v>
      </c>
      <c r="E23" s="364">
        <v>0</v>
      </c>
      <c r="F23" s="364">
        <v>256740</v>
      </c>
      <c r="G23" s="364">
        <v>2876942925.2999997</v>
      </c>
      <c r="H23" s="364">
        <f t="shared" si="2"/>
        <v>13848666023.029989</v>
      </c>
      <c r="I23" s="311"/>
    </row>
    <row r="24" spans="2:9" s="307" customFormat="1">
      <c r="B24" s="384" t="s">
        <v>256</v>
      </c>
      <c r="C24" s="364">
        <v>2773040612.1199994</v>
      </c>
      <c r="D24" s="364">
        <v>6102724886.4200001</v>
      </c>
      <c r="E24" s="364">
        <v>0</v>
      </c>
      <c r="F24" s="364">
        <v>0</v>
      </c>
      <c r="G24" s="364">
        <v>0</v>
      </c>
      <c r="H24" s="364">
        <f t="shared" si="2"/>
        <v>8875765498.539999</v>
      </c>
      <c r="I24" s="311"/>
    </row>
    <row r="25" spans="2:9" s="307" customFormat="1">
      <c r="B25" s="384" t="s">
        <v>257</v>
      </c>
      <c r="C25" s="364">
        <v>23394489471.169971</v>
      </c>
      <c r="D25" s="364">
        <v>622061431.92000031</v>
      </c>
      <c r="E25" s="364">
        <v>0</v>
      </c>
      <c r="F25" s="364">
        <v>55753876.979999997</v>
      </c>
      <c r="G25" s="364">
        <v>182149888917.94995</v>
      </c>
      <c r="H25" s="364">
        <f t="shared" si="2"/>
        <v>206222193698.01993</v>
      </c>
      <c r="I25" s="311"/>
    </row>
    <row r="26" spans="2:9" s="307" customFormat="1">
      <c r="B26" s="384" t="s">
        <v>258</v>
      </c>
      <c r="C26" s="364">
        <v>152150530.85999987</v>
      </c>
      <c r="D26" s="364">
        <v>0</v>
      </c>
      <c r="E26" s="364">
        <v>0</v>
      </c>
      <c r="F26" s="364">
        <v>1150343800.1299994</v>
      </c>
      <c r="G26" s="364">
        <v>0</v>
      </c>
      <c r="H26" s="364">
        <f t="shared" si="2"/>
        <v>1302494330.9899993</v>
      </c>
      <c r="I26" s="311"/>
    </row>
    <row r="27" spans="2:9" s="307" customFormat="1">
      <c r="B27" s="384" t="s">
        <v>259</v>
      </c>
      <c r="C27" s="364">
        <v>32199476243.900032</v>
      </c>
      <c r="D27" s="364">
        <v>4827828153.4099989</v>
      </c>
      <c r="E27" s="364">
        <v>0</v>
      </c>
      <c r="F27" s="364">
        <v>1133325832.0299983</v>
      </c>
      <c r="G27" s="364">
        <v>846455228</v>
      </c>
      <c r="H27" s="364">
        <f t="shared" si="2"/>
        <v>39007085457.340027</v>
      </c>
      <c r="I27" s="311"/>
    </row>
    <row r="28" spans="2:9" s="307" customFormat="1">
      <c r="B28" s="384" t="s">
        <v>260</v>
      </c>
      <c r="C28" s="364">
        <v>478247372.33999974</v>
      </c>
      <c r="D28" s="364">
        <v>1344808186.3499966</v>
      </c>
      <c r="E28" s="364">
        <v>0</v>
      </c>
      <c r="F28" s="364">
        <v>0</v>
      </c>
      <c r="G28" s="364">
        <v>415303458.80000001</v>
      </c>
      <c r="H28" s="364">
        <f t="shared" si="2"/>
        <v>2238359017.4899964</v>
      </c>
      <c r="I28" s="311"/>
    </row>
    <row r="29" spans="2:9" s="307" customFormat="1">
      <c r="B29" s="384" t="s">
        <v>261</v>
      </c>
      <c r="C29" s="364">
        <v>202202984.04000002</v>
      </c>
      <c r="D29" s="364">
        <v>560801340.01999974</v>
      </c>
      <c r="E29" s="364">
        <v>0</v>
      </c>
      <c r="F29" s="364">
        <v>0</v>
      </c>
      <c r="G29" s="364">
        <v>0</v>
      </c>
      <c r="H29" s="364">
        <f t="shared" si="2"/>
        <v>763004324.0599997</v>
      </c>
      <c r="I29" s="311"/>
    </row>
    <row r="30" spans="2:9" s="307" customFormat="1">
      <c r="B30" s="384" t="s">
        <v>262</v>
      </c>
      <c r="C30" s="364">
        <v>6661243970.76999</v>
      </c>
      <c r="D30" s="364">
        <v>135023897.22000009</v>
      </c>
      <c r="E30" s="364">
        <v>0</v>
      </c>
      <c r="F30" s="364">
        <v>278500</v>
      </c>
      <c r="G30" s="364">
        <v>102484097.29000004</v>
      </c>
      <c r="H30" s="364">
        <f t="shared" si="2"/>
        <v>6899030465.2799902</v>
      </c>
      <c r="I30" s="311"/>
    </row>
    <row r="31" spans="2:9" s="307" customFormat="1">
      <c r="B31" s="382" t="s">
        <v>263</v>
      </c>
      <c r="C31" s="383">
        <f t="shared" ref="C31:H31" si="3">SUM(C32:C33)</f>
        <v>4673929030.0599937</v>
      </c>
      <c r="D31" s="383">
        <f t="shared" si="3"/>
        <v>308530142.10999984</v>
      </c>
      <c r="E31" s="383">
        <f t="shared" si="3"/>
        <v>0</v>
      </c>
      <c r="F31" s="383">
        <f t="shared" si="3"/>
        <v>5360416586.2300196</v>
      </c>
      <c r="G31" s="383">
        <f t="shared" si="3"/>
        <v>6201767675.4200029</v>
      </c>
      <c r="H31" s="383">
        <f t="shared" si="3"/>
        <v>16544643433.820017</v>
      </c>
      <c r="I31" s="311"/>
    </row>
    <row r="32" spans="2:9" s="307" customFormat="1">
      <c r="B32" s="384" t="s">
        <v>264</v>
      </c>
      <c r="C32" s="364">
        <v>1447638054.2499952</v>
      </c>
      <c r="D32" s="364">
        <v>13626322.340000002</v>
      </c>
      <c r="E32" s="364">
        <v>0</v>
      </c>
      <c r="F32" s="364">
        <v>246851439.47000003</v>
      </c>
      <c r="G32" s="364">
        <v>6201767675.4200029</v>
      </c>
      <c r="H32" s="364">
        <f>+C32+D32+E32+F32+G32</f>
        <v>7909883491.4799976</v>
      </c>
      <c r="I32" s="311"/>
    </row>
    <row r="33" spans="2:13" s="307" customFormat="1">
      <c r="B33" s="384" t="s">
        <v>265</v>
      </c>
      <c r="C33" s="364">
        <v>3226290975.809999</v>
      </c>
      <c r="D33" s="364">
        <v>294903819.76999986</v>
      </c>
      <c r="E33" s="364">
        <v>0</v>
      </c>
      <c r="F33" s="364">
        <v>5113565146.7600193</v>
      </c>
      <c r="G33" s="364"/>
      <c r="H33" s="364">
        <f>+C33+D33+E33+F33+G33</f>
        <v>8634759942.3400192</v>
      </c>
      <c r="I33" s="311"/>
    </row>
    <row r="34" spans="2:13" s="307" customFormat="1">
      <c r="B34" s="382" t="s">
        <v>266</v>
      </c>
      <c r="C34" s="383">
        <f t="shared" ref="C34:H34" si="4">SUM(C35:C39)</f>
        <v>453986043624.92163</v>
      </c>
      <c r="D34" s="383">
        <f t="shared" si="4"/>
        <v>53592697608.840096</v>
      </c>
      <c r="E34" s="383">
        <f t="shared" si="4"/>
        <v>12310167228.570034</v>
      </c>
      <c r="F34" s="383">
        <f t="shared" si="4"/>
        <v>2173935010.960001</v>
      </c>
      <c r="G34" s="383">
        <f t="shared" si="4"/>
        <v>18741676752.219994</v>
      </c>
      <c r="H34" s="383">
        <f t="shared" si="4"/>
        <v>540804520225.51172</v>
      </c>
      <c r="I34" s="311"/>
      <c r="J34" s="313">
        <f>+C34/H34</f>
        <v>0.83946421793148585</v>
      </c>
      <c r="K34" s="313">
        <f>+D34/H34</f>
        <v>9.9098094791242333E-2</v>
      </c>
      <c r="L34" s="313">
        <f>+G34/H34</f>
        <v>3.4655177705254468E-2</v>
      </c>
    </row>
    <row r="35" spans="2:13" s="307" customFormat="1">
      <c r="B35" s="384" t="s">
        <v>267</v>
      </c>
      <c r="C35" s="364">
        <v>1010721488.7100039</v>
      </c>
      <c r="D35" s="364">
        <v>108430147.16000003</v>
      </c>
      <c r="E35" s="364">
        <v>0</v>
      </c>
      <c r="F35" s="364">
        <v>375296999.40999967</v>
      </c>
      <c r="G35" s="364">
        <v>16900281056.659996</v>
      </c>
      <c r="H35" s="364">
        <f>+C35+D35+E35+F35+G35</f>
        <v>18394729691.939999</v>
      </c>
      <c r="I35" s="311"/>
      <c r="J35" s="313">
        <f>+H35/H34</f>
        <v>3.401363894715511E-2</v>
      </c>
    </row>
    <row r="36" spans="2:13" s="307" customFormat="1">
      <c r="B36" s="384" t="s">
        <v>268</v>
      </c>
      <c r="C36" s="364">
        <v>39547582211.960106</v>
      </c>
      <c r="D36" s="364">
        <v>51820466815.510094</v>
      </c>
      <c r="E36" s="364">
        <v>156641758.15999994</v>
      </c>
      <c r="F36" s="364">
        <v>113208739.41999997</v>
      </c>
      <c r="G36" s="364">
        <v>0</v>
      </c>
      <c r="H36" s="364">
        <f>+C36+D36+E36+F36+G36</f>
        <v>91637899525.050201</v>
      </c>
      <c r="I36" s="311"/>
      <c r="J36" s="313">
        <f>+H36/H34</f>
        <v>0.16944736239785466</v>
      </c>
    </row>
    <row r="37" spans="2:13" s="307" customFormat="1" ht="30">
      <c r="B37" s="384" t="s">
        <v>269</v>
      </c>
      <c r="C37" s="364">
        <v>5058865833.0599813</v>
      </c>
      <c r="D37" s="364">
        <v>393866335.40999895</v>
      </c>
      <c r="E37" s="364">
        <v>0</v>
      </c>
      <c r="F37" s="364">
        <v>607554717.03999984</v>
      </c>
      <c r="G37" s="364">
        <v>274808601.90999997</v>
      </c>
      <c r="H37" s="364">
        <f>+C37+D37+E37+F37+G37</f>
        <v>6335095487.41998</v>
      </c>
      <c r="I37" s="311"/>
      <c r="J37" s="313">
        <f>+H37/H34</f>
        <v>1.1714205873830879E-2</v>
      </c>
      <c r="K37" s="314">
        <f>+F34/H34</f>
        <v>4.0198166429035861E-3</v>
      </c>
      <c r="L37" s="313">
        <f>+E34/H34</f>
        <v>2.2762692929113794E-2</v>
      </c>
    </row>
    <row r="38" spans="2:13">
      <c r="B38" s="384" t="s">
        <v>270</v>
      </c>
      <c r="C38" s="364">
        <v>204733328248.38086</v>
      </c>
      <c r="D38" s="364">
        <v>119450</v>
      </c>
      <c r="E38" s="364">
        <v>0</v>
      </c>
      <c r="F38" s="364">
        <v>173126384.95999995</v>
      </c>
      <c r="G38" s="364">
        <v>253875479.66999996</v>
      </c>
      <c r="H38" s="364">
        <f>+C38+D38+E38+F38+G38</f>
        <v>205160449563.01086</v>
      </c>
      <c r="I38" s="311"/>
      <c r="J38" s="313">
        <f>+H38/H34</f>
        <v>0.37936156576032387</v>
      </c>
    </row>
    <row r="39" spans="2:13">
      <c r="B39" s="384" t="s">
        <v>271</v>
      </c>
      <c r="C39" s="364">
        <v>203635545842.81067</v>
      </c>
      <c r="D39" s="364">
        <v>1269814860.759999</v>
      </c>
      <c r="E39" s="364">
        <v>12153525470.410034</v>
      </c>
      <c r="F39" s="364">
        <v>904748170.13000143</v>
      </c>
      <c r="G39" s="364">
        <v>1312711613.98</v>
      </c>
      <c r="H39" s="364">
        <f>+C39+D39+E39+F39+G39</f>
        <v>219276345958.09073</v>
      </c>
      <c r="I39" s="311"/>
      <c r="J39" s="313">
        <f>+H39/H34</f>
        <v>0.40546322702083559</v>
      </c>
    </row>
    <row r="40" spans="2:13">
      <c r="B40" s="382" t="s">
        <v>272</v>
      </c>
      <c r="C40" s="383">
        <f t="shared" ref="C40:H40" si="5">+C41</f>
        <v>161779818348.94</v>
      </c>
      <c r="D40" s="383">
        <f t="shared" si="5"/>
        <v>0</v>
      </c>
      <c r="E40" s="383">
        <f t="shared" si="5"/>
        <v>0</v>
      </c>
      <c r="F40" s="383">
        <f t="shared" si="5"/>
        <v>91958755.789999992</v>
      </c>
      <c r="G40" s="383">
        <f t="shared" si="5"/>
        <v>4662094565.5500002</v>
      </c>
      <c r="H40" s="383">
        <f t="shared" si="5"/>
        <v>166533871670.28</v>
      </c>
      <c r="I40" s="311"/>
    </row>
    <row r="41" spans="2:13">
      <c r="B41" s="384" t="s">
        <v>273</v>
      </c>
      <c r="C41" s="364">
        <v>161779818348.94</v>
      </c>
      <c r="D41" s="364">
        <v>0</v>
      </c>
      <c r="E41" s="364">
        <v>0</v>
      </c>
      <c r="F41" s="364">
        <v>91958755.789999992</v>
      </c>
      <c r="G41" s="364">
        <v>4662094565.5500002</v>
      </c>
      <c r="H41" s="364">
        <f>+C41+D41+E41+F41+G41</f>
        <v>166533871670.28</v>
      </c>
      <c r="I41" s="311"/>
    </row>
    <row r="42" spans="2:13">
      <c r="B42" s="382" t="s">
        <v>33</v>
      </c>
      <c r="C42" s="383">
        <f t="shared" ref="C42:H42" si="6">+C16+C21+C31+C34+C40</f>
        <v>826738165256.56836</v>
      </c>
      <c r="D42" s="383">
        <f t="shared" si="6"/>
        <v>77014063171.220078</v>
      </c>
      <c r="E42" s="383">
        <f t="shared" si="6"/>
        <v>12311449773.960033</v>
      </c>
      <c r="F42" s="383">
        <f t="shared" si="6"/>
        <v>17607841605.649994</v>
      </c>
      <c r="G42" s="383">
        <f t="shared" si="6"/>
        <v>215999158789.72995</v>
      </c>
      <c r="H42" s="383">
        <f t="shared" si="6"/>
        <v>1149670678597.1284</v>
      </c>
      <c r="I42" s="311"/>
      <c r="J42" s="312">
        <f>+C42/H42</f>
        <v>0.7191086809880074</v>
      </c>
      <c r="K42" s="312">
        <f>+D42/H42</f>
        <v>6.6987933679578185E-2</v>
      </c>
      <c r="L42" s="312">
        <f>+G42/H42</f>
        <v>0.18787915775437561</v>
      </c>
      <c r="M42" s="312">
        <f>+F42/H42</f>
        <v>1.5315552473805583E-2</v>
      </c>
    </row>
    <row r="43" spans="2:13" ht="26.45" customHeight="1">
      <c r="B43" s="667" t="s">
        <v>55</v>
      </c>
      <c r="C43" s="667"/>
      <c r="D43" s="667"/>
      <c r="E43" s="667"/>
      <c r="F43" s="667"/>
      <c r="G43" s="667"/>
      <c r="H43" s="667"/>
      <c r="I43" s="13"/>
    </row>
    <row r="44" spans="2:13">
      <c r="C44" s="318"/>
      <c r="D44" s="318"/>
      <c r="E44" s="318"/>
      <c r="F44" s="318"/>
      <c r="G44" s="318"/>
    </row>
    <row r="45" spans="2:13">
      <c r="H45" s="100" t="s">
        <v>239</v>
      </c>
    </row>
    <row r="54" spans="2:4" hidden="1">
      <c r="B54" s="309"/>
      <c r="C54" s="310"/>
    </row>
    <row r="55" spans="2:4" hidden="1">
      <c r="B55" s="166"/>
      <c r="C55" s="295"/>
      <c r="D55" s="319"/>
    </row>
    <row r="56" spans="2:4" hidden="1">
      <c r="B56" s="166"/>
      <c r="C56" s="295"/>
      <c r="D56" s="319"/>
    </row>
    <row r="57" spans="2:4" hidden="1">
      <c r="B57" s="166"/>
      <c r="C57" s="295"/>
      <c r="D57" s="319"/>
    </row>
    <row r="58" spans="2:4" hidden="1">
      <c r="B58" s="166"/>
      <c r="C58" s="295"/>
      <c r="D58" s="319"/>
    </row>
    <row r="59" spans="2:4" hidden="1">
      <c r="B59" s="166"/>
      <c r="C59" s="295"/>
      <c r="D59" s="319"/>
    </row>
  </sheetData>
  <mergeCells count="13">
    <mergeCell ref="B11:H11"/>
    <mergeCell ref="B12:H12"/>
    <mergeCell ref="B13:H13"/>
    <mergeCell ref="B43:H43"/>
    <mergeCell ref="B7:H7"/>
    <mergeCell ref="B8:H8"/>
    <mergeCell ref="B9:H9"/>
    <mergeCell ref="A10:H10"/>
    <mergeCell ref="B1:H1"/>
    <mergeCell ref="B2:H2"/>
    <mergeCell ref="B3:H3"/>
    <mergeCell ref="B5:H5"/>
    <mergeCell ref="B6:H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18495-306B-43E9-9DCF-F49816910DBF}">
  <sheetPr>
    <pageSetUpPr autoPageBreaks="0"/>
  </sheetPr>
  <dimension ref="A1:XFC45"/>
  <sheetViews>
    <sheetView showGridLines="0" topLeftCell="A12" zoomScaleNormal="100" workbookViewId="0">
      <selection activeCell="E39" sqref="E39"/>
    </sheetView>
  </sheetViews>
  <sheetFormatPr baseColWidth="10" defaultColWidth="0" defaultRowHeight="15" zeroHeight="1"/>
  <cols>
    <col min="1" max="1" width="11.42578125" style="100" customWidth="1"/>
    <col min="2" max="2" width="44.5703125" style="100" bestFit="1" customWidth="1"/>
    <col min="3" max="3" width="13.140625" style="100" bestFit="1" customWidth="1"/>
    <col min="4" max="4" width="16.7109375" style="100" bestFit="1" customWidth="1"/>
    <col min="5" max="5" width="12.5703125" style="100" bestFit="1" customWidth="1"/>
    <col min="6" max="6" width="11.7109375" style="100" bestFit="1" customWidth="1"/>
    <col min="7" max="7" width="13.140625" style="100" bestFit="1" customWidth="1"/>
    <col min="8" max="8" width="15.140625" style="100" bestFit="1" customWidth="1"/>
    <col min="9" max="9" width="12.140625" style="100" hidden="1" customWidth="1"/>
    <col min="10" max="10" width="18.85546875" style="100" hidden="1" customWidth="1"/>
    <col min="11" max="11" width="10.140625" style="100" customWidth="1"/>
    <col min="12" max="12" width="11.42578125" style="100" hidden="1"/>
    <col min="13" max="16" width="0" style="100" hidden="1"/>
    <col min="17" max="16383" width="11.42578125" style="100" hidden="1"/>
    <col min="16384" max="16384" width="24" style="100" hidden="1" customWidth="1"/>
  </cols>
  <sheetData>
    <row r="1" spans="1:13" ht="28.5" hidden="1" customHeight="1">
      <c r="A1" s="669" t="s">
        <v>0</v>
      </c>
      <c r="B1" s="669"/>
      <c r="C1" s="669"/>
      <c r="D1" s="669"/>
      <c r="E1" s="669"/>
      <c r="F1" s="669"/>
      <c r="G1" s="669"/>
      <c r="H1" s="669"/>
      <c r="I1" s="98"/>
    </row>
    <row r="2" spans="1:13" ht="20.25" hidden="1" customHeight="1">
      <c r="A2" s="669"/>
      <c r="B2" s="669"/>
      <c r="C2" s="669"/>
      <c r="D2" s="669"/>
      <c r="E2" s="669"/>
      <c r="F2" s="669"/>
      <c r="G2" s="669"/>
      <c r="H2" s="669"/>
      <c r="I2" s="101"/>
    </row>
    <row r="3" spans="1:13" ht="8.25" hidden="1" customHeight="1">
      <c r="A3" s="669"/>
      <c r="B3" s="669"/>
      <c r="C3" s="669"/>
      <c r="D3" s="669"/>
      <c r="E3" s="669"/>
      <c r="F3" s="669"/>
      <c r="G3" s="669"/>
      <c r="H3" s="669"/>
      <c r="I3" s="103"/>
    </row>
    <row r="4" spans="1:13" ht="15" hidden="1" customHeight="1">
      <c r="A4" s="669"/>
      <c r="B4" s="669"/>
      <c r="C4" s="669"/>
      <c r="D4" s="669"/>
      <c r="E4" s="669"/>
      <c r="F4" s="669"/>
      <c r="G4" s="669"/>
      <c r="H4" s="669"/>
    </row>
    <row r="5" spans="1:13" ht="18.75" hidden="1" customHeight="1">
      <c r="A5" s="669"/>
      <c r="B5" s="669"/>
      <c r="C5" s="669"/>
      <c r="D5" s="669"/>
      <c r="E5" s="669"/>
      <c r="F5" s="669"/>
      <c r="G5" s="669"/>
      <c r="H5" s="669"/>
      <c r="I5" s="105"/>
    </row>
    <row r="6" spans="1:13" ht="29.25" customHeight="1">
      <c r="A6" s="669"/>
      <c r="B6" s="669"/>
      <c r="C6" s="669"/>
      <c r="D6" s="669"/>
      <c r="E6" s="669"/>
      <c r="F6" s="669"/>
      <c r="G6" s="669"/>
      <c r="H6" s="669"/>
      <c r="I6" s="328"/>
      <c r="J6" s="328"/>
      <c r="K6" s="328"/>
    </row>
    <row r="7" spans="1:13" ht="20.25" customHeight="1">
      <c r="A7" s="704" t="s">
        <v>1</v>
      </c>
      <c r="B7" s="704"/>
      <c r="C7" s="704"/>
      <c r="D7" s="704"/>
      <c r="E7" s="704"/>
      <c r="F7" s="704"/>
      <c r="G7" s="704"/>
      <c r="H7" s="704"/>
      <c r="I7" s="704"/>
    </row>
    <row r="8" spans="1:13" ht="18" customHeight="1">
      <c r="A8" s="705" t="s">
        <v>2</v>
      </c>
      <c r="B8" s="705"/>
      <c r="C8" s="705"/>
      <c r="D8" s="705"/>
      <c r="E8" s="705"/>
      <c r="F8" s="705"/>
      <c r="G8" s="705"/>
      <c r="H8" s="705"/>
      <c r="I8" s="105"/>
    </row>
    <row r="9" spans="1:13" ht="17.25" customHeight="1">
      <c r="A9" s="706" t="s">
        <v>245</v>
      </c>
      <c r="B9" s="706"/>
      <c r="C9" s="706"/>
      <c r="D9" s="706"/>
      <c r="E9" s="706"/>
      <c r="F9" s="706"/>
      <c r="G9" s="706"/>
      <c r="H9" s="706"/>
      <c r="I9" s="706"/>
      <c r="K9" s="100" t="s">
        <v>277</v>
      </c>
    </row>
    <row r="10" spans="1:13" ht="15.75" customHeight="1">
      <c r="A10" s="701" t="s">
        <v>246</v>
      </c>
      <c r="B10" s="701"/>
      <c r="C10" s="701"/>
      <c r="D10" s="701"/>
      <c r="E10" s="701"/>
      <c r="F10" s="701"/>
      <c r="G10" s="701"/>
      <c r="H10" s="701"/>
      <c r="I10" s="105"/>
      <c r="K10" s="100" t="s">
        <v>275</v>
      </c>
    </row>
    <row r="11" spans="1:13" ht="16.5" customHeight="1">
      <c r="A11" s="657" t="s">
        <v>26</v>
      </c>
      <c r="B11" s="657"/>
      <c r="C11" s="657"/>
      <c r="D11" s="657"/>
      <c r="E11" s="657"/>
      <c r="F11" s="657"/>
      <c r="G11" s="657"/>
      <c r="H11" s="657"/>
      <c r="I11" s="105"/>
    </row>
    <row r="12" spans="1:13">
      <c r="A12" s="702" t="s">
        <v>27</v>
      </c>
      <c r="B12" s="702"/>
      <c r="C12" s="702"/>
      <c r="D12" s="702"/>
      <c r="E12" s="702"/>
      <c r="F12" s="702"/>
      <c r="G12" s="702"/>
      <c r="H12" s="702"/>
      <c r="I12" s="107"/>
    </row>
    <row r="13" spans="1:13" ht="15" customHeight="1" thickBot="1">
      <c r="K13" s="100" t="s">
        <v>278</v>
      </c>
    </row>
    <row r="14" spans="1:13" ht="53.25" customHeight="1" thickBot="1">
      <c r="B14" s="285" t="s">
        <v>247</v>
      </c>
      <c r="C14" s="286" t="s">
        <v>28</v>
      </c>
      <c r="D14" s="286" t="s">
        <v>84</v>
      </c>
      <c r="E14" s="286" t="s">
        <v>66</v>
      </c>
      <c r="F14" s="286" t="s">
        <v>62</v>
      </c>
      <c r="G14" s="286" t="s">
        <v>32</v>
      </c>
      <c r="H14" s="287" t="s">
        <v>33</v>
      </c>
      <c r="I14" s="162"/>
      <c r="J14" s="308"/>
      <c r="K14" s="308"/>
    </row>
    <row r="15" spans="1:13">
      <c r="B15" s="382" t="s">
        <v>248</v>
      </c>
      <c r="C15" s="383">
        <f t="shared" ref="C15:H15" si="0">SUM(C16:C19)</f>
        <v>135364244872.40002</v>
      </c>
      <c r="D15" s="383">
        <f t="shared" si="0"/>
        <v>17222387500</v>
      </c>
      <c r="E15" s="383">
        <f t="shared" si="0"/>
        <v>6142663</v>
      </c>
      <c r="F15" s="383">
        <f t="shared" si="0"/>
        <v>6236040586.5199986</v>
      </c>
      <c r="G15" s="383">
        <f t="shared" si="0"/>
        <v>20789542</v>
      </c>
      <c r="H15" s="383">
        <f t="shared" si="0"/>
        <v>158849605163.92001</v>
      </c>
      <c r="I15" s="323"/>
      <c r="J15" s="324">
        <v>138556440152.3468</v>
      </c>
      <c r="K15" s="324"/>
      <c r="M15" s="100" t="s">
        <v>281</v>
      </c>
    </row>
    <row r="16" spans="1:13">
      <c r="B16" s="384" t="s">
        <v>249</v>
      </c>
      <c r="C16" s="364">
        <v>53909603848.400017</v>
      </c>
      <c r="D16" s="364">
        <v>16385133477</v>
      </c>
      <c r="E16" s="364">
        <v>0</v>
      </c>
      <c r="F16" s="364">
        <v>5733983882.1799984</v>
      </c>
      <c r="G16" s="364">
        <v>9180000</v>
      </c>
      <c r="H16" s="364">
        <f>+C16+D16+E16+F16+G16</f>
        <v>76037901207.580017</v>
      </c>
      <c r="I16" s="325"/>
      <c r="J16" s="326">
        <v>58789815317.287041</v>
      </c>
      <c r="K16" s="326"/>
    </row>
    <row r="17" spans="2:16">
      <c r="B17" s="384" t="s">
        <v>250</v>
      </c>
      <c r="C17" s="364">
        <v>10162110853</v>
      </c>
      <c r="D17" s="364">
        <v>37834000</v>
      </c>
      <c r="E17" s="364">
        <v>6142663</v>
      </c>
      <c r="F17" s="364">
        <v>0</v>
      </c>
      <c r="G17" s="364">
        <v>11609542</v>
      </c>
      <c r="H17" s="364">
        <f>+C17+D17+E17+F17+G17</f>
        <v>10217697058</v>
      </c>
      <c r="I17" s="325"/>
      <c r="J17" s="326">
        <v>9417016666.7199917</v>
      </c>
      <c r="K17" s="326"/>
    </row>
    <row r="18" spans="2:16">
      <c r="B18" s="384" t="s">
        <v>251</v>
      </c>
      <c r="C18" s="364">
        <v>30076466337</v>
      </c>
      <c r="D18" s="364">
        <v>248375540</v>
      </c>
      <c r="E18" s="364">
        <v>0</v>
      </c>
      <c r="F18" s="364">
        <v>210000</v>
      </c>
      <c r="G18" s="364">
        <v>0</v>
      </c>
      <c r="H18" s="364">
        <f>+C18+D18+E18+F18+G18</f>
        <v>30325051877</v>
      </c>
      <c r="I18" s="325"/>
      <c r="J18" s="326">
        <v>27902845652.260078</v>
      </c>
      <c r="K18" s="326"/>
    </row>
    <row r="19" spans="2:16">
      <c r="B19" s="384" t="s">
        <v>252</v>
      </c>
      <c r="C19" s="364">
        <v>41216063834</v>
      </c>
      <c r="D19" s="364">
        <v>551044483</v>
      </c>
      <c r="E19" s="364">
        <v>0</v>
      </c>
      <c r="F19" s="364">
        <v>501846704.33999997</v>
      </c>
      <c r="G19" s="364">
        <v>0</v>
      </c>
      <c r="H19" s="364">
        <f>+C19+D19+E19+F19+G19</f>
        <v>42268955021.339996</v>
      </c>
      <c r="I19" s="325"/>
      <c r="J19" s="326">
        <v>42446762516.079681</v>
      </c>
      <c r="K19" s="326"/>
    </row>
    <row r="20" spans="2:16">
      <c r="B20" s="382" t="s">
        <v>253</v>
      </c>
      <c r="C20" s="383">
        <f t="shared" ref="C20:H20" si="1">SUM(C21:C29)</f>
        <v>66089486417</v>
      </c>
      <c r="D20" s="383">
        <f t="shared" si="1"/>
        <v>27038630764</v>
      </c>
      <c r="E20" s="383">
        <f t="shared" si="1"/>
        <v>2760000</v>
      </c>
      <c r="F20" s="383">
        <f t="shared" si="1"/>
        <v>4460291021.3900013</v>
      </c>
      <c r="G20" s="383">
        <f t="shared" si="1"/>
        <v>211802571679.45883</v>
      </c>
      <c r="H20" s="383">
        <f t="shared" si="1"/>
        <v>309393739881.84882</v>
      </c>
      <c r="I20" s="323"/>
      <c r="J20" s="324">
        <v>287231203115.16992</v>
      </c>
      <c r="K20" s="324" t="s">
        <v>279</v>
      </c>
      <c r="O20" s="100" t="s">
        <v>274</v>
      </c>
    </row>
    <row r="21" spans="2:16">
      <c r="B21" s="384" t="s">
        <v>254</v>
      </c>
      <c r="C21" s="364">
        <v>7022831583</v>
      </c>
      <c r="D21" s="364">
        <v>2342626439</v>
      </c>
      <c r="E21" s="364">
        <v>2760000</v>
      </c>
      <c r="F21" s="364">
        <v>798409018.16999996</v>
      </c>
      <c r="G21" s="364">
        <v>0</v>
      </c>
      <c r="H21" s="364">
        <f t="shared" ref="H21:H29" si="2">+C21+D21+E21+F21+G21</f>
        <v>10166627040.17</v>
      </c>
      <c r="I21" s="325"/>
      <c r="J21" s="326">
        <v>8074604300.4199944</v>
      </c>
      <c r="K21" s="326" t="s">
        <v>276</v>
      </c>
      <c r="P21" s="100" t="s">
        <v>282</v>
      </c>
    </row>
    <row r="22" spans="2:16" ht="30">
      <c r="B22" s="384" t="s">
        <v>255</v>
      </c>
      <c r="C22" s="364">
        <v>7956736206</v>
      </c>
      <c r="D22" s="364">
        <v>3707591018</v>
      </c>
      <c r="E22" s="364">
        <v>0</v>
      </c>
      <c r="F22" s="364">
        <v>318000</v>
      </c>
      <c r="G22" s="364">
        <v>3206942797</v>
      </c>
      <c r="H22" s="364">
        <f t="shared" si="2"/>
        <v>14871588021</v>
      </c>
      <c r="I22" s="325"/>
      <c r="J22" s="326">
        <v>13848666023.029989</v>
      </c>
      <c r="K22" s="326"/>
    </row>
    <row r="23" spans="2:16">
      <c r="B23" s="384" t="s">
        <v>256</v>
      </c>
      <c r="C23" s="364">
        <v>0</v>
      </c>
      <c r="D23" s="364">
        <v>9135849763</v>
      </c>
      <c r="E23" s="364">
        <v>0</v>
      </c>
      <c r="F23" s="364">
        <v>178522108.38999999</v>
      </c>
      <c r="G23" s="364">
        <v>0</v>
      </c>
      <c r="H23" s="364">
        <f>+'[7]Ejec. Consolidado  ForFuncional'!$H$19</f>
        <v>9314371871.3899994</v>
      </c>
      <c r="I23" s="325"/>
      <c r="J23" s="326">
        <v>8875765498.539999</v>
      </c>
      <c r="K23" s="326"/>
    </row>
    <row r="24" spans="2:16">
      <c r="B24" s="384" t="s">
        <v>257</v>
      </c>
      <c r="C24" s="364">
        <v>876803873</v>
      </c>
      <c r="D24" s="364">
        <v>1515303077</v>
      </c>
      <c r="E24" s="364">
        <v>0</v>
      </c>
      <c r="F24" s="364">
        <v>1037632036.9900001</v>
      </c>
      <c r="G24" s="364">
        <v>206982897362.45883</v>
      </c>
      <c r="H24" s="364">
        <f t="shared" si="2"/>
        <v>210412636349.44882</v>
      </c>
      <c r="I24" s="325"/>
      <c r="J24" s="326">
        <v>206222193698.01993</v>
      </c>
      <c r="K24" s="326"/>
    </row>
    <row r="25" spans="2:16" ht="30">
      <c r="B25" s="384" t="s">
        <v>258</v>
      </c>
      <c r="C25" s="364">
        <v>209139349</v>
      </c>
      <c r="D25" s="364">
        <v>0</v>
      </c>
      <c r="E25" s="364">
        <v>0</v>
      </c>
      <c r="F25" s="364">
        <v>2445168057.8400006</v>
      </c>
      <c r="G25" s="364">
        <v>0</v>
      </c>
      <c r="H25" s="364">
        <f t="shared" si="2"/>
        <v>2654307406.8400006</v>
      </c>
      <c r="I25" s="325"/>
      <c r="J25" s="326">
        <v>1302494330.9899993</v>
      </c>
      <c r="K25" s="326"/>
    </row>
    <row r="26" spans="2:16">
      <c r="B26" s="384" t="s">
        <v>259</v>
      </c>
      <c r="C26" s="364">
        <v>39203982553</v>
      </c>
      <c r="D26" s="364">
        <v>7844519735</v>
      </c>
      <c r="E26" s="364">
        <v>0</v>
      </c>
      <c r="F26" s="364">
        <v>0</v>
      </c>
      <c r="G26" s="364">
        <v>1037434341</v>
      </c>
      <c r="H26" s="364">
        <f t="shared" si="2"/>
        <v>48085936629</v>
      </c>
      <c r="I26" s="325"/>
      <c r="J26" s="326">
        <v>39007085457.340027</v>
      </c>
      <c r="K26" s="326" t="s">
        <v>280</v>
      </c>
    </row>
    <row r="27" spans="2:16">
      <c r="B27" s="384" t="s">
        <v>260</v>
      </c>
      <c r="C27" s="364">
        <v>1222842670</v>
      </c>
      <c r="D27" s="364">
        <v>1753344847</v>
      </c>
      <c r="E27" s="364">
        <v>0</v>
      </c>
      <c r="F27" s="364">
        <v>0</v>
      </c>
      <c r="G27" s="364">
        <v>423787684</v>
      </c>
      <c r="H27" s="364">
        <f t="shared" si="2"/>
        <v>3399975201</v>
      </c>
      <c r="I27" s="325"/>
      <c r="J27" s="326">
        <v>2238359017.4899964</v>
      </c>
      <c r="K27" s="326"/>
    </row>
    <row r="28" spans="2:16">
      <c r="B28" s="384" t="s">
        <v>261</v>
      </c>
      <c r="C28" s="364">
        <v>149703020</v>
      </c>
      <c r="D28" s="364">
        <v>595969784</v>
      </c>
      <c r="E28" s="364">
        <v>0</v>
      </c>
      <c r="F28" s="364">
        <v>0</v>
      </c>
      <c r="G28" s="364">
        <v>0</v>
      </c>
      <c r="H28" s="364">
        <f t="shared" si="2"/>
        <v>745672804</v>
      </c>
      <c r="I28" s="325"/>
      <c r="J28" s="326">
        <v>763004324.0599997</v>
      </c>
      <c r="K28" s="326"/>
    </row>
    <row r="29" spans="2:16">
      <c r="B29" s="384" t="s">
        <v>262</v>
      </c>
      <c r="C29" s="364">
        <v>9447447163</v>
      </c>
      <c r="D29" s="364">
        <v>143426101</v>
      </c>
      <c r="E29" s="364">
        <v>0</v>
      </c>
      <c r="F29" s="364">
        <v>241800</v>
      </c>
      <c r="G29" s="364">
        <v>151509495</v>
      </c>
      <c r="H29" s="364">
        <f t="shared" si="2"/>
        <v>9742624559</v>
      </c>
      <c r="I29" s="325"/>
      <c r="J29" s="326">
        <v>6899030465.2799902</v>
      </c>
      <c r="K29" s="326"/>
    </row>
    <row r="30" spans="2:16">
      <c r="B30" s="382" t="s">
        <v>263</v>
      </c>
      <c r="C30" s="383">
        <f t="shared" ref="C30:H30" si="3">SUM(C31:C32)</f>
        <v>7652963779</v>
      </c>
      <c r="D30" s="383">
        <f t="shared" si="3"/>
        <v>872152527</v>
      </c>
      <c r="E30" s="383">
        <f t="shared" si="3"/>
        <v>0</v>
      </c>
      <c r="F30" s="383">
        <f t="shared" si="3"/>
        <v>4277232488.2600007</v>
      </c>
      <c r="G30" s="383">
        <f t="shared" si="3"/>
        <v>5053265933</v>
      </c>
      <c r="H30" s="383">
        <f t="shared" si="3"/>
        <v>17855614727.260002</v>
      </c>
      <c r="I30" s="323"/>
      <c r="J30" s="324">
        <v>16544643433.820017</v>
      </c>
      <c r="K30" s="324"/>
    </row>
    <row r="31" spans="2:16">
      <c r="B31" s="384" t="s">
        <v>264</v>
      </c>
      <c r="C31" s="364">
        <v>1773066199</v>
      </c>
      <c r="D31" s="364">
        <v>12034000</v>
      </c>
      <c r="E31" s="364">
        <v>0</v>
      </c>
      <c r="F31" s="364">
        <v>428183272.44</v>
      </c>
      <c r="G31" s="364">
        <v>5053265933</v>
      </c>
      <c r="H31" s="364">
        <f>+C31+D31+E31+F31+G31</f>
        <v>7266549404.4400005</v>
      </c>
      <c r="I31" s="325"/>
      <c r="J31" s="326">
        <v>7909883491.4799976</v>
      </c>
      <c r="K31" s="326"/>
    </row>
    <row r="32" spans="2:16">
      <c r="B32" s="384" t="s">
        <v>265</v>
      </c>
      <c r="C32" s="364">
        <v>5879897580</v>
      </c>
      <c r="D32" s="364">
        <v>860118527</v>
      </c>
      <c r="E32" s="364">
        <v>0</v>
      </c>
      <c r="F32" s="364">
        <v>3849049215.8200006</v>
      </c>
      <c r="G32" s="364">
        <v>0</v>
      </c>
      <c r="H32" s="364">
        <f>+C32+D32+E32+F32+G32</f>
        <v>10589065322.82</v>
      </c>
      <c r="I32" s="325"/>
      <c r="J32" s="326">
        <v>8634759942.3400192</v>
      </c>
      <c r="K32" s="326"/>
    </row>
    <row r="33" spans="2:11">
      <c r="B33" s="382" t="s">
        <v>266</v>
      </c>
      <c r="C33" s="383">
        <f t="shared" ref="C33:H33" si="4">SUM(C34:C38)</f>
        <v>313263878081</v>
      </c>
      <c r="D33" s="383">
        <f t="shared" si="4"/>
        <v>69823518860</v>
      </c>
      <c r="E33" s="383">
        <f t="shared" si="4"/>
        <v>40748842833</v>
      </c>
      <c r="F33" s="383">
        <f t="shared" si="4"/>
        <v>2694229992.3199997</v>
      </c>
      <c r="G33" s="383">
        <f t="shared" si="4"/>
        <v>19843400601</v>
      </c>
      <c r="H33" s="383">
        <f t="shared" si="4"/>
        <v>446373870367.32001</v>
      </c>
      <c r="I33" s="323"/>
      <c r="J33" s="324">
        <v>540804520225.51172</v>
      </c>
      <c r="K33" s="324"/>
    </row>
    <row r="34" spans="2:11">
      <c r="B34" s="384" t="s">
        <v>267</v>
      </c>
      <c r="C34" s="364">
        <v>1302347609</v>
      </c>
      <c r="D34" s="364">
        <v>3123416619</v>
      </c>
      <c r="E34" s="364">
        <v>0</v>
      </c>
      <c r="F34" s="364">
        <v>497412087.39999992</v>
      </c>
      <c r="G34" s="364">
        <v>16975630881</v>
      </c>
      <c r="H34" s="364">
        <f>+C34+D34+E34+F34+G34</f>
        <v>21898807196.400002</v>
      </c>
      <c r="I34" s="325"/>
      <c r="J34" s="326">
        <v>18394729691.939999</v>
      </c>
      <c r="K34" s="326"/>
    </row>
    <row r="35" spans="2:11">
      <c r="B35" s="384" t="s">
        <v>268</v>
      </c>
      <c r="C35" s="364">
        <v>29381427721</v>
      </c>
      <c r="D35" s="364">
        <v>49807411460</v>
      </c>
      <c r="E35" s="364">
        <v>4822690027</v>
      </c>
      <c r="F35" s="364">
        <v>106313967.98000002</v>
      </c>
      <c r="G35" s="364">
        <v>0</v>
      </c>
      <c r="H35" s="364">
        <f>+C35+D35+E35+F35+G35</f>
        <v>84117843175.979996</v>
      </c>
      <c r="I35" s="325"/>
      <c r="J35" s="326">
        <v>91637899525.050201</v>
      </c>
      <c r="K35" s="326"/>
    </row>
    <row r="36" spans="2:11" ht="30">
      <c r="B36" s="384" t="s">
        <v>269</v>
      </c>
      <c r="C36" s="364">
        <v>6101086426</v>
      </c>
      <c r="D36" s="364">
        <v>469580397</v>
      </c>
      <c r="E36" s="364">
        <v>152478</v>
      </c>
      <c r="F36" s="364">
        <v>1116201869.4599998</v>
      </c>
      <c r="G36" s="364">
        <v>360822686</v>
      </c>
      <c r="H36" s="364">
        <f>+C36+D36+E36+F36+G36</f>
        <v>8047843856.46</v>
      </c>
      <c r="I36" s="325"/>
      <c r="J36" s="326">
        <v>6335095487.41998</v>
      </c>
      <c r="K36" s="326"/>
    </row>
    <row r="37" spans="2:11">
      <c r="B37" s="384" t="s">
        <v>270</v>
      </c>
      <c r="C37" s="364">
        <v>189742748793</v>
      </c>
      <c r="D37" s="364">
        <v>14586116376</v>
      </c>
      <c r="E37" s="364">
        <v>9022753</v>
      </c>
      <c r="F37" s="364">
        <v>259252627.36999995</v>
      </c>
      <c r="G37" s="364">
        <v>95274220</v>
      </c>
      <c r="H37" s="364">
        <f>+C37+D37+E37+F37+G37</f>
        <v>204692414769.37</v>
      </c>
      <c r="I37" s="325"/>
      <c r="J37" s="326">
        <v>205160449563.01086</v>
      </c>
      <c r="K37" s="326"/>
    </row>
    <row r="38" spans="2:11">
      <c r="B38" s="384" t="s">
        <v>271</v>
      </c>
      <c r="C38" s="364">
        <v>86736267532</v>
      </c>
      <c r="D38" s="364">
        <v>1836994008</v>
      </c>
      <c r="E38" s="364">
        <v>35916977575</v>
      </c>
      <c r="F38" s="364">
        <v>715049440.11000013</v>
      </c>
      <c r="G38" s="364">
        <v>2411672814</v>
      </c>
      <c r="H38" s="364">
        <f>+C38+D38+E38+F38+G38</f>
        <v>127616961369.11</v>
      </c>
      <c r="I38" s="325"/>
      <c r="J38" s="326">
        <v>219276345958.09073</v>
      </c>
      <c r="K38" s="326"/>
    </row>
    <row r="39" spans="2:11">
      <c r="B39" s="382" t="s">
        <v>272</v>
      </c>
      <c r="C39" s="383">
        <f t="shared" ref="C39:H39" si="5">+C40</f>
        <v>167150779513</v>
      </c>
      <c r="D39" s="383">
        <f t="shared" si="5"/>
        <v>22258576</v>
      </c>
      <c r="E39" s="383">
        <f t="shared" si="5"/>
        <v>0</v>
      </c>
      <c r="F39" s="383">
        <f t="shared" si="5"/>
        <v>106778079.07999998</v>
      </c>
      <c r="G39" s="383">
        <f t="shared" si="5"/>
        <v>1782118389</v>
      </c>
      <c r="H39" s="383">
        <f t="shared" si="5"/>
        <v>169061934557.07999</v>
      </c>
      <c r="I39" s="323"/>
      <c r="J39" s="324">
        <v>166533871670.28</v>
      </c>
      <c r="K39" s="324"/>
    </row>
    <row r="40" spans="2:11" ht="30">
      <c r="B40" s="384" t="s">
        <v>273</v>
      </c>
      <c r="C40" s="364">
        <v>167150779513</v>
      </c>
      <c r="D40" s="364">
        <v>22258576</v>
      </c>
      <c r="E40" s="364">
        <v>0</v>
      </c>
      <c r="F40" s="364">
        <v>106778079.07999998</v>
      </c>
      <c r="G40" s="364">
        <v>1782118389</v>
      </c>
      <c r="H40" s="364">
        <f>+C40+D40+E40+F40+G40</f>
        <v>169061934557.07999</v>
      </c>
      <c r="I40" s="325"/>
      <c r="J40" s="326">
        <v>166533871670.28</v>
      </c>
      <c r="K40" s="326"/>
    </row>
    <row r="41" spans="2:11">
      <c r="B41" s="382" t="s">
        <v>33</v>
      </c>
      <c r="C41" s="383">
        <f t="shared" ref="C41:H41" si="6">+C15+C20+C30+C33+C39</f>
        <v>689521352662.40002</v>
      </c>
      <c r="D41" s="383">
        <f t="shared" si="6"/>
        <v>114978948227</v>
      </c>
      <c r="E41" s="383">
        <f t="shared" si="6"/>
        <v>40757745496</v>
      </c>
      <c r="F41" s="383">
        <f t="shared" si="6"/>
        <v>17774572167.57</v>
      </c>
      <c r="G41" s="383">
        <f t="shared" si="6"/>
        <v>238502146144.45883</v>
      </c>
      <c r="H41" s="383">
        <f t="shared" si="6"/>
        <v>1101534764697.429</v>
      </c>
      <c r="I41" s="323"/>
      <c r="J41" s="327">
        <v>1149670678597.1284</v>
      </c>
      <c r="K41" s="327"/>
    </row>
    <row r="42" spans="2:11">
      <c r="B42" s="315"/>
      <c r="C42" s="316"/>
      <c r="D42" s="316"/>
      <c r="E42" s="316"/>
      <c r="F42" s="316"/>
      <c r="G42" s="316"/>
      <c r="H42" s="316"/>
      <c r="I42" s="316"/>
      <c r="J42" s="317"/>
      <c r="K42" s="317"/>
    </row>
    <row r="43" spans="2:11" ht="26.45" customHeight="1">
      <c r="B43" s="667" t="s">
        <v>55</v>
      </c>
      <c r="C43" s="667"/>
      <c r="D43" s="667"/>
      <c r="E43" s="667"/>
      <c r="F43" s="667"/>
      <c r="G43" s="667"/>
      <c r="H43" s="667"/>
      <c r="I43" s="109"/>
      <c r="J43" s="13"/>
      <c r="K43" s="13"/>
    </row>
    <row r="44" spans="2:11">
      <c r="C44" s="318"/>
      <c r="D44" s="318"/>
      <c r="E44" s="318"/>
      <c r="F44" s="318"/>
      <c r="G44" s="318"/>
    </row>
    <row r="45" spans="2:11" hidden="1">
      <c r="H45" s="100" t="s">
        <v>239</v>
      </c>
    </row>
  </sheetData>
  <mergeCells count="8">
    <mergeCell ref="A11:H11"/>
    <mergeCell ref="A12:H12"/>
    <mergeCell ref="B43:H43"/>
    <mergeCell ref="A7:I7"/>
    <mergeCell ref="A1:H6"/>
    <mergeCell ref="A8:H8"/>
    <mergeCell ref="A9:I9"/>
    <mergeCell ref="A10:H1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E5AAB-D940-4FE9-A9E1-3BEEA9175A39}">
  <dimension ref="A1:O66"/>
  <sheetViews>
    <sheetView showGridLines="0" workbookViewId="0">
      <selection activeCell="A20" sqref="A20:XFD1048576"/>
    </sheetView>
  </sheetViews>
  <sheetFormatPr baseColWidth="10" defaultColWidth="0" defaultRowHeight="15" zeroHeight="1"/>
  <cols>
    <col min="1" max="1" width="11.42578125" style="100" customWidth="1"/>
    <col min="2" max="2" width="11.42578125" style="100" hidden="1" customWidth="1"/>
    <col min="3" max="3" width="63" style="100" bestFit="1" customWidth="1"/>
    <col min="4" max="5" width="15.28515625" style="100" customWidth="1"/>
    <col min="6" max="6" width="14.5703125" style="100" bestFit="1" customWidth="1"/>
    <col min="7" max="7" width="12.5703125" style="100" bestFit="1" customWidth="1"/>
    <col min="8" max="8" width="14.5703125" style="100" bestFit="1" customWidth="1"/>
    <col min="9" max="9" width="12.85546875" style="100" bestFit="1" customWidth="1"/>
    <col min="10" max="11" width="11.42578125" style="100" customWidth="1"/>
    <col min="12" max="15" width="0" style="100" hidden="1" customWidth="1"/>
    <col min="16" max="16384" width="11.42578125" style="100" hidden="1"/>
  </cols>
  <sheetData>
    <row r="1" spans="1:15" ht="28.5" customHeight="1">
      <c r="A1" s="651" t="s">
        <v>0</v>
      </c>
      <c r="B1" s="579"/>
      <c r="C1" s="579"/>
      <c r="D1" s="579"/>
      <c r="E1" s="579"/>
      <c r="F1" s="579"/>
      <c r="G1" s="579"/>
      <c r="H1" s="579"/>
      <c r="I1" s="579"/>
      <c r="J1" s="579"/>
      <c r="K1" s="579"/>
      <c r="L1" s="99"/>
      <c r="M1" s="99"/>
      <c r="N1" s="99"/>
      <c r="O1" s="99"/>
    </row>
    <row r="2" spans="1:15" ht="20.25">
      <c r="A2" s="691" t="s">
        <v>1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102"/>
      <c r="M2" s="102"/>
      <c r="N2" s="102"/>
      <c r="O2" s="102"/>
    </row>
    <row r="3" spans="1:15" ht="15.75" customHeight="1">
      <c r="A3" s="693" t="s">
        <v>2</v>
      </c>
      <c r="B3" s="694"/>
      <c r="C3" s="694"/>
      <c r="D3" s="694"/>
      <c r="E3" s="694"/>
      <c r="F3" s="694"/>
      <c r="G3" s="694"/>
      <c r="H3" s="694"/>
      <c r="I3" s="694"/>
      <c r="J3" s="694"/>
      <c r="K3" s="694"/>
      <c r="L3" s="104"/>
      <c r="M3" s="104"/>
      <c r="N3" s="104"/>
      <c r="O3" s="104"/>
    </row>
    <row r="4" spans="1:15"/>
    <row r="5" spans="1:15" ht="18.75">
      <c r="A5" s="657" t="s">
        <v>78</v>
      </c>
      <c r="B5" s="657"/>
      <c r="C5" s="657"/>
      <c r="D5" s="657"/>
      <c r="E5" s="657"/>
      <c r="F5" s="657"/>
      <c r="G5" s="657"/>
      <c r="H5" s="657"/>
      <c r="I5" s="657"/>
      <c r="J5" s="657"/>
      <c r="K5" s="657"/>
      <c r="L5" s="106"/>
      <c r="M5" s="106"/>
      <c r="N5" s="106"/>
      <c r="O5" s="106"/>
    </row>
    <row r="6" spans="1:15" ht="18.75">
      <c r="A6" s="657" t="s">
        <v>79</v>
      </c>
      <c r="B6" s="657"/>
      <c r="C6" s="657"/>
      <c r="D6" s="657"/>
      <c r="E6" s="657"/>
      <c r="F6" s="657"/>
      <c r="G6" s="657"/>
      <c r="H6" s="657"/>
      <c r="I6" s="657"/>
      <c r="J6" s="657"/>
      <c r="K6" s="657"/>
      <c r="L6" s="106"/>
      <c r="M6" s="106"/>
      <c r="N6" s="106"/>
      <c r="O6" s="106"/>
    </row>
    <row r="7" spans="1:15" ht="18.75">
      <c r="A7" s="657">
        <v>2020</v>
      </c>
      <c r="B7" s="657"/>
      <c r="C7" s="657"/>
      <c r="D7" s="657"/>
      <c r="E7" s="657"/>
      <c r="F7" s="657"/>
      <c r="G7" s="657"/>
      <c r="H7" s="657"/>
      <c r="I7" s="657"/>
      <c r="J7" s="657"/>
      <c r="K7" s="657"/>
      <c r="L7" s="106"/>
      <c r="M7" s="106"/>
      <c r="N7" s="106"/>
      <c r="O7" s="106"/>
    </row>
    <row r="8" spans="1:15">
      <c r="A8" s="702" t="s">
        <v>27</v>
      </c>
      <c r="B8" s="702"/>
      <c r="C8" s="702"/>
      <c r="D8" s="702"/>
      <c r="E8" s="702"/>
      <c r="F8" s="702"/>
      <c r="G8" s="702"/>
      <c r="H8" s="702"/>
      <c r="I8" s="702"/>
      <c r="J8" s="702"/>
      <c r="K8" s="702"/>
    </row>
    <row r="9" spans="1:15">
      <c r="I9" s="108"/>
    </row>
    <row r="10" spans="1:15" ht="14.45" customHeight="1">
      <c r="C10" s="123"/>
      <c r="D10" s="707" t="s">
        <v>80</v>
      </c>
      <c r="E10" s="707"/>
      <c r="F10" s="708" t="s">
        <v>81</v>
      </c>
      <c r="G10" s="708"/>
      <c r="H10" s="707" t="s">
        <v>67</v>
      </c>
      <c r="I10" s="707"/>
    </row>
    <row r="11" spans="1:15">
      <c r="C11" s="123"/>
      <c r="D11" s="124" t="s">
        <v>82</v>
      </c>
      <c r="E11" s="124" t="s">
        <v>83</v>
      </c>
      <c r="F11" s="124" t="s">
        <v>82</v>
      </c>
      <c r="G11" s="124" t="s">
        <v>83</v>
      </c>
      <c r="H11" s="124" t="s">
        <v>82</v>
      </c>
      <c r="I11" s="124" t="s">
        <v>83</v>
      </c>
    </row>
    <row r="12" spans="1:15">
      <c r="C12" s="108" t="s">
        <v>28</v>
      </c>
      <c r="D12" s="95">
        <v>314314.29356800002</v>
      </c>
      <c r="E12" s="96">
        <v>310864.87499128084</v>
      </c>
      <c r="F12" s="95">
        <v>92405.821094999992</v>
      </c>
      <c r="G12" s="95">
        <v>68804.23306538086</v>
      </c>
      <c r="H12" s="97">
        <f>D12+F12</f>
        <v>406720.11466299999</v>
      </c>
      <c r="I12" s="97">
        <f>+E12+G12</f>
        <v>379669.10805666167</v>
      </c>
    </row>
    <row r="13" spans="1:15">
      <c r="C13" s="108" t="s">
        <v>84</v>
      </c>
      <c r="D13" s="95">
        <v>92408.693954999995</v>
      </c>
      <c r="E13" s="96">
        <v>69220.798402839951</v>
      </c>
      <c r="F13" s="95">
        <v>17393.274569999998</v>
      </c>
      <c r="G13" s="95">
        <v>7388.3174874600008</v>
      </c>
      <c r="H13" s="97">
        <f>D13+F13</f>
        <v>109801.96852499999</v>
      </c>
      <c r="I13" s="97">
        <f>+E13+G13</f>
        <v>76609.11589029996</v>
      </c>
    </row>
    <row r="14" spans="1:15">
      <c r="C14" s="108" t="s">
        <v>66</v>
      </c>
      <c r="D14" s="95">
        <v>33728.201560000001</v>
      </c>
      <c r="E14" s="96">
        <v>1039.946703560001</v>
      </c>
      <c r="F14" s="95">
        <v>510.16997900000001</v>
      </c>
      <c r="G14" s="95">
        <v>88.806286670000006</v>
      </c>
      <c r="H14" s="97">
        <f>D14+F14</f>
        <v>34238.371539</v>
      </c>
      <c r="I14" s="97">
        <f>+E14+G14</f>
        <v>1128.7529902300009</v>
      </c>
    </row>
    <row r="15" spans="1:15">
      <c r="C15" s="108" t="s">
        <v>62</v>
      </c>
      <c r="D15" s="95">
        <v>9891.2969877199957</v>
      </c>
      <c r="E15" s="96">
        <v>11460.713798130018</v>
      </c>
      <c r="F15" s="95">
        <v>6964.5248893999997</v>
      </c>
      <c r="G15" s="95">
        <v>5082.5339857799963</v>
      </c>
      <c r="H15" s="97">
        <f>D15+F15</f>
        <v>16855.821877119997</v>
      </c>
      <c r="I15" s="97">
        <f>+E15+G15</f>
        <v>16543.247783910014</v>
      </c>
    </row>
    <row r="16" spans="1:15">
      <c r="C16" s="108" t="s">
        <v>85</v>
      </c>
      <c r="D16" s="95">
        <v>183325.39001745885</v>
      </c>
      <c r="E16" s="96">
        <v>147001.28744153999</v>
      </c>
      <c r="F16" s="95">
        <v>41261.000115000003</v>
      </c>
      <c r="G16" s="95">
        <v>61350.553141879973</v>
      </c>
      <c r="H16" s="97">
        <f>D16+F16</f>
        <v>224586.39013245885</v>
      </c>
      <c r="I16" s="97">
        <f>+E16+G16</f>
        <v>208351.84058341995</v>
      </c>
    </row>
    <row r="17" spans="3:9">
      <c r="C17" s="129" t="s">
        <v>86</v>
      </c>
      <c r="D17" s="130">
        <f>+SUM(D12:D16)</f>
        <v>633667.87608817883</v>
      </c>
      <c r="E17" s="130">
        <f>SUM(E12:E16)</f>
        <v>539587.62133735069</v>
      </c>
      <c r="F17" s="130">
        <f>SUM(F12:F16)</f>
        <v>158534.79064839997</v>
      </c>
      <c r="G17" s="130">
        <f>SUM(G12:G16)</f>
        <v>142714.44396717084</v>
      </c>
      <c r="H17" s="130">
        <f>SUM(H12:H16)</f>
        <v>792202.6667365788</v>
      </c>
      <c r="I17" s="130">
        <f>SUM(I12:I16)</f>
        <v>682302.06530452159</v>
      </c>
    </row>
    <row r="18" spans="3:9" ht="28.9" customHeight="1">
      <c r="C18" s="709" t="s">
        <v>55</v>
      </c>
      <c r="D18" s="709"/>
      <c r="E18" s="709"/>
      <c r="F18" s="709"/>
      <c r="G18" s="709"/>
      <c r="H18" s="709"/>
      <c r="I18" s="709"/>
    </row>
    <row r="19" spans="3:9"/>
    <row r="20" spans="3:9" hidden="1">
      <c r="D20" s="110"/>
      <c r="E20" s="110"/>
      <c r="F20" s="110"/>
      <c r="G20" s="110"/>
      <c r="H20" s="111"/>
      <c r="I20" s="111"/>
    </row>
    <row r="21" spans="3:9" hidden="1">
      <c r="D21" s="110"/>
      <c r="E21" s="110"/>
      <c r="F21" s="110"/>
      <c r="G21" s="110"/>
      <c r="H21" s="111"/>
      <c r="I21" s="111"/>
    </row>
    <row r="22" spans="3:9" hidden="1">
      <c r="D22" s="110"/>
      <c r="E22" s="110"/>
      <c r="F22" s="110"/>
      <c r="G22" s="110"/>
    </row>
    <row r="23" spans="3:9" hidden="1">
      <c r="D23" s="110"/>
      <c r="E23" s="110"/>
      <c r="F23" s="110"/>
      <c r="G23" s="110"/>
    </row>
    <row r="42" spans="4:9" hidden="1">
      <c r="D42" s="110"/>
      <c r="E42" s="110"/>
      <c r="F42" s="110"/>
      <c r="G42" s="110"/>
      <c r="H42" s="111"/>
      <c r="I42" s="111"/>
    </row>
    <row r="43" spans="4:9" hidden="1">
      <c r="D43" s="110"/>
      <c r="E43" s="110"/>
      <c r="F43" s="110"/>
      <c r="G43" s="110"/>
      <c r="H43" s="111"/>
      <c r="I43" s="111"/>
    </row>
    <row r="44" spans="4:9" hidden="1">
      <c r="D44" s="110"/>
      <c r="E44" s="110"/>
      <c r="F44" s="110"/>
      <c r="G44" s="110"/>
    </row>
    <row r="64" spans="4:9" hidden="1">
      <c r="D64" s="110"/>
      <c r="E64" s="110"/>
      <c r="F64" s="110"/>
      <c r="G64" s="110"/>
      <c r="H64" s="111"/>
      <c r="I64" s="111"/>
    </row>
    <row r="65" spans="4:9" hidden="1">
      <c r="D65" s="110"/>
      <c r="E65" s="110"/>
      <c r="F65" s="110"/>
      <c r="G65" s="110"/>
      <c r="H65" s="111"/>
      <c r="I65" s="111"/>
    </row>
    <row r="66" spans="4:9" hidden="1">
      <c r="D66" s="110"/>
      <c r="E66" s="110"/>
      <c r="F66" s="110"/>
      <c r="G66" s="110"/>
    </row>
  </sheetData>
  <mergeCells count="11">
    <mergeCell ref="A7:K7"/>
    <mergeCell ref="A1:K1"/>
    <mergeCell ref="A2:K2"/>
    <mergeCell ref="A3:K3"/>
    <mergeCell ref="A5:K5"/>
    <mergeCell ref="A6:K6"/>
    <mergeCell ref="A8:K8"/>
    <mergeCell ref="D10:E10"/>
    <mergeCell ref="F10:G10"/>
    <mergeCell ref="H10:I10"/>
    <mergeCell ref="C18:I18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02DCA-8EA8-4D11-81C1-A9090CCA0D66}">
  <dimension ref="A1:P30"/>
  <sheetViews>
    <sheetView showGridLines="0" workbookViewId="0">
      <selection sqref="A1:P1"/>
    </sheetView>
  </sheetViews>
  <sheetFormatPr baseColWidth="10" defaultColWidth="0" defaultRowHeight="15"/>
  <cols>
    <col min="1" max="1" width="13.140625" style="100" customWidth="1"/>
    <col min="2" max="2" width="45.7109375" style="100" bestFit="1" customWidth="1"/>
    <col min="3" max="3" width="15.85546875" style="100" customWidth="1"/>
    <col min="4" max="4" width="19.5703125" style="100" bestFit="1" customWidth="1"/>
    <col min="5" max="5" width="16" style="100" customWidth="1"/>
    <col min="6" max="6" width="18.42578125" style="100" bestFit="1" customWidth="1"/>
    <col min="7" max="7" width="14.5703125" style="100" customWidth="1"/>
    <col min="8" max="8" width="13.7109375" style="100" customWidth="1"/>
    <col min="9" max="9" width="13.85546875" style="100" customWidth="1"/>
    <col min="10" max="10" width="13.5703125" style="100" bestFit="1" customWidth="1"/>
    <col min="11" max="11" width="15.85546875" style="100" customWidth="1"/>
    <col min="12" max="12" width="15" style="100" bestFit="1" customWidth="1"/>
    <col min="13" max="14" width="15.28515625" style="100" bestFit="1" customWidth="1"/>
    <col min="15" max="15" width="8" style="100" customWidth="1"/>
    <col min="16" max="16" width="2.7109375" style="100" customWidth="1"/>
    <col min="17" max="16384" width="11.42578125" style="100" hidden="1"/>
  </cols>
  <sheetData>
    <row r="1" spans="1:16" ht="23.25">
      <c r="A1" s="651" t="s">
        <v>0</v>
      </c>
      <c r="B1" s="690"/>
      <c r="C1" s="690"/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P1" s="690"/>
    </row>
    <row r="2" spans="1:16" ht="20.25">
      <c r="A2" s="691" t="s">
        <v>1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</row>
    <row r="3" spans="1:16" ht="15.75">
      <c r="A3" s="693" t="s">
        <v>2</v>
      </c>
      <c r="B3" s="694"/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</row>
    <row r="5" spans="1:16" ht="18.75">
      <c r="A5" s="657" t="s">
        <v>87</v>
      </c>
      <c r="B5" s="657"/>
      <c r="C5" s="657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</row>
    <row r="6" spans="1:16" ht="18.75">
      <c r="A6" s="657" t="s">
        <v>88</v>
      </c>
      <c r="B6" s="657"/>
      <c r="C6" s="657"/>
      <c r="D6" s="657"/>
      <c r="E6" s="657"/>
      <c r="F6" s="657"/>
      <c r="G6" s="657"/>
      <c r="H6" s="657"/>
      <c r="I6" s="657"/>
      <c r="J6" s="657"/>
      <c r="K6" s="657"/>
      <c r="L6" s="657"/>
      <c r="M6" s="657"/>
      <c r="N6" s="657"/>
      <c r="O6" s="657"/>
      <c r="P6" s="657"/>
    </row>
    <row r="7" spans="1:16" ht="18.75">
      <c r="A7" s="657" t="s">
        <v>26</v>
      </c>
      <c r="B7" s="657"/>
      <c r="C7" s="657"/>
      <c r="D7" s="657"/>
      <c r="E7" s="657"/>
      <c r="F7" s="657"/>
      <c r="G7" s="657"/>
      <c r="H7" s="657"/>
      <c r="I7" s="657"/>
      <c r="J7" s="657"/>
      <c r="K7" s="657"/>
      <c r="L7" s="657"/>
      <c r="M7" s="657"/>
      <c r="N7" s="657"/>
      <c r="O7" s="657"/>
      <c r="P7" s="657"/>
    </row>
    <row r="8" spans="1:16">
      <c r="A8" s="702" t="s">
        <v>27</v>
      </c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</row>
    <row r="9" spans="1:16"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6" ht="48.75" customHeight="1">
      <c r="B10" s="125"/>
      <c r="C10" s="710" t="s">
        <v>28</v>
      </c>
      <c r="D10" s="711"/>
      <c r="E10" s="712" t="s">
        <v>89</v>
      </c>
      <c r="F10" s="711"/>
      <c r="G10" s="712" t="s">
        <v>66</v>
      </c>
      <c r="H10" s="711"/>
      <c r="I10" s="712" t="s">
        <v>62</v>
      </c>
      <c r="J10" s="711"/>
      <c r="K10" s="712" t="s">
        <v>32</v>
      </c>
      <c r="L10" s="711"/>
      <c r="M10" s="710" t="s">
        <v>90</v>
      </c>
      <c r="N10" s="711"/>
    </row>
    <row r="11" spans="1:16" ht="21.75" customHeight="1">
      <c r="B11" s="125"/>
      <c r="C11" s="126" t="s">
        <v>82</v>
      </c>
      <c r="D11" s="127" t="s">
        <v>91</v>
      </c>
      <c r="E11" s="126" t="s">
        <v>82</v>
      </c>
      <c r="F11" s="127" t="s">
        <v>91</v>
      </c>
      <c r="G11" s="126" t="s">
        <v>82</v>
      </c>
      <c r="H11" s="127" t="s">
        <v>91</v>
      </c>
      <c r="I11" s="126" t="s">
        <v>82</v>
      </c>
      <c r="J11" s="127" t="s">
        <v>91</v>
      </c>
      <c r="K11" s="126" t="s">
        <v>82</v>
      </c>
      <c r="L11" s="127" t="s">
        <v>91</v>
      </c>
      <c r="M11" s="128" t="s">
        <v>82</v>
      </c>
      <c r="N11" s="126" t="s">
        <v>91</v>
      </c>
    </row>
    <row r="12" spans="1:16" ht="21" customHeight="1">
      <c r="A12" s="113"/>
      <c r="B12" s="114" t="s">
        <v>92</v>
      </c>
      <c r="C12" s="115">
        <v>173903.911104</v>
      </c>
      <c r="D12" s="131">
        <v>175451006824.97937</v>
      </c>
      <c r="E12" s="115">
        <v>57352.102270000003</v>
      </c>
      <c r="F12" s="131">
        <v>46162740603.880142</v>
      </c>
      <c r="G12" s="115">
        <v>2987.8755369999999</v>
      </c>
      <c r="H12" s="131">
        <v>626614308.90999961</v>
      </c>
      <c r="I12" s="115">
        <v>6178.6494561699983</v>
      </c>
      <c r="J12" s="131">
        <v>7346474869.6200047</v>
      </c>
      <c r="K12" s="115">
        <v>18447.722835</v>
      </c>
      <c r="L12" s="131">
        <v>19928950966.599998</v>
      </c>
      <c r="M12" s="115">
        <v>258870.26120216999</v>
      </c>
      <c r="N12" s="131">
        <f>D12+F12+H12+J12+L12</f>
        <v>249515787573.9895</v>
      </c>
    </row>
    <row r="13" spans="1:16" ht="23.25" customHeight="1">
      <c r="A13" s="113"/>
      <c r="B13" s="114" t="s">
        <v>93</v>
      </c>
      <c r="C13" s="116">
        <v>11633.383233</v>
      </c>
      <c r="D13" s="132">
        <v>15509422970.859989</v>
      </c>
      <c r="E13" s="116">
        <v>6395.2651830000004</v>
      </c>
      <c r="F13" s="132">
        <v>7949360339.5700064</v>
      </c>
      <c r="G13" s="116">
        <v>548.935971</v>
      </c>
      <c r="H13" s="132">
        <v>87240344.729999989</v>
      </c>
      <c r="I13" s="116">
        <v>107.59277123000001</v>
      </c>
      <c r="J13" s="132">
        <v>120819629.17</v>
      </c>
      <c r="K13" s="116">
        <v>2243.4577979999999</v>
      </c>
      <c r="L13" s="132">
        <v>1646282813.51</v>
      </c>
      <c r="M13" s="116">
        <v>20928.634956229998</v>
      </c>
      <c r="N13" s="132">
        <f>D13+F13+H13+J13+L13</f>
        <v>25313126097.839993</v>
      </c>
    </row>
    <row r="14" spans="1:16" ht="22.5" customHeight="1">
      <c r="A14" s="113"/>
      <c r="B14" s="114" t="s">
        <v>94</v>
      </c>
      <c r="C14" s="116">
        <v>1735.5153620000001</v>
      </c>
      <c r="D14" s="132">
        <v>2154181935.7099991</v>
      </c>
      <c r="E14" s="116">
        <v>171.24285599999999</v>
      </c>
      <c r="F14" s="132">
        <v>36873070.240000032</v>
      </c>
      <c r="G14" s="116">
        <v>58.261786000000001</v>
      </c>
      <c r="H14" s="132">
        <v>9054950</v>
      </c>
      <c r="I14" s="116">
        <v>160.80149337</v>
      </c>
      <c r="J14" s="132">
        <v>169223920.49999997</v>
      </c>
      <c r="K14" s="116">
        <v>148.94859400000001</v>
      </c>
      <c r="L14" s="132">
        <v>123141391.73</v>
      </c>
      <c r="M14" s="116">
        <v>2274.77009137</v>
      </c>
      <c r="N14" s="132">
        <f>D14+F14+H14+J14+L14</f>
        <v>2492475268.1799994</v>
      </c>
    </row>
    <row r="15" spans="1:16" ht="22.5" customHeight="1">
      <c r="A15" s="113"/>
      <c r="B15" s="114" t="s">
        <v>95</v>
      </c>
      <c r="C15" s="116">
        <v>500.62941499999999</v>
      </c>
      <c r="D15" s="132">
        <v>369013643.59000033</v>
      </c>
      <c r="E15" s="116">
        <v>1632.6367660000001</v>
      </c>
      <c r="F15" s="132">
        <v>358389104.59999985</v>
      </c>
      <c r="G15" s="116">
        <v>292.96998500000001</v>
      </c>
      <c r="H15" s="132">
        <v>280500</v>
      </c>
      <c r="I15" s="116">
        <v>4.7945702699999995</v>
      </c>
      <c r="J15" s="132">
        <v>5862670.7300000004</v>
      </c>
      <c r="K15" s="116">
        <v>528.78491599999995</v>
      </c>
      <c r="L15" s="132">
        <v>430202328.85000008</v>
      </c>
      <c r="M15" s="116">
        <v>2959.8156522700001</v>
      </c>
      <c r="N15" s="132">
        <f>D15+F15+H15+J15+L15</f>
        <v>1163748247.7700002</v>
      </c>
    </row>
    <row r="16" spans="1:16" ht="21" customHeight="1">
      <c r="A16" s="113"/>
      <c r="B16" s="114" t="s">
        <v>96</v>
      </c>
      <c r="C16" s="116">
        <v>22606.744827999999</v>
      </c>
      <c r="D16" s="131">
        <v>23330498492.420113</v>
      </c>
      <c r="E16" s="115">
        <v>6814.9905580000004</v>
      </c>
      <c r="F16" s="131">
        <v>6259122749.3800049</v>
      </c>
      <c r="G16" s="115">
        <v>370.68374999999997</v>
      </c>
      <c r="H16" s="131">
        <v>86007452.499999985</v>
      </c>
      <c r="I16" s="115">
        <v>640.25886926999942</v>
      </c>
      <c r="J16" s="131">
        <v>553454752.59000099</v>
      </c>
      <c r="K16" s="115">
        <v>2126.5893679999999</v>
      </c>
      <c r="L16" s="131">
        <v>1558290748.9599996</v>
      </c>
      <c r="M16" s="115">
        <v>32559.267373270002</v>
      </c>
      <c r="N16" s="131">
        <f>D16+F16+H16+J16+L16</f>
        <v>31787374195.850117</v>
      </c>
    </row>
    <row r="17" spans="2:14">
      <c r="B17" s="129" t="s">
        <v>33</v>
      </c>
      <c r="C17" s="137">
        <f t="shared" ref="C17:N17" si="0">SUM(C12:C16)</f>
        <v>210380.183942</v>
      </c>
      <c r="D17" s="136">
        <f t="shared" si="0"/>
        <v>216814123867.55945</v>
      </c>
      <c r="E17" s="134">
        <f t="shared" si="0"/>
        <v>72366.237633000012</v>
      </c>
      <c r="F17" s="135">
        <f t="shared" si="0"/>
        <v>60766485867.670151</v>
      </c>
      <c r="G17" s="134">
        <f t="shared" si="0"/>
        <v>4258.7270289999997</v>
      </c>
      <c r="H17" s="136">
        <f t="shared" si="0"/>
        <v>809197556.13999963</v>
      </c>
      <c r="I17" s="134">
        <f t="shared" si="0"/>
        <v>7092.097160309997</v>
      </c>
      <c r="J17" s="135">
        <f t="shared" si="0"/>
        <v>8195835842.6100054</v>
      </c>
      <c r="K17" s="134">
        <f t="shared" si="0"/>
        <v>23495.503511000003</v>
      </c>
      <c r="L17" s="135">
        <f t="shared" si="0"/>
        <v>23686868249.649994</v>
      </c>
      <c r="M17" s="134">
        <f t="shared" si="0"/>
        <v>317592.74927530997</v>
      </c>
      <c r="N17" s="133">
        <f t="shared" si="0"/>
        <v>310272511383.62964</v>
      </c>
    </row>
    <row r="18" spans="2:14" ht="29.45" customHeight="1">
      <c r="B18" s="709" t="s">
        <v>55</v>
      </c>
      <c r="C18" s="709"/>
      <c r="D18" s="709"/>
      <c r="E18" s="709"/>
      <c r="F18" s="709"/>
      <c r="G18" s="709"/>
      <c r="H18" s="709"/>
      <c r="I18" s="709"/>
      <c r="J18" s="709"/>
      <c r="K18" s="709"/>
      <c r="L18" s="709"/>
      <c r="M18" s="709"/>
      <c r="N18" s="709"/>
    </row>
    <row r="19" spans="2:14">
      <c r="D19" s="117"/>
      <c r="E19" s="118"/>
      <c r="F19" s="117"/>
      <c r="G19" s="118"/>
      <c r="H19" s="117"/>
      <c r="I19" s="118"/>
      <c r="J19" s="117"/>
      <c r="K19" s="118"/>
      <c r="L19" s="117"/>
    </row>
    <row r="21" spans="2:14">
      <c r="N21" s="111"/>
    </row>
    <row r="22" spans="2:14">
      <c r="I22" s="112"/>
    </row>
    <row r="24" spans="2:14">
      <c r="J24" s="119"/>
      <c r="K24" s="120"/>
    </row>
    <row r="26" spans="2:14">
      <c r="E26" s="121"/>
    </row>
    <row r="27" spans="2:14">
      <c r="G27" s="122"/>
    </row>
    <row r="29" spans="2:14">
      <c r="I29" s="117"/>
      <c r="M29" s="111"/>
    </row>
    <row r="30" spans="2:14" ht="59.25" customHeight="1"/>
  </sheetData>
  <mergeCells count="14">
    <mergeCell ref="A7:P7"/>
    <mergeCell ref="A1:P1"/>
    <mergeCell ref="A2:P2"/>
    <mergeCell ref="A3:P3"/>
    <mergeCell ref="A5:P5"/>
    <mergeCell ref="A6:P6"/>
    <mergeCell ref="B18:N18"/>
    <mergeCell ref="A8:P8"/>
    <mergeCell ref="C10:D10"/>
    <mergeCell ref="E10:F10"/>
    <mergeCell ref="G10:H10"/>
    <mergeCell ref="I10:J10"/>
    <mergeCell ref="K10:L10"/>
    <mergeCell ref="M10:N10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DFBA6-ADC5-45C5-9D80-87F5BED79B5C}">
  <dimension ref="A1:T67"/>
  <sheetViews>
    <sheetView showGridLines="0" workbookViewId="0">
      <pane ySplit="8" topLeftCell="A9" activePane="bottomLeft" state="frozen"/>
      <selection pane="bottomLeft" sqref="A1:H1"/>
    </sheetView>
  </sheetViews>
  <sheetFormatPr baseColWidth="10" defaultColWidth="0" defaultRowHeight="15"/>
  <cols>
    <col min="1" max="1" width="11.42578125" style="100" hidden="1" customWidth="1"/>
    <col min="2" max="2" width="8.28515625" style="100" hidden="1" customWidth="1"/>
    <col min="3" max="3" width="131" style="100" customWidth="1"/>
    <col min="4" max="4" width="10.42578125" style="100" bestFit="1" customWidth="1"/>
    <col min="5" max="5" width="12.85546875" style="100" customWidth="1"/>
    <col min="6" max="6" width="9.85546875" style="100" customWidth="1"/>
    <col min="7" max="7" width="7.5703125" style="100" customWidth="1"/>
    <col min="8" max="8" width="11.42578125" style="100" hidden="1" customWidth="1"/>
    <col min="9" max="9" width="10.28515625" style="100" hidden="1" customWidth="1"/>
    <col min="10" max="10" width="13.140625" style="100" hidden="1" customWidth="1"/>
    <col min="11" max="17" width="11.42578125" style="100" hidden="1" customWidth="1"/>
    <col min="18" max="18" width="20.42578125" style="100" hidden="1" customWidth="1"/>
    <col min="19" max="19" width="24.140625" style="100" hidden="1" customWidth="1"/>
    <col min="20" max="20" width="14.140625" style="100" hidden="1" customWidth="1"/>
    <col min="21" max="16384" width="11.42578125" style="100" hidden="1"/>
  </cols>
  <sheetData>
    <row r="1" spans="1:20" ht="27.75">
      <c r="A1" s="699" t="s">
        <v>106</v>
      </c>
      <c r="B1" s="700"/>
      <c r="C1" s="700"/>
      <c r="D1" s="700"/>
      <c r="E1" s="700"/>
      <c r="F1" s="700"/>
      <c r="G1" s="700"/>
      <c r="H1" s="700"/>
      <c r="I1" s="156"/>
      <c r="S1" s="157"/>
    </row>
    <row r="2" spans="1:20" ht="20.25">
      <c r="A2" s="691" t="s">
        <v>107</v>
      </c>
      <c r="B2" s="692"/>
      <c r="C2" s="692"/>
      <c r="D2" s="692"/>
      <c r="E2" s="692"/>
      <c r="F2" s="692"/>
      <c r="G2" s="692"/>
      <c r="H2" s="692"/>
      <c r="I2" s="158"/>
      <c r="S2" s="121">
        <v>4456657376752.2695</v>
      </c>
      <c r="T2" s="121"/>
    </row>
    <row r="3" spans="1:20" ht="15.75">
      <c r="A3" s="694" t="s">
        <v>108</v>
      </c>
      <c r="B3" s="694"/>
      <c r="C3" s="694"/>
      <c r="D3" s="694"/>
      <c r="E3" s="694"/>
      <c r="F3" s="694"/>
      <c r="G3" s="694"/>
      <c r="H3" s="694"/>
      <c r="I3" s="159"/>
    </row>
    <row r="4" spans="1:20">
      <c r="A4" s="694"/>
      <c r="B4" s="694"/>
      <c r="C4" s="694"/>
      <c r="D4" s="694"/>
      <c r="E4" s="694"/>
      <c r="F4" s="694"/>
      <c r="G4" s="694"/>
      <c r="H4" s="694"/>
    </row>
    <row r="5" spans="1:20" ht="18.75">
      <c r="A5" s="657" t="s">
        <v>109</v>
      </c>
      <c r="B5" s="657"/>
      <c r="C5" s="657"/>
      <c r="D5" s="657"/>
      <c r="E5" s="657"/>
      <c r="F5" s="657"/>
      <c r="G5" s="657"/>
      <c r="H5" s="657"/>
      <c r="I5" s="106"/>
    </row>
    <row r="6" spans="1:20" ht="18.75">
      <c r="A6" s="657" t="s">
        <v>26</v>
      </c>
      <c r="B6" s="657"/>
      <c r="C6" s="657"/>
      <c r="D6" s="657"/>
      <c r="E6" s="657"/>
      <c r="F6" s="657"/>
      <c r="G6" s="657"/>
      <c r="H6" s="657"/>
      <c r="I6" s="160"/>
      <c r="R6" s="157"/>
    </row>
    <row r="7" spans="1:20" ht="14.45" customHeight="1">
      <c r="A7" s="702" t="s">
        <v>110</v>
      </c>
      <c r="B7" s="702"/>
      <c r="C7" s="702"/>
      <c r="D7" s="702"/>
      <c r="E7" s="702"/>
      <c r="F7" s="702"/>
      <c r="G7" s="702"/>
      <c r="H7" s="702"/>
      <c r="I7" s="713"/>
      <c r="J7" s="713"/>
      <c r="K7" s="713"/>
      <c r="L7" s="713"/>
      <c r="M7" s="713"/>
      <c r="N7" s="713"/>
      <c r="O7" s="713"/>
    </row>
    <row r="8" spans="1:20" ht="28.15" customHeight="1">
      <c r="C8" s="161" t="s">
        <v>104</v>
      </c>
      <c r="D8" s="162" t="s">
        <v>115</v>
      </c>
      <c r="E8" s="162" t="s">
        <v>149</v>
      </c>
      <c r="F8" s="162" t="s">
        <v>34</v>
      </c>
      <c r="I8" s="713"/>
      <c r="J8" s="713"/>
      <c r="K8" s="713"/>
      <c r="L8" s="713"/>
      <c r="M8" s="713"/>
      <c r="N8" s="713"/>
      <c r="O8" s="713"/>
    </row>
    <row r="9" spans="1:20" ht="14.45" customHeight="1">
      <c r="C9" s="163" t="s">
        <v>111</v>
      </c>
      <c r="D9" s="164">
        <f>SUM(D11:D29)+D30</f>
        <v>42362074071.840004</v>
      </c>
      <c r="E9" s="165">
        <f t="shared" ref="E9:E19" si="0">+D9/$D$47</f>
        <v>0.88624369432711425</v>
      </c>
      <c r="F9" s="165">
        <f>+D9/$S$2</f>
        <v>9.5053468307475797E-3</v>
      </c>
      <c r="I9" s="713"/>
      <c r="J9" s="713"/>
      <c r="K9" s="713"/>
      <c r="L9" s="713"/>
      <c r="M9" s="713"/>
      <c r="N9" s="713"/>
      <c r="O9" s="713"/>
    </row>
    <row r="10" spans="1:20">
      <c r="C10" s="166" t="s">
        <v>116</v>
      </c>
      <c r="D10" s="167">
        <v>4535000000</v>
      </c>
      <c r="E10" s="168">
        <f t="shared" si="0"/>
        <v>9.4875315759035322E-2</v>
      </c>
      <c r="F10" s="168">
        <f>+D10/$S$2</f>
        <v>1.017578785314841E-3</v>
      </c>
      <c r="I10" s="713"/>
      <c r="J10" s="713"/>
      <c r="K10" s="713"/>
      <c r="L10" s="713"/>
      <c r="M10" s="713"/>
      <c r="N10" s="713"/>
      <c r="O10" s="713"/>
    </row>
    <row r="11" spans="1:20">
      <c r="C11" s="166" t="s">
        <v>117</v>
      </c>
      <c r="D11" s="167">
        <v>3993868389.7099996</v>
      </c>
      <c r="E11" s="168">
        <f t="shared" si="0"/>
        <v>8.3554470688812818E-2</v>
      </c>
      <c r="F11" s="168">
        <f t="shared" ref="F11:F46" si="1">+D11/$S$2</f>
        <v>8.961578268375835E-4</v>
      </c>
      <c r="I11" s="713"/>
      <c r="J11" s="713"/>
      <c r="K11" s="713"/>
      <c r="L11" s="713"/>
      <c r="M11" s="713"/>
      <c r="N11" s="713"/>
      <c r="O11" s="713"/>
    </row>
    <row r="12" spans="1:20">
      <c r="C12" s="166" t="s">
        <v>118</v>
      </c>
      <c r="D12" s="167">
        <v>2047700245.9499998</v>
      </c>
      <c r="E12" s="168">
        <f t="shared" si="0"/>
        <v>4.2839296011986883E-2</v>
      </c>
      <c r="F12" s="168">
        <f t="shared" si="1"/>
        <v>4.5946997331040835E-4</v>
      </c>
    </row>
    <row r="13" spans="1:20">
      <c r="C13" s="166" t="s">
        <v>112</v>
      </c>
      <c r="D13" s="167">
        <v>1599297205.7099988</v>
      </c>
      <c r="E13" s="168">
        <f t="shared" si="0"/>
        <v>3.3458396336114443E-2</v>
      </c>
      <c r="F13" s="168">
        <f t="shared" si="1"/>
        <v>3.5885576801406835E-4</v>
      </c>
    </row>
    <row r="14" spans="1:20">
      <c r="C14" s="166" t="s">
        <v>119</v>
      </c>
      <c r="D14" s="167">
        <v>1564925225.8500004</v>
      </c>
      <c r="E14" s="168">
        <f t="shared" si="0"/>
        <v>3.2739310902270884E-2</v>
      </c>
      <c r="F14" s="168">
        <f t="shared" si="1"/>
        <v>3.511432658057324E-4</v>
      </c>
    </row>
    <row r="15" spans="1:20">
      <c r="C15" s="169" t="s">
        <v>120</v>
      </c>
      <c r="D15" s="167">
        <v>1321278233.4200001</v>
      </c>
      <c r="E15" s="168">
        <f t="shared" si="0"/>
        <v>2.7642048423652234E-2</v>
      </c>
      <c r="F15" s="168">
        <f t="shared" si="1"/>
        <v>2.9647292168168967E-4</v>
      </c>
    </row>
    <row r="16" spans="1:20">
      <c r="C16" s="166" t="s">
        <v>121</v>
      </c>
      <c r="D16" s="167">
        <v>840455320.05999994</v>
      </c>
      <c r="E16" s="168">
        <f t="shared" si="0"/>
        <v>1.758290272812648E-2</v>
      </c>
      <c r="F16" s="168">
        <f t="shared" si="1"/>
        <v>1.8858423455304313E-4</v>
      </c>
    </row>
    <row r="17" spans="3:6">
      <c r="C17" s="166" t="s">
        <v>122</v>
      </c>
      <c r="D17" s="167">
        <v>781509984.50000012</v>
      </c>
      <c r="E17" s="168">
        <f t="shared" si="0"/>
        <v>1.6349725809983749E-2</v>
      </c>
      <c r="F17" s="168">
        <f t="shared" si="1"/>
        <v>1.7535787888399787E-4</v>
      </c>
    </row>
    <row r="18" spans="3:6">
      <c r="C18" s="166" t="s">
        <v>123</v>
      </c>
      <c r="D18" s="167">
        <v>771431943.92000008</v>
      </c>
      <c r="E18" s="168">
        <f t="shared" si="0"/>
        <v>1.6138886276960626E-2</v>
      </c>
      <c r="F18" s="168">
        <f t="shared" si="1"/>
        <v>1.7309653372594934E-4</v>
      </c>
    </row>
    <row r="19" spans="3:6" ht="13.5" customHeight="1">
      <c r="C19" s="170" t="s">
        <v>124</v>
      </c>
      <c r="D19" s="167">
        <v>647164482.32000005</v>
      </c>
      <c r="E19" s="168">
        <f t="shared" si="0"/>
        <v>1.3539125602677537E-2</v>
      </c>
      <c r="F19" s="168">
        <f t="shared" si="1"/>
        <v>1.452129763656215E-4</v>
      </c>
    </row>
    <row r="20" spans="3:6">
      <c r="C20" s="170" t="s">
        <v>125</v>
      </c>
      <c r="D20" s="167">
        <v>632701695.05999994</v>
      </c>
      <c r="E20" s="168">
        <f t="shared" ref="E20:E30" si="2">+D20/$D$47</f>
        <v>1.3236554156580897E-2</v>
      </c>
      <c r="F20" s="168">
        <f t="shared" si="1"/>
        <v>1.4196776677525815E-4</v>
      </c>
    </row>
    <row r="21" spans="3:6">
      <c r="C21" s="170" t="s">
        <v>126</v>
      </c>
      <c r="D21" s="167">
        <v>586358494.02999997</v>
      </c>
      <c r="E21" s="168">
        <f t="shared" si="2"/>
        <v>1.2267022551066962E-2</v>
      </c>
      <c r="F21" s="168">
        <f t="shared" si="1"/>
        <v>1.3156912108359137E-4</v>
      </c>
    </row>
    <row r="22" spans="3:6">
      <c r="C22" s="170" t="s">
        <v>127</v>
      </c>
      <c r="D22" s="167">
        <v>548398203.03999996</v>
      </c>
      <c r="E22" s="168">
        <f t="shared" si="2"/>
        <v>1.1472867183044666E-2</v>
      </c>
      <c r="F22" s="168">
        <f t="shared" si="1"/>
        <v>1.2305146137117634E-4</v>
      </c>
    </row>
    <row r="23" spans="3:6">
      <c r="C23" s="170" t="s">
        <v>128</v>
      </c>
      <c r="D23" s="167">
        <v>541470477.4799999</v>
      </c>
      <c r="E23" s="168">
        <f t="shared" si="2"/>
        <v>1.1327934404655042E-2</v>
      </c>
      <c r="F23" s="168">
        <f t="shared" si="1"/>
        <v>1.2149699465445319E-4</v>
      </c>
    </row>
    <row r="24" spans="3:6">
      <c r="C24" s="170" t="s">
        <v>129</v>
      </c>
      <c r="D24" s="167">
        <v>535709665.26999968</v>
      </c>
      <c r="E24" s="168">
        <f t="shared" si="2"/>
        <v>1.1207414255271959E-2</v>
      </c>
      <c r="F24" s="168">
        <f t="shared" si="1"/>
        <v>1.2020436393977207E-4</v>
      </c>
    </row>
    <row r="25" spans="3:6">
      <c r="C25" s="170" t="s">
        <v>130</v>
      </c>
      <c r="D25" s="167">
        <v>523994494.14000005</v>
      </c>
      <c r="E25" s="168">
        <f t="shared" si="2"/>
        <v>1.0962324826356888E-2</v>
      </c>
      <c r="F25" s="168">
        <f t="shared" si="1"/>
        <v>1.1757567383873116E-4</v>
      </c>
    </row>
    <row r="26" spans="3:6">
      <c r="C26" s="170" t="s">
        <v>131</v>
      </c>
      <c r="D26" s="167">
        <v>511983157.08999997</v>
      </c>
      <c r="E26" s="168">
        <f t="shared" si="2"/>
        <v>1.0711039402915443E-2</v>
      </c>
      <c r="F26" s="168">
        <f t="shared" si="1"/>
        <v>1.1488052901726562E-4</v>
      </c>
    </row>
    <row r="27" spans="3:6">
      <c r="C27" s="170" t="s">
        <v>132</v>
      </c>
      <c r="D27" s="167">
        <v>510156530.95000005</v>
      </c>
      <c r="E27" s="168">
        <f t="shared" si="2"/>
        <v>1.0672825129088275E-2</v>
      </c>
      <c r="F27" s="168">
        <f t="shared" si="1"/>
        <v>1.1447066440673299E-4</v>
      </c>
    </row>
    <row r="28" spans="3:6">
      <c r="C28" s="170" t="s">
        <v>133</v>
      </c>
      <c r="D28" s="167">
        <v>501238086.63</v>
      </c>
      <c r="E28" s="168">
        <f t="shared" si="2"/>
        <v>1.0486245146521708E-2</v>
      </c>
      <c r="F28" s="168">
        <f t="shared" si="1"/>
        <v>1.1246951341708719E-4</v>
      </c>
    </row>
    <row r="29" spans="3:6">
      <c r="C29" s="170" t="s">
        <v>134</v>
      </c>
      <c r="D29" s="167">
        <v>492825769.24999994</v>
      </c>
      <c r="E29" s="168">
        <f t="shared" si="2"/>
        <v>1.0310253687273037E-2</v>
      </c>
      <c r="F29" s="168">
        <f t="shared" si="1"/>
        <v>1.1058192891847123E-4</v>
      </c>
    </row>
    <row r="30" spans="3:6">
      <c r="C30" s="170" t="s">
        <v>105</v>
      </c>
      <c r="D30" s="167">
        <v>23409606467.460003</v>
      </c>
      <c r="E30" s="168">
        <f t="shared" si="2"/>
        <v>0.48974505080375369</v>
      </c>
      <c r="F30" s="168">
        <f t="shared" si="1"/>
        <v>5.2527274341469445E-3</v>
      </c>
    </row>
    <row r="31" spans="3:6">
      <c r="C31" s="171" t="s">
        <v>113</v>
      </c>
      <c r="D31" s="172">
        <f>SUM(D32:D46)</f>
        <v>5437503338.9799995</v>
      </c>
      <c r="E31" s="173">
        <f t="shared" ref="E31:E38" si="3">+D31/$D$47</f>
        <v>0.11375630567288562</v>
      </c>
      <c r="F31" s="173">
        <f t="shared" si="1"/>
        <v>1.2200855662237399E-3</v>
      </c>
    </row>
    <row r="32" spans="3:6">
      <c r="C32" s="166" t="s">
        <v>135</v>
      </c>
      <c r="D32" s="167">
        <v>3909506691.0499992</v>
      </c>
      <c r="E32" s="168">
        <f t="shared" si="3"/>
        <v>8.1789565992377064E-2</v>
      </c>
      <c r="F32" s="168">
        <f t="shared" si="1"/>
        <v>8.7722846082886473E-4</v>
      </c>
    </row>
    <row r="33" spans="3:6">
      <c r="C33" s="166" t="s">
        <v>136</v>
      </c>
      <c r="D33" s="167">
        <v>207432307.67000002</v>
      </c>
      <c r="E33" s="168">
        <f t="shared" si="3"/>
        <v>4.3396263922418112E-3</v>
      </c>
      <c r="F33" s="168">
        <f t="shared" si="1"/>
        <v>4.6544369498102092E-5</v>
      </c>
    </row>
    <row r="34" spans="3:6" ht="26.25">
      <c r="C34" s="166" t="s">
        <v>137</v>
      </c>
      <c r="D34" s="167">
        <v>79605646.170000002</v>
      </c>
      <c r="E34" s="168">
        <f t="shared" si="3"/>
        <v>1.6654048107124125E-3</v>
      </c>
      <c r="F34" s="168">
        <f t="shared" si="1"/>
        <v>1.7862186710886795E-5</v>
      </c>
    </row>
    <row r="35" spans="3:6" ht="26.25">
      <c r="C35" s="166" t="s">
        <v>138</v>
      </c>
      <c r="D35" s="167">
        <v>32294942.669999998</v>
      </c>
      <c r="E35" s="168">
        <f t="shared" si="3"/>
        <v>6.7563238880621673E-4</v>
      </c>
      <c r="F35" s="168">
        <f t="shared" si="1"/>
        <v>7.2464495113453196E-6</v>
      </c>
    </row>
    <row r="36" spans="3:6" ht="26.25">
      <c r="C36" s="166" t="s">
        <v>139</v>
      </c>
      <c r="D36" s="167">
        <v>11580173.460000001</v>
      </c>
      <c r="E36" s="168">
        <f t="shared" si="3"/>
        <v>2.4226518490890863E-4</v>
      </c>
      <c r="F36" s="168">
        <f t="shared" si="1"/>
        <v>2.598398862880256E-6</v>
      </c>
    </row>
    <row r="37" spans="3:6">
      <c r="C37" s="166" t="s">
        <v>140</v>
      </c>
      <c r="D37" s="167">
        <v>8192737.8400000036</v>
      </c>
      <c r="E37" s="168">
        <f t="shared" si="3"/>
        <v>1.7139770441036324E-4</v>
      </c>
      <c r="F37" s="168">
        <f t="shared" si="1"/>
        <v>1.838314491649424E-6</v>
      </c>
    </row>
    <row r="38" spans="3:6" ht="26.25">
      <c r="C38" s="166" t="s">
        <v>141</v>
      </c>
      <c r="D38" s="167">
        <v>6967347</v>
      </c>
      <c r="E38" s="168">
        <f t="shared" si="3"/>
        <v>1.4576168613622214E-4</v>
      </c>
      <c r="F38" s="168">
        <f t="shared" si="1"/>
        <v>1.5633571107226023E-6</v>
      </c>
    </row>
    <row r="39" spans="3:6">
      <c r="C39" s="166" t="s">
        <v>142</v>
      </c>
      <c r="D39" s="167">
        <v>5315143.32</v>
      </c>
      <c r="E39" s="168">
        <f t="shared" ref="E39:E46" si="4">+D39/$D$47</f>
        <v>1.1119645000871605E-4</v>
      </c>
      <c r="F39" s="168">
        <f t="shared" si="1"/>
        <v>1.192630007351685E-6</v>
      </c>
    </row>
    <row r="40" spans="3:6" ht="26.25">
      <c r="C40" s="166" t="s">
        <v>143</v>
      </c>
      <c r="D40" s="167">
        <v>4410209.3099999996</v>
      </c>
      <c r="E40" s="168">
        <f t="shared" si="4"/>
        <v>9.2264608787141612E-5</v>
      </c>
      <c r="F40" s="168">
        <f t="shared" si="1"/>
        <v>9.8957782417949331E-7</v>
      </c>
    </row>
    <row r="41" spans="3:6">
      <c r="C41" s="166" t="s">
        <v>144</v>
      </c>
      <c r="D41" s="167">
        <v>2258977.66</v>
      </c>
      <c r="E41" s="168">
        <f t="shared" si="4"/>
        <v>4.7259364671467857E-5</v>
      </c>
      <c r="F41" s="168">
        <f t="shared" si="1"/>
        <v>5.0687712090764322E-7</v>
      </c>
    </row>
    <row r="42" spans="3:6">
      <c r="C42" s="166" t="s">
        <v>145</v>
      </c>
      <c r="D42" s="167">
        <v>2010405.02</v>
      </c>
      <c r="E42" s="168">
        <f t="shared" si="4"/>
        <v>4.205905426153246E-5</v>
      </c>
      <c r="F42" s="168">
        <f t="shared" si="1"/>
        <v>4.5110154316261492E-7</v>
      </c>
    </row>
    <row r="43" spans="3:6" ht="26.25">
      <c r="C43" s="166" t="s">
        <v>146</v>
      </c>
      <c r="D43" s="167">
        <v>979266.34</v>
      </c>
      <c r="E43" s="168">
        <f t="shared" si="4"/>
        <v>2.0486924634993347E-5</v>
      </c>
      <c r="F43" s="168">
        <f t="shared" si="1"/>
        <v>2.1973112519446749E-7</v>
      </c>
    </row>
    <row r="44" spans="3:6">
      <c r="C44" s="166" t="s">
        <v>147</v>
      </c>
      <c r="D44" s="167">
        <v>376375.13</v>
      </c>
      <c r="E44" s="168">
        <f t="shared" si="4"/>
        <v>7.8740263070778315E-6</v>
      </c>
      <c r="F44" s="168">
        <f t="shared" si="1"/>
        <v>8.4452336848537022E-8</v>
      </c>
    </row>
    <row r="45" spans="3:6" ht="26.25">
      <c r="C45" s="166" t="s">
        <v>148</v>
      </c>
      <c r="D45" s="167">
        <v>325791.56</v>
      </c>
      <c r="E45" s="168">
        <f t="shared" si="4"/>
        <v>6.8157832693778828E-6</v>
      </c>
      <c r="F45" s="168">
        <f t="shared" si="1"/>
        <v>7.3102222688120646E-8</v>
      </c>
    </row>
    <row r="46" spans="3:6">
      <c r="C46" s="166" t="s">
        <v>105</v>
      </c>
      <c r="D46" s="167">
        <v>1166247324.7799997</v>
      </c>
      <c r="E46" s="168">
        <f t="shared" si="4"/>
        <v>2.4398695301352302E-2</v>
      </c>
      <c r="F46" s="168">
        <f t="shared" si="1"/>
        <v>2.6168655702895591E-4</v>
      </c>
    </row>
    <row r="47" spans="3:6">
      <c r="C47" s="174" t="s">
        <v>33</v>
      </c>
      <c r="D47" s="175">
        <f>+D31+D9</f>
        <v>47799577410.820007</v>
      </c>
      <c r="E47" s="176">
        <f>+D47/$D$47</f>
        <v>1</v>
      </c>
      <c r="F47" s="178">
        <f>+D47/$S$2</f>
        <v>1.0725432396971319E-2</v>
      </c>
    </row>
    <row r="48" spans="3:6" ht="18.600000000000001" customHeight="1">
      <c r="C48" s="177" t="s">
        <v>114</v>
      </c>
    </row>
    <row r="65" spans="4:10">
      <c r="J65" s="121"/>
    </row>
    <row r="66" spans="4:10">
      <c r="D66" s="121"/>
    </row>
    <row r="67" spans="4:10">
      <c r="D67" s="121"/>
      <c r="E67" s="117"/>
    </row>
  </sheetData>
  <mergeCells count="7">
    <mergeCell ref="I7:O11"/>
    <mergeCell ref="A1:H1"/>
    <mergeCell ref="A2:H2"/>
    <mergeCell ref="A3:H4"/>
    <mergeCell ref="A5:H5"/>
    <mergeCell ref="A6:H6"/>
    <mergeCell ref="A7:H7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4ADA2-55B3-4499-AED6-8CE8A9CAAFAE}">
  <dimension ref="A1:J66"/>
  <sheetViews>
    <sheetView showGridLines="0" workbookViewId="0">
      <selection sqref="A1:I1"/>
    </sheetView>
  </sheetViews>
  <sheetFormatPr baseColWidth="10" defaultColWidth="0" defaultRowHeight="15" zeroHeight="1"/>
  <cols>
    <col min="1" max="1" width="12.28515625" style="100" customWidth="1"/>
    <col min="2" max="2" width="53.7109375" style="100" customWidth="1"/>
    <col min="3" max="3" width="16.28515625" style="100" customWidth="1"/>
    <col min="4" max="4" width="14.42578125" style="100" customWidth="1"/>
    <col min="5" max="5" width="16.7109375" style="100" customWidth="1"/>
    <col min="6" max="6" width="16.140625" style="100" customWidth="1"/>
    <col min="7" max="7" width="15.42578125" style="100" customWidth="1"/>
    <col min="8" max="8" width="16.7109375" style="100" customWidth="1"/>
    <col min="9" max="9" width="13.140625" style="100" bestFit="1" customWidth="1"/>
    <col min="10" max="10" width="11.42578125" style="100" customWidth="1"/>
    <col min="11" max="16384" width="11.42578125" style="100" hidden="1"/>
  </cols>
  <sheetData>
    <row r="1" spans="1:9" ht="28.5" customHeight="1">
      <c r="A1" s="715" t="s">
        <v>0</v>
      </c>
      <c r="B1" s="700"/>
      <c r="C1" s="700"/>
      <c r="D1" s="700"/>
      <c r="E1" s="700"/>
      <c r="F1" s="700"/>
      <c r="G1" s="700"/>
      <c r="H1" s="700"/>
      <c r="I1" s="700"/>
    </row>
    <row r="2" spans="1:9" ht="20.25">
      <c r="A2" s="716" t="s">
        <v>1</v>
      </c>
      <c r="B2" s="692"/>
      <c r="C2" s="692"/>
      <c r="D2" s="692"/>
      <c r="E2" s="692"/>
      <c r="F2" s="692"/>
      <c r="G2" s="692"/>
      <c r="H2" s="692"/>
      <c r="I2" s="692"/>
    </row>
    <row r="3" spans="1:9" ht="15.75" customHeight="1">
      <c r="A3" s="717" t="s">
        <v>2</v>
      </c>
      <c r="B3" s="694"/>
      <c r="C3" s="694"/>
      <c r="D3" s="694"/>
      <c r="E3" s="694"/>
      <c r="F3" s="694"/>
      <c r="G3" s="694"/>
      <c r="H3" s="694"/>
      <c r="I3" s="694"/>
    </row>
    <row r="4" spans="1:9"/>
    <row r="5" spans="1:9" ht="18.75">
      <c r="A5" s="718" t="s">
        <v>78</v>
      </c>
      <c r="B5" s="718"/>
      <c r="C5" s="718"/>
      <c r="D5" s="718"/>
      <c r="E5" s="718"/>
      <c r="F5" s="718"/>
      <c r="G5" s="718"/>
      <c r="H5" s="718"/>
      <c r="I5" s="718"/>
    </row>
    <row r="6" spans="1:9" ht="18.75">
      <c r="A6" s="718" t="s">
        <v>97</v>
      </c>
      <c r="B6" s="718"/>
      <c r="C6" s="718"/>
      <c r="D6" s="718"/>
      <c r="E6" s="718"/>
      <c r="F6" s="718"/>
      <c r="G6" s="718"/>
      <c r="H6" s="718"/>
      <c r="I6" s="718"/>
    </row>
    <row r="7" spans="1:9" ht="18.75">
      <c r="A7" s="718" t="s">
        <v>26</v>
      </c>
      <c r="B7" s="718"/>
      <c r="C7" s="718"/>
      <c r="D7" s="718"/>
      <c r="E7" s="718"/>
      <c r="F7" s="718"/>
      <c r="G7" s="718"/>
      <c r="H7" s="718"/>
      <c r="I7" s="718"/>
    </row>
    <row r="8" spans="1:9">
      <c r="A8" s="702" t="s">
        <v>27</v>
      </c>
      <c r="B8" s="702"/>
      <c r="C8" s="702"/>
      <c r="D8" s="702"/>
      <c r="E8" s="702"/>
      <c r="F8" s="702"/>
      <c r="G8" s="702"/>
      <c r="H8" s="702"/>
      <c r="I8" s="702"/>
    </row>
    <row r="9" spans="1:9">
      <c r="H9" s="138"/>
    </row>
    <row r="10" spans="1:9" ht="24" customHeight="1">
      <c r="B10" s="719" t="s">
        <v>98</v>
      </c>
      <c r="C10" s="720" t="s">
        <v>99</v>
      </c>
      <c r="D10" s="721"/>
      <c r="E10" s="722" t="s">
        <v>100</v>
      </c>
      <c r="F10" s="721"/>
      <c r="G10" s="723" t="s">
        <v>101</v>
      </c>
      <c r="H10" s="724"/>
    </row>
    <row r="11" spans="1:9" ht="24" customHeight="1">
      <c r="B11" s="719"/>
      <c r="C11" s="143" t="s">
        <v>102</v>
      </c>
      <c r="D11" s="144" t="s">
        <v>91</v>
      </c>
      <c r="E11" s="143" t="s">
        <v>102</v>
      </c>
      <c r="F11" s="144" t="s">
        <v>91</v>
      </c>
      <c r="G11" s="143" t="s">
        <v>102</v>
      </c>
      <c r="H11" s="145" t="s">
        <v>91</v>
      </c>
    </row>
    <row r="12" spans="1:9" ht="15.75">
      <c r="B12" s="139" t="s">
        <v>28</v>
      </c>
      <c r="C12" s="150">
        <v>210380183942</v>
      </c>
      <c r="D12" s="151">
        <v>216814123867.55945</v>
      </c>
      <c r="E12" s="152">
        <v>563598</v>
      </c>
      <c r="F12" s="152">
        <v>558754</v>
      </c>
      <c r="G12" s="153">
        <f t="shared" ref="G12:H14" si="0">(C12/E12)/12</f>
        <v>31106.714351659637</v>
      </c>
      <c r="H12" s="153">
        <f t="shared" si="0"/>
        <v>32335.95402561763</v>
      </c>
    </row>
    <row r="13" spans="1:9" ht="31.5">
      <c r="B13" s="140" t="s">
        <v>84</v>
      </c>
      <c r="C13" s="150">
        <v>34309731015</v>
      </c>
      <c r="D13" s="150">
        <v>10152519715.250002</v>
      </c>
      <c r="E13" s="152">
        <v>47189</v>
      </c>
      <c r="F13" s="152">
        <v>21927</v>
      </c>
      <c r="G13" s="153">
        <f t="shared" si="0"/>
        <v>60589.21043569476</v>
      </c>
      <c r="H13" s="153">
        <f t="shared" si="0"/>
        <v>38584.544607295429</v>
      </c>
    </row>
    <row r="14" spans="1:9" ht="15.75">
      <c r="B14" s="140" t="s">
        <v>66</v>
      </c>
      <c r="C14" s="150">
        <v>4258727029</v>
      </c>
      <c r="D14" s="150">
        <v>508675434.1499998</v>
      </c>
      <c r="E14" s="154">
        <v>12671.910971027544</v>
      </c>
      <c r="F14" s="154">
        <v>1212</v>
      </c>
      <c r="G14" s="155">
        <f t="shared" si="0"/>
        <v>28006.34568020135</v>
      </c>
      <c r="H14" s="155">
        <f t="shared" si="0"/>
        <v>34974.933591171604</v>
      </c>
    </row>
    <row r="15" spans="1:9" ht="15.75">
      <c r="B15" s="140" t="s">
        <v>62</v>
      </c>
      <c r="C15" s="150">
        <v>7092097160.3100004</v>
      </c>
      <c r="D15" s="150">
        <v>8195835842.6100054</v>
      </c>
      <c r="E15" s="154">
        <v>50721</v>
      </c>
      <c r="F15" s="154">
        <v>50699</v>
      </c>
      <c r="G15" s="155">
        <f>(C15/E15)/12</f>
        <v>11652.138102413201</v>
      </c>
      <c r="H15" s="155">
        <f>(D15/F15)/12</f>
        <v>13471.396284295557</v>
      </c>
    </row>
    <row r="16" spans="1:9" ht="15.75">
      <c r="B16" s="140" t="s">
        <v>32</v>
      </c>
      <c r="C16" s="150">
        <v>23495503511</v>
      </c>
      <c r="D16" s="150">
        <v>19864628718.049999</v>
      </c>
      <c r="E16" s="154">
        <v>40841.322</v>
      </c>
      <c r="F16" s="154">
        <v>38374</v>
      </c>
      <c r="G16" s="155">
        <f>(C16/E16)/12</f>
        <v>47940.628021704753</v>
      </c>
      <c r="H16" s="155">
        <f>(D16/F16)/12</f>
        <v>43138.211458387617</v>
      </c>
    </row>
    <row r="17" spans="2:9" ht="18.75">
      <c r="B17" s="146" t="s">
        <v>67</v>
      </c>
      <c r="C17" s="147">
        <f>SUM(C12:C16)</f>
        <v>279536242657.31</v>
      </c>
      <c r="D17" s="147">
        <f>SUM(D12:D16)</f>
        <v>255535783577.61945</v>
      </c>
      <c r="E17" s="148">
        <f>SUM(E12:E16)</f>
        <v>715021.23297102761</v>
      </c>
      <c r="F17" s="148">
        <f>SUM(F12:F16)</f>
        <v>670966</v>
      </c>
      <c r="G17" s="147">
        <f>(+(C17/E17)/12)*1000000</f>
        <v>32579014180.202755</v>
      </c>
      <c r="H17" s="149">
        <f>(+(D17/F17)/12)</f>
        <v>31737.299105272527</v>
      </c>
    </row>
    <row r="18" spans="2:9" ht="20.45" customHeight="1">
      <c r="B18" s="714" t="s">
        <v>103</v>
      </c>
      <c r="C18" s="714"/>
      <c r="D18" s="714"/>
      <c r="E18" s="714"/>
      <c r="F18" s="714"/>
      <c r="G18" s="714"/>
      <c r="H18" s="714"/>
    </row>
    <row r="19" spans="2:9"/>
    <row r="20" spans="2:9">
      <c r="C20" s="110"/>
      <c r="D20" s="110"/>
      <c r="E20" s="110"/>
      <c r="F20" s="110"/>
      <c r="G20" s="141"/>
      <c r="H20" s="141"/>
    </row>
    <row r="21" spans="2:9" hidden="1">
      <c r="C21" s="110"/>
      <c r="D21" s="110"/>
      <c r="E21" s="110"/>
      <c r="F21" s="110"/>
      <c r="G21" s="141"/>
      <c r="H21" s="141"/>
    </row>
    <row r="22" spans="2:9" hidden="1">
      <c r="C22" s="110"/>
      <c r="D22" s="110"/>
      <c r="E22" s="110"/>
      <c r="F22" s="110"/>
    </row>
    <row r="23" spans="2:9" hidden="1">
      <c r="C23" s="110"/>
      <c r="D23" s="110"/>
      <c r="E23" s="110"/>
      <c r="F23" s="110"/>
    </row>
    <row r="25" spans="2:9" hidden="1">
      <c r="I25" s="142"/>
    </row>
    <row r="26" spans="2:9" hidden="1">
      <c r="D26" s="142"/>
    </row>
    <row r="42" spans="3:8" hidden="1">
      <c r="C42" s="110"/>
      <c r="D42" s="110"/>
      <c r="E42" s="110"/>
      <c r="F42" s="110"/>
      <c r="G42" s="141"/>
      <c r="H42" s="141"/>
    </row>
    <row r="43" spans="3:8" hidden="1">
      <c r="C43" s="110"/>
      <c r="D43" s="110"/>
      <c r="E43" s="110"/>
      <c r="F43" s="110"/>
      <c r="G43" s="141"/>
      <c r="H43" s="141"/>
    </row>
    <row r="44" spans="3:8" hidden="1">
      <c r="C44" s="110"/>
      <c r="D44" s="110"/>
      <c r="E44" s="110"/>
      <c r="F44" s="110"/>
    </row>
    <row r="64" spans="3:8" hidden="1">
      <c r="C64" s="110"/>
      <c r="D64" s="110"/>
      <c r="E64" s="110"/>
      <c r="F64" s="110"/>
      <c r="G64" s="141"/>
      <c r="H64" s="141"/>
    </row>
    <row r="65" spans="3:8" hidden="1">
      <c r="C65" s="110"/>
      <c r="D65" s="110"/>
      <c r="E65" s="110"/>
      <c r="F65" s="110"/>
      <c r="G65" s="141"/>
      <c r="H65" s="141"/>
    </row>
    <row r="66" spans="3:8" hidden="1">
      <c r="C66" s="110"/>
      <c r="D66" s="110"/>
      <c r="E66" s="110"/>
      <c r="F66" s="110"/>
    </row>
  </sheetData>
  <mergeCells count="12">
    <mergeCell ref="B18:H18"/>
    <mergeCell ref="A1:I1"/>
    <mergeCell ref="A2:I2"/>
    <mergeCell ref="A3:I3"/>
    <mergeCell ref="A5:I5"/>
    <mergeCell ref="A6:I6"/>
    <mergeCell ref="A7:I7"/>
    <mergeCell ref="A8:I8"/>
    <mergeCell ref="B10:B11"/>
    <mergeCell ref="C10:D10"/>
    <mergeCell ref="E10:F10"/>
    <mergeCell ref="G10:H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83E7B-E5A1-4965-AC8A-CC0595E57093}">
  <dimension ref="A1:WWE46"/>
  <sheetViews>
    <sheetView showGridLines="0" workbookViewId="0">
      <selection activeCell="G31" sqref="G31"/>
    </sheetView>
  </sheetViews>
  <sheetFormatPr baseColWidth="10" defaultColWidth="0" defaultRowHeight="0" customHeight="1" zeroHeight="1"/>
  <cols>
    <col min="1" max="1" width="11.42578125" customWidth="1"/>
    <col min="2" max="2" width="50.85546875" hidden="1" customWidth="1"/>
    <col min="3" max="3" width="11.140625" hidden="1" customWidth="1"/>
    <col min="4" max="4" width="10.85546875" hidden="1" customWidth="1"/>
    <col min="5" max="5" width="11.85546875" hidden="1" customWidth="1"/>
    <col min="6" max="6" width="11.5703125" hidden="1" customWidth="1"/>
    <col min="7" max="7" width="56.42578125" customWidth="1"/>
    <col min="8" max="8" width="20.140625" customWidth="1"/>
    <col min="9" max="9" width="31.85546875" customWidth="1"/>
    <col min="10" max="10" width="21.140625" customWidth="1"/>
    <col min="11" max="11" width="20.7109375" customWidth="1"/>
    <col min="12" max="12" width="15.140625" bestFit="1" customWidth="1"/>
    <col min="13" max="13" width="8.140625" bestFit="1" customWidth="1"/>
    <col min="14" max="14" width="11.7109375" hidden="1" customWidth="1"/>
    <col min="15" max="15" width="11.42578125" hidden="1"/>
    <col min="16" max="16" width="17.5703125" hidden="1"/>
    <col min="17" max="17" width="18.5703125" style="15" hidden="1"/>
    <col min="18" max="18" width="19.140625" style="15" hidden="1"/>
    <col min="19" max="20" width="11.42578125" style="15" hidden="1"/>
    <col min="21" max="21" width="13.5703125" style="15" hidden="1"/>
    <col min="22" max="22" width="11.42578125" style="15" hidden="1"/>
    <col min="23" max="23" width="20.140625" style="15" hidden="1"/>
    <col min="24" max="260" width="11.42578125" style="15" hidden="1"/>
    <col min="261" max="261" width="28.28515625" style="15" hidden="1"/>
    <col min="262" max="262" width="18.5703125" style="15" hidden="1"/>
    <col min="263" max="263" width="17.28515625" style="15" hidden="1"/>
    <col min="264" max="265" width="17.5703125" style="15" hidden="1"/>
    <col min="266" max="266" width="18.5703125" style="15" hidden="1"/>
    <col min="267" max="267" width="16.5703125" style="15" hidden="1"/>
    <col min="268" max="268" width="18.5703125" style="15" hidden="1"/>
    <col min="269" max="269" width="13.28515625" style="15" hidden="1"/>
    <col min="270" max="278" width="11.42578125" style="15" hidden="1"/>
    <col min="279" max="279" width="12.85546875" style="15" hidden="1"/>
    <col min="280" max="516" width="11.42578125" style="15" hidden="1"/>
    <col min="517" max="517" width="28.28515625" style="15" hidden="1"/>
    <col min="518" max="518" width="18.5703125" style="15" hidden="1"/>
    <col min="519" max="519" width="17.28515625" style="15" hidden="1"/>
    <col min="520" max="521" width="17.5703125" style="15" hidden="1"/>
    <col min="522" max="522" width="18.5703125" style="15" hidden="1"/>
    <col min="523" max="523" width="16.5703125" style="15" hidden="1"/>
    <col min="524" max="524" width="18.5703125" style="15" hidden="1"/>
    <col min="525" max="525" width="13.28515625" style="15" hidden="1"/>
    <col min="526" max="534" width="11.42578125" style="15" hidden="1"/>
    <col min="535" max="535" width="12.85546875" style="15" hidden="1"/>
    <col min="536" max="772" width="11.42578125" style="15" hidden="1"/>
    <col min="773" max="773" width="28.28515625" style="15" hidden="1"/>
    <col min="774" max="774" width="18.5703125" style="15" hidden="1"/>
    <col min="775" max="775" width="17.28515625" style="15" hidden="1"/>
    <col min="776" max="777" width="17.5703125" style="15" hidden="1"/>
    <col min="778" max="778" width="18.5703125" style="15" hidden="1"/>
    <col min="779" max="779" width="16.5703125" style="15" hidden="1"/>
    <col min="780" max="780" width="18.5703125" style="15" hidden="1"/>
    <col min="781" max="781" width="13.28515625" style="15" hidden="1"/>
    <col min="782" max="790" width="11.42578125" style="15" hidden="1"/>
    <col min="791" max="791" width="12.85546875" style="15" hidden="1"/>
    <col min="792" max="1028" width="11.42578125" style="15" hidden="1"/>
    <col min="1029" max="1029" width="28.28515625" style="15" hidden="1"/>
    <col min="1030" max="1030" width="18.5703125" style="15" hidden="1"/>
    <col min="1031" max="1031" width="17.28515625" style="15" hidden="1"/>
    <col min="1032" max="1033" width="17.5703125" style="15" hidden="1"/>
    <col min="1034" max="1034" width="18.5703125" style="15" hidden="1"/>
    <col min="1035" max="1035" width="16.5703125" style="15" hidden="1"/>
    <col min="1036" max="1036" width="18.5703125" style="15" hidden="1"/>
    <col min="1037" max="1037" width="13.28515625" style="15" hidden="1"/>
    <col min="1038" max="1046" width="11.42578125" style="15" hidden="1"/>
    <col min="1047" max="1047" width="12.85546875" style="15" hidden="1"/>
    <col min="1048" max="1284" width="11.42578125" style="15" hidden="1"/>
    <col min="1285" max="1285" width="28.28515625" style="15" hidden="1"/>
    <col min="1286" max="1286" width="18.5703125" style="15" hidden="1"/>
    <col min="1287" max="1287" width="17.28515625" style="15" hidden="1"/>
    <col min="1288" max="1289" width="17.5703125" style="15" hidden="1"/>
    <col min="1290" max="1290" width="18.5703125" style="15" hidden="1"/>
    <col min="1291" max="1291" width="16.5703125" style="15" hidden="1"/>
    <col min="1292" max="1292" width="18.5703125" style="15" hidden="1"/>
    <col min="1293" max="1293" width="13.28515625" style="15" hidden="1"/>
    <col min="1294" max="1302" width="11.42578125" style="15" hidden="1"/>
    <col min="1303" max="1303" width="12.85546875" style="15" hidden="1"/>
    <col min="1304" max="1540" width="11.42578125" style="15" hidden="1"/>
    <col min="1541" max="1541" width="28.28515625" style="15" hidden="1"/>
    <col min="1542" max="1542" width="18.5703125" style="15" hidden="1"/>
    <col min="1543" max="1543" width="17.28515625" style="15" hidden="1"/>
    <col min="1544" max="1545" width="17.5703125" style="15" hidden="1"/>
    <col min="1546" max="1546" width="18.5703125" style="15" hidden="1"/>
    <col min="1547" max="1547" width="16.5703125" style="15" hidden="1"/>
    <col min="1548" max="1548" width="18.5703125" style="15" hidden="1"/>
    <col min="1549" max="1549" width="13.28515625" style="15" hidden="1"/>
    <col min="1550" max="1558" width="11.42578125" style="15" hidden="1"/>
    <col min="1559" max="1559" width="12.85546875" style="15" hidden="1"/>
    <col min="1560" max="1796" width="11.42578125" style="15" hidden="1"/>
    <col min="1797" max="1797" width="28.28515625" style="15" hidden="1"/>
    <col min="1798" max="1798" width="18.5703125" style="15" hidden="1"/>
    <col min="1799" max="1799" width="17.28515625" style="15" hidden="1"/>
    <col min="1800" max="1801" width="17.5703125" style="15" hidden="1"/>
    <col min="1802" max="1802" width="18.5703125" style="15" hidden="1"/>
    <col min="1803" max="1803" width="16.5703125" style="15" hidden="1"/>
    <col min="1804" max="1804" width="18.5703125" style="15" hidden="1"/>
    <col min="1805" max="1805" width="13.28515625" style="15" hidden="1"/>
    <col min="1806" max="1814" width="11.42578125" style="15" hidden="1"/>
    <col min="1815" max="1815" width="12.85546875" style="15" hidden="1"/>
    <col min="1816" max="2052" width="11.42578125" style="15" hidden="1"/>
    <col min="2053" max="2053" width="28.28515625" style="15" hidden="1"/>
    <col min="2054" max="2054" width="18.5703125" style="15" hidden="1"/>
    <col min="2055" max="2055" width="17.28515625" style="15" hidden="1"/>
    <col min="2056" max="2057" width="17.5703125" style="15" hidden="1"/>
    <col min="2058" max="2058" width="18.5703125" style="15" hidden="1"/>
    <col min="2059" max="2059" width="16.5703125" style="15" hidden="1"/>
    <col min="2060" max="2060" width="18.5703125" style="15" hidden="1"/>
    <col min="2061" max="2061" width="13.28515625" style="15" hidden="1"/>
    <col min="2062" max="2070" width="11.42578125" style="15" hidden="1"/>
    <col min="2071" max="2071" width="12.85546875" style="15" hidden="1"/>
    <col min="2072" max="2308" width="11.42578125" style="15" hidden="1"/>
    <col min="2309" max="2309" width="28.28515625" style="15" hidden="1"/>
    <col min="2310" max="2310" width="18.5703125" style="15" hidden="1"/>
    <col min="2311" max="2311" width="17.28515625" style="15" hidden="1"/>
    <col min="2312" max="2313" width="17.5703125" style="15" hidden="1"/>
    <col min="2314" max="2314" width="18.5703125" style="15" hidden="1"/>
    <col min="2315" max="2315" width="16.5703125" style="15" hidden="1"/>
    <col min="2316" max="2316" width="18.5703125" style="15" hidden="1"/>
    <col min="2317" max="2317" width="13.28515625" style="15" hidden="1"/>
    <col min="2318" max="2326" width="11.42578125" style="15" hidden="1"/>
    <col min="2327" max="2327" width="12.85546875" style="15" hidden="1"/>
    <col min="2328" max="2564" width="11.42578125" style="15" hidden="1"/>
    <col min="2565" max="2565" width="28.28515625" style="15" hidden="1"/>
    <col min="2566" max="2566" width="18.5703125" style="15" hidden="1"/>
    <col min="2567" max="2567" width="17.28515625" style="15" hidden="1"/>
    <col min="2568" max="2569" width="17.5703125" style="15" hidden="1"/>
    <col min="2570" max="2570" width="18.5703125" style="15" hidden="1"/>
    <col min="2571" max="2571" width="16.5703125" style="15" hidden="1"/>
    <col min="2572" max="2572" width="18.5703125" style="15" hidden="1"/>
    <col min="2573" max="2573" width="13.28515625" style="15" hidden="1"/>
    <col min="2574" max="2582" width="11.42578125" style="15" hidden="1"/>
    <col min="2583" max="2583" width="12.85546875" style="15" hidden="1"/>
    <col min="2584" max="2820" width="11.42578125" style="15" hidden="1"/>
    <col min="2821" max="2821" width="28.28515625" style="15" hidden="1"/>
    <col min="2822" max="2822" width="18.5703125" style="15" hidden="1"/>
    <col min="2823" max="2823" width="17.28515625" style="15" hidden="1"/>
    <col min="2824" max="2825" width="17.5703125" style="15" hidden="1"/>
    <col min="2826" max="2826" width="18.5703125" style="15" hidden="1"/>
    <col min="2827" max="2827" width="16.5703125" style="15" hidden="1"/>
    <col min="2828" max="2828" width="18.5703125" style="15" hidden="1"/>
    <col min="2829" max="2829" width="13.28515625" style="15" hidden="1"/>
    <col min="2830" max="2838" width="11.42578125" style="15" hidden="1"/>
    <col min="2839" max="2839" width="12.85546875" style="15" hidden="1"/>
    <col min="2840" max="3076" width="11.42578125" style="15" hidden="1"/>
    <col min="3077" max="3077" width="28.28515625" style="15" hidden="1"/>
    <col min="3078" max="3078" width="18.5703125" style="15" hidden="1"/>
    <col min="3079" max="3079" width="17.28515625" style="15" hidden="1"/>
    <col min="3080" max="3081" width="17.5703125" style="15" hidden="1"/>
    <col min="3082" max="3082" width="18.5703125" style="15" hidden="1"/>
    <col min="3083" max="3083" width="16.5703125" style="15" hidden="1"/>
    <col min="3084" max="3084" width="18.5703125" style="15" hidden="1"/>
    <col min="3085" max="3085" width="13.28515625" style="15" hidden="1"/>
    <col min="3086" max="3094" width="11.42578125" style="15" hidden="1"/>
    <col min="3095" max="3095" width="12.85546875" style="15" hidden="1"/>
    <col min="3096" max="3332" width="11.42578125" style="15" hidden="1"/>
    <col min="3333" max="3333" width="28.28515625" style="15" hidden="1"/>
    <col min="3334" max="3334" width="18.5703125" style="15" hidden="1"/>
    <col min="3335" max="3335" width="17.28515625" style="15" hidden="1"/>
    <col min="3336" max="3337" width="17.5703125" style="15" hidden="1"/>
    <col min="3338" max="3338" width="18.5703125" style="15" hidden="1"/>
    <col min="3339" max="3339" width="16.5703125" style="15" hidden="1"/>
    <col min="3340" max="3340" width="18.5703125" style="15" hidden="1"/>
    <col min="3341" max="3341" width="13.28515625" style="15" hidden="1"/>
    <col min="3342" max="3350" width="11.42578125" style="15" hidden="1"/>
    <col min="3351" max="3351" width="12.85546875" style="15" hidden="1"/>
    <col min="3352" max="3588" width="11.42578125" style="15" hidden="1"/>
    <col min="3589" max="3589" width="28.28515625" style="15" hidden="1"/>
    <col min="3590" max="3590" width="18.5703125" style="15" hidden="1"/>
    <col min="3591" max="3591" width="17.28515625" style="15" hidden="1"/>
    <col min="3592" max="3593" width="17.5703125" style="15" hidden="1"/>
    <col min="3594" max="3594" width="18.5703125" style="15" hidden="1"/>
    <col min="3595" max="3595" width="16.5703125" style="15" hidden="1"/>
    <col min="3596" max="3596" width="18.5703125" style="15" hidden="1"/>
    <col min="3597" max="3597" width="13.28515625" style="15" hidden="1"/>
    <col min="3598" max="3606" width="11.42578125" style="15" hidden="1"/>
    <col min="3607" max="3607" width="12.85546875" style="15" hidden="1"/>
    <col min="3608" max="3844" width="11.42578125" style="15" hidden="1"/>
    <col min="3845" max="3845" width="28.28515625" style="15" hidden="1"/>
    <col min="3846" max="3846" width="18.5703125" style="15" hidden="1"/>
    <col min="3847" max="3847" width="17.28515625" style="15" hidden="1"/>
    <col min="3848" max="3849" width="17.5703125" style="15" hidden="1"/>
    <col min="3850" max="3850" width="18.5703125" style="15" hidden="1"/>
    <col min="3851" max="3851" width="16.5703125" style="15" hidden="1"/>
    <col min="3852" max="3852" width="18.5703125" style="15" hidden="1"/>
    <col min="3853" max="3853" width="13.28515625" style="15" hidden="1"/>
    <col min="3854" max="3862" width="11.42578125" style="15" hidden="1"/>
    <col min="3863" max="3863" width="12.85546875" style="15" hidden="1"/>
    <col min="3864" max="4100" width="11.42578125" style="15" hidden="1"/>
    <col min="4101" max="4101" width="28.28515625" style="15" hidden="1"/>
    <col min="4102" max="4102" width="18.5703125" style="15" hidden="1"/>
    <col min="4103" max="4103" width="17.28515625" style="15" hidden="1"/>
    <col min="4104" max="4105" width="17.5703125" style="15" hidden="1"/>
    <col min="4106" max="4106" width="18.5703125" style="15" hidden="1"/>
    <col min="4107" max="4107" width="16.5703125" style="15" hidden="1"/>
    <col min="4108" max="4108" width="18.5703125" style="15" hidden="1"/>
    <col min="4109" max="4109" width="13.28515625" style="15" hidden="1"/>
    <col min="4110" max="4118" width="11.42578125" style="15" hidden="1"/>
    <col min="4119" max="4119" width="12.85546875" style="15" hidden="1"/>
    <col min="4120" max="4356" width="11.42578125" style="15" hidden="1"/>
    <col min="4357" max="4357" width="28.28515625" style="15" hidden="1"/>
    <col min="4358" max="4358" width="18.5703125" style="15" hidden="1"/>
    <col min="4359" max="4359" width="17.28515625" style="15" hidden="1"/>
    <col min="4360" max="4361" width="17.5703125" style="15" hidden="1"/>
    <col min="4362" max="4362" width="18.5703125" style="15" hidden="1"/>
    <col min="4363" max="4363" width="16.5703125" style="15" hidden="1"/>
    <col min="4364" max="4364" width="18.5703125" style="15" hidden="1"/>
    <col min="4365" max="4365" width="13.28515625" style="15" hidden="1"/>
    <col min="4366" max="4374" width="11.42578125" style="15" hidden="1"/>
    <col min="4375" max="4375" width="12.85546875" style="15" hidden="1"/>
    <col min="4376" max="4612" width="11.42578125" style="15" hidden="1"/>
    <col min="4613" max="4613" width="28.28515625" style="15" hidden="1"/>
    <col min="4614" max="4614" width="18.5703125" style="15" hidden="1"/>
    <col min="4615" max="4615" width="17.28515625" style="15" hidden="1"/>
    <col min="4616" max="4617" width="17.5703125" style="15" hidden="1"/>
    <col min="4618" max="4618" width="18.5703125" style="15" hidden="1"/>
    <col min="4619" max="4619" width="16.5703125" style="15" hidden="1"/>
    <col min="4620" max="4620" width="18.5703125" style="15" hidden="1"/>
    <col min="4621" max="4621" width="13.28515625" style="15" hidden="1"/>
    <col min="4622" max="4630" width="11.42578125" style="15" hidden="1"/>
    <col min="4631" max="4631" width="12.85546875" style="15" hidden="1"/>
    <col min="4632" max="4868" width="11.42578125" style="15" hidden="1"/>
    <col min="4869" max="4869" width="28.28515625" style="15" hidden="1"/>
    <col min="4870" max="4870" width="18.5703125" style="15" hidden="1"/>
    <col min="4871" max="4871" width="17.28515625" style="15" hidden="1"/>
    <col min="4872" max="4873" width="17.5703125" style="15" hidden="1"/>
    <col min="4874" max="4874" width="18.5703125" style="15" hidden="1"/>
    <col min="4875" max="4875" width="16.5703125" style="15" hidden="1"/>
    <col min="4876" max="4876" width="18.5703125" style="15" hidden="1"/>
    <col min="4877" max="4877" width="13.28515625" style="15" hidden="1"/>
    <col min="4878" max="4886" width="11.42578125" style="15" hidden="1"/>
    <col min="4887" max="4887" width="12.85546875" style="15" hidden="1"/>
    <col min="4888" max="5124" width="11.42578125" style="15" hidden="1"/>
    <col min="5125" max="5125" width="28.28515625" style="15" hidden="1"/>
    <col min="5126" max="5126" width="18.5703125" style="15" hidden="1"/>
    <col min="5127" max="5127" width="17.28515625" style="15" hidden="1"/>
    <col min="5128" max="5129" width="17.5703125" style="15" hidden="1"/>
    <col min="5130" max="5130" width="18.5703125" style="15" hidden="1"/>
    <col min="5131" max="5131" width="16.5703125" style="15" hidden="1"/>
    <col min="5132" max="5132" width="18.5703125" style="15" hidden="1"/>
    <col min="5133" max="5133" width="13.28515625" style="15" hidden="1"/>
    <col min="5134" max="5142" width="11.42578125" style="15" hidden="1"/>
    <col min="5143" max="5143" width="12.85546875" style="15" hidden="1"/>
    <col min="5144" max="5380" width="11.42578125" style="15" hidden="1"/>
    <col min="5381" max="5381" width="28.28515625" style="15" hidden="1"/>
    <col min="5382" max="5382" width="18.5703125" style="15" hidden="1"/>
    <col min="5383" max="5383" width="17.28515625" style="15" hidden="1"/>
    <col min="5384" max="5385" width="17.5703125" style="15" hidden="1"/>
    <col min="5386" max="5386" width="18.5703125" style="15" hidden="1"/>
    <col min="5387" max="5387" width="16.5703125" style="15" hidden="1"/>
    <col min="5388" max="5388" width="18.5703125" style="15" hidden="1"/>
    <col min="5389" max="5389" width="13.28515625" style="15" hidden="1"/>
    <col min="5390" max="5398" width="11.42578125" style="15" hidden="1"/>
    <col min="5399" max="5399" width="12.85546875" style="15" hidden="1"/>
    <col min="5400" max="5636" width="11.42578125" style="15" hidden="1"/>
    <col min="5637" max="5637" width="28.28515625" style="15" hidden="1"/>
    <col min="5638" max="5638" width="18.5703125" style="15" hidden="1"/>
    <col min="5639" max="5639" width="17.28515625" style="15" hidden="1"/>
    <col min="5640" max="5641" width="17.5703125" style="15" hidden="1"/>
    <col min="5642" max="5642" width="18.5703125" style="15" hidden="1"/>
    <col min="5643" max="5643" width="16.5703125" style="15" hidden="1"/>
    <col min="5644" max="5644" width="18.5703125" style="15" hidden="1"/>
    <col min="5645" max="5645" width="13.28515625" style="15" hidden="1"/>
    <col min="5646" max="5654" width="11.42578125" style="15" hidden="1"/>
    <col min="5655" max="5655" width="12.85546875" style="15" hidden="1"/>
    <col min="5656" max="5892" width="11.42578125" style="15" hidden="1"/>
    <col min="5893" max="5893" width="28.28515625" style="15" hidden="1"/>
    <col min="5894" max="5894" width="18.5703125" style="15" hidden="1"/>
    <col min="5895" max="5895" width="17.28515625" style="15" hidden="1"/>
    <col min="5896" max="5897" width="17.5703125" style="15" hidden="1"/>
    <col min="5898" max="5898" width="18.5703125" style="15" hidden="1"/>
    <col min="5899" max="5899" width="16.5703125" style="15" hidden="1"/>
    <col min="5900" max="5900" width="18.5703125" style="15" hidden="1"/>
    <col min="5901" max="5901" width="13.28515625" style="15" hidden="1"/>
    <col min="5902" max="5910" width="11.42578125" style="15" hidden="1"/>
    <col min="5911" max="5911" width="12.85546875" style="15" hidden="1"/>
    <col min="5912" max="6148" width="11.42578125" style="15" hidden="1"/>
    <col min="6149" max="6149" width="28.28515625" style="15" hidden="1"/>
    <col min="6150" max="6150" width="18.5703125" style="15" hidden="1"/>
    <col min="6151" max="6151" width="17.28515625" style="15" hidden="1"/>
    <col min="6152" max="6153" width="17.5703125" style="15" hidden="1"/>
    <col min="6154" max="6154" width="18.5703125" style="15" hidden="1"/>
    <col min="6155" max="6155" width="16.5703125" style="15" hidden="1"/>
    <col min="6156" max="6156" width="18.5703125" style="15" hidden="1"/>
    <col min="6157" max="6157" width="13.28515625" style="15" hidden="1"/>
    <col min="6158" max="6166" width="11.42578125" style="15" hidden="1"/>
    <col min="6167" max="6167" width="12.85546875" style="15" hidden="1"/>
    <col min="6168" max="6404" width="11.42578125" style="15" hidden="1"/>
    <col min="6405" max="6405" width="28.28515625" style="15" hidden="1"/>
    <col min="6406" max="6406" width="18.5703125" style="15" hidden="1"/>
    <col min="6407" max="6407" width="17.28515625" style="15" hidden="1"/>
    <col min="6408" max="6409" width="17.5703125" style="15" hidden="1"/>
    <col min="6410" max="6410" width="18.5703125" style="15" hidden="1"/>
    <col min="6411" max="6411" width="16.5703125" style="15" hidden="1"/>
    <col min="6412" max="6412" width="18.5703125" style="15" hidden="1"/>
    <col min="6413" max="6413" width="13.28515625" style="15" hidden="1"/>
    <col min="6414" max="6422" width="11.42578125" style="15" hidden="1"/>
    <col min="6423" max="6423" width="12.85546875" style="15" hidden="1"/>
    <col min="6424" max="6660" width="11.42578125" style="15" hidden="1"/>
    <col min="6661" max="6661" width="28.28515625" style="15" hidden="1"/>
    <col min="6662" max="6662" width="18.5703125" style="15" hidden="1"/>
    <col min="6663" max="6663" width="17.28515625" style="15" hidden="1"/>
    <col min="6664" max="6665" width="17.5703125" style="15" hidden="1"/>
    <col min="6666" max="6666" width="18.5703125" style="15" hidden="1"/>
    <col min="6667" max="6667" width="16.5703125" style="15" hidden="1"/>
    <col min="6668" max="6668" width="18.5703125" style="15" hidden="1"/>
    <col min="6669" max="6669" width="13.28515625" style="15" hidden="1"/>
    <col min="6670" max="6678" width="11.42578125" style="15" hidden="1"/>
    <col min="6679" max="6679" width="12.85546875" style="15" hidden="1"/>
    <col min="6680" max="6916" width="11.42578125" style="15" hidden="1"/>
    <col min="6917" max="6917" width="28.28515625" style="15" hidden="1"/>
    <col min="6918" max="6918" width="18.5703125" style="15" hidden="1"/>
    <col min="6919" max="6919" width="17.28515625" style="15" hidden="1"/>
    <col min="6920" max="6921" width="17.5703125" style="15" hidden="1"/>
    <col min="6922" max="6922" width="18.5703125" style="15" hidden="1"/>
    <col min="6923" max="6923" width="16.5703125" style="15" hidden="1"/>
    <col min="6924" max="6924" width="18.5703125" style="15" hidden="1"/>
    <col min="6925" max="6925" width="13.28515625" style="15" hidden="1"/>
    <col min="6926" max="6934" width="11.42578125" style="15" hidden="1"/>
    <col min="6935" max="6935" width="12.85546875" style="15" hidden="1"/>
    <col min="6936" max="7172" width="11.42578125" style="15" hidden="1"/>
    <col min="7173" max="7173" width="28.28515625" style="15" hidden="1"/>
    <col min="7174" max="7174" width="18.5703125" style="15" hidden="1"/>
    <col min="7175" max="7175" width="17.28515625" style="15" hidden="1"/>
    <col min="7176" max="7177" width="17.5703125" style="15" hidden="1"/>
    <col min="7178" max="7178" width="18.5703125" style="15" hidden="1"/>
    <col min="7179" max="7179" width="16.5703125" style="15" hidden="1"/>
    <col min="7180" max="7180" width="18.5703125" style="15" hidden="1"/>
    <col min="7181" max="7181" width="13.28515625" style="15" hidden="1"/>
    <col min="7182" max="7190" width="11.42578125" style="15" hidden="1"/>
    <col min="7191" max="7191" width="12.85546875" style="15" hidden="1"/>
    <col min="7192" max="7428" width="11.42578125" style="15" hidden="1"/>
    <col min="7429" max="7429" width="28.28515625" style="15" hidden="1"/>
    <col min="7430" max="7430" width="18.5703125" style="15" hidden="1"/>
    <col min="7431" max="7431" width="17.28515625" style="15" hidden="1"/>
    <col min="7432" max="7433" width="17.5703125" style="15" hidden="1"/>
    <col min="7434" max="7434" width="18.5703125" style="15" hidden="1"/>
    <col min="7435" max="7435" width="16.5703125" style="15" hidden="1"/>
    <col min="7436" max="7436" width="18.5703125" style="15" hidden="1"/>
    <col min="7437" max="7437" width="13.28515625" style="15" hidden="1"/>
    <col min="7438" max="7446" width="11.42578125" style="15" hidden="1"/>
    <col min="7447" max="7447" width="12.85546875" style="15" hidden="1"/>
    <col min="7448" max="7684" width="11.42578125" style="15" hidden="1"/>
    <col min="7685" max="7685" width="28.28515625" style="15" hidden="1"/>
    <col min="7686" max="7686" width="18.5703125" style="15" hidden="1"/>
    <col min="7687" max="7687" width="17.28515625" style="15" hidden="1"/>
    <col min="7688" max="7689" width="17.5703125" style="15" hidden="1"/>
    <col min="7690" max="7690" width="18.5703125" style="15" hidden="1"/>
    <col min="7691" max="7691" width="16.5703125" style="15" hidden="1"/>
    <col min="7692" max="7692" width="18.5703125" style="15" hidden="1"/>
    <col min="7693" max="7693" width="13.28515625" style="15" hidden="1"/>
    <col min="7694" max="7702" width="11.42578125" style="15" hidden="1"/>
    <col min="7703" max="7703" width="12.85546875" style="15" hidden="1"/>
    <col min="7704" max="7940" width="11.42578125" style="15" hidden="1"/>
    <col min="7941" max="7941" width="28.28515625" style="15" hidden="1"/>
    <col min="7942" max="7942" width="18.5703125" style="15" hidden="1"/>
    <col min="7943" max="7943" width="17.28515625" style="15" hidden="1"/>
    <col min="7944" max="7945" width="17.5703125" style="15" hidden="1"/>
    <col min="7946" max="7946" width="18.5703125" style="15" hidden="1"/>
    <col min="7947" max="7947" width="16.5703125" style="15" hidden="1"/>
    <col min="7948" max="7948" width="18.5703125" style="15" hidden="1"/>
    <col min="7949" max="7949" width="13.28515625" style="15" hidden="1"/>
    <col min="7950" max="7958" width="11.42578125" style="15" hidden="1"/>
    <col min="7959" max="7959" width="12.85546875" style="15" hidden="1"/>
    <col min="7960" max="8196" width="11.42578125" style="15" hidden="1"/>
    <col min="8197" max="8197" width="28.28515625" style="15" hidden="1"/>
    <col min="8198" max="8198" width="18.5703125" style="15" hidden="1"/>
    <col min="8199" max="8199" width="17.28515625" style="15" hidden="1"/>
    <col min="8200" max="8201" width="17.5703125" style="15" hidden="1"/>
    <col min="8202" max="8202" width="18.5703125" style="15" hidden="1"/>
    <col min="8203" max="8203" width="16.5703125" style="15" hidden="1"/>
    <col min="8204" max="8204" width="18.5703125" style="15" hidden="1"/>
    <col min="8205" max="8205" width="13.28515625" style="15" hidden="1"/>
    <col min="8206" max="8214" width="11.42578125" style="15" hidden="1"/>
    <col min="8215" max="8215" width="12.85546875" style="15" hidden="1"/>
    <col min="8216" max="8452" width="11.42578125" style="15" hidden="1"/>
    <col min="8453" max="8453" width="28.28515625" style="15" hidden="1"/>
    <col min="8454" max="8454" width="18.5703125" style="15" hidden="1"/>
    <col min="8455" max="8455" width="17.28515625" style="15" hidden="1"/>
    <col min="8456" max="8457" width="17.5703125" style="15" hidden="1"/>
    <col min="8458" max="8458" width="18.5703125" style="15" hidden="1"/>
    <col min="8459" max="8459" width="16.5703125" style="15" hidden="1"/>
    <col min="8460" max="8460" width="18.5703125" style="15" hidden="1"/>
    <col min="8461" max="8461" width="13.28515625" style="15" hidden="1"/>
    <col min="8462" max="8470" width="11.42578125" style="15" hidden="1"/>
    <col min="8471" max="8471" width="12.85546875" style="15" hidden="1"/>
    <col min="8472" max="8708" width="11.42578125" style="15" hidden="1"/>
    <col min="8709" max="8709" width="28.28515625" style="15" hidden="1"/>
    <col min="8710" max="8710" width="18.5703125" style="15" hidden="1"/>
    <col min="8711" max="8711" width="17.28515625" style="15" hidden="1"/>
    <col min="8712" max="8713" width="17.5703125" style="15" hidden="1"/>
    <col min="8714" max="8714" width="18.5703125" style="15" hidden="1"/>
    <col min="8715" max="8715" width="16.5703125" style="15" hidden="1"/>
    <col min="8716" max="8716" width="18.5703125" style="15" hidden="1"/>
    <col min="8717" max="8717" width="13.28515625" style="15" hidden="1"/>
    <col min="8718" max="8726" width="11.42578125" style="15" hidden="1"/>
    <col min="8727" max="8727" width="12.85546875" style="15" hidden="1"/>
    <col min="8728" max="8964" width="11.42578125" style="15" hidden="1"/>
    <col min="8965" max="8965" width="28.28515625" style="15" hidden="1"/>
    <col min="8966" max="8966" width="18.5703125" style="15" hidden="1"/>
    <col min="8967" max="8967" width="17.28515625" style="15" hidden="1"/>
    <col min="8968" max="8969" width="17.5703125" style="15" hidden="1"/>
    <col min="8970" max="8970" width="18.5703125" style="15" hidden="1"/>
    <col min="8971" max="8971" width="16.5703125" style="15" hidden="1"/>
    <col min="8972" max="8972" width="18.5703125" style="15" hidden="1"/>
    <col min="8973" max="8973" width="13.28515625" style="15" hidden="1"/>
    <col min="8974" max="8982" width="11.42578125" style="15" hidden="1"/>
    <col min="8983" max="8983" width="12.85546875" style="15" hidden="1"/>
    <col min="8984" max="9220" width="11.42578125" style="15" hidden="1"/>
    <col min="9221" max="9221" width="28.28515625" style="15" hidden="1"/>
    <col min="9222" max="9222" width="18.5703125" style="15" hidden="1"/>
    <col min="9223" max="9223" width="17.28515625" style="15" hidden="1"/>
    <col min="9224" max="9225" width="17.5703125" style="15" hidden="1"/>
    <col min="9226" max="9226" width="18.5703125" style="15" hidden="1"/>
    <col min="9227" max="9227" width="16.5703125" style="15" hidden="1"/>
    <col min="9228" max="9228" width="18.5703125" style="15" hidden="1"/>
    <col min="9229" max="9229" width="13.28515625" style="15" hidden="1"/>
    <col min="9230" max="9238" width="11.42578125" style="15" hidden="1"/>
    <col min="9239" max="9239" width="12.85546875" style="15" hidden="1"/>
    <col min="9240" max="9476" width="11.42578125" style="15" hidden="1"/>
    <col min="9477" max="9477" width="28.28515625" style="15" hidden="1"/>
    <col min="9478" max="9478" width="18.5703125" style="15" hidden="1"/>
    <col min="9479" max="9479" width="17.28515625" style="15" hidden="1"/>
    <col min="9480" max="9481" width="17.5703125" style="15" hidden="1"/>
    <col min="9482" max="9482" width="18.5703125" style="15" hidden="1"/>
    <col min="9483" max="9483" width="16.5703125" style="15" hidden="1"/>
    <col min="9484" max="9484" width="18.5703125" style="15" hidden="1"/>
    <col min="9485" max="9485" width="13.28515625" style="15" hidden="1"/>
    <col min="9486" max="9494" width="11.42578125" style="15" hidden="1"/>
    <col min="9495" max="9495" width="12.85546875" style="15" hidden="1"/>
    <col min="9496" max="9732" width="11.42578125" style="15" hidden="1"/>
    <col min="9733" max="9733" width="28.28515625" style="15" hidden="1"/>
    <col min="9734" max="9734" width="18.5703125" style="15" hidden="1"/>
    <col min="9735" max="9735" width="17.28515625" style="15" hidden="1"/>
    <col min="9736" max="9737" width="17.5703125" style="15" hidden="1"/>
    <col min="9738" max="9738" width="18.5703125" style="15" hidden="1"/>
    <col min="9739" max="9739" width="16.5703125" style="15" hidden="1"/>
    <col min="9740" max="9740" width="18.5703125" style="15" hidden="1"/>
    <col min="9741" max="9741" width="13.28515625" style="15" hidden="1"/>
    <col min="9742" max="9750" width="11.42578125" style="15" hidden="1"/>
    <col min="9751" max="9751" width="12.85546875" style="15" hidden="1"/>
    <col min="9752" max="9988" width="11.42578125" style="15" hidden="1"/>
    <col min="9989" max="9989" width="28.28515625" style="15" hidden="1"/>
    <col min="9990" max="9990" width="18.5703125" style="15" hidden="1"/>
    <col min="9991" max="9991" width="17.28515625" style="15" hidden="1"/>
    <col min="9992" max="9993" width="17.5703125" style="15" hidden="1"/>
    <col min="9994" max="9994" width="18.5703125" style="15" hidden="1"/>
    <col min="9995" max="9995" width="16.5703125" style="15" hidden="1"/>
    <col min="9996" max="9996" width="18.5703125" style="15" hidden="1"/>
    <col min="9997" max="9997" width="13.28515625" style="15" hidden="1"/>
    <col min="9998" max="10006" width="11.42578125" style="15" hidden="1"/>
    <col min="10007" max="10007" width="12.85546875" style="15" hidden="1"/>
    <col min="10008" max="10244" width="11.42578125" style="15" hidden="1"/>
    <col min="10245" max="10245" width="28.28515625" style="15" hidden="1"/>
    <col min="10246" max="10246" width="18.5703125" style="15" hidden="1"/>
    <col min="10247" max="10247" width="17.28515625" style="15" hidden="1"/>
    <col min="10248" max="10249" width="17.5703125" style="15" hidden="1"/>
    <col min="10250" max="10250" width="18.5703125" style="15" hidden="1"/>
    <col min="10251" max="10251" width="16.5703125" style="15" hidden="1"/>
    <col min="10252" max="10252" width="18.5703125" style="15" hidden="1"/>
    <col min="10253" max="10253" width="13.28515625" style="15" hidden="1"/>
    <col min="10254" max="10262" width="11.42578125" style="15" hidden="1"/>
    <col min="10263" max="10263" width="12.85546875" style="15" hidden="1"/>
    <col min="10264" max="10500" width="11.42578125" style="15" hidden="1"/>
    <col min="10501" max="10501" width="28.28515625" style="15" hidden="1"/>
    <col min="10502" max="10502" width="18.5703125" style="15" hidden="1"/>
    <col min="10503" max="10503" width="17.28515625" style="15" hidden="1"/>
    <col min="10504" max="10505" width="17.5703125" style="15" hidden="1"/>
    <col min="10506" max="10506" width="18.5703125" style="15" hidden="1"/>
    <col min="10507" max="10507" width="16.5703125" style="15" hidden="1"/>
    <col min="10508" max="10508" width="18.5703125" style="15" hidden="1"/>
    <col min="10509" max="10509" width="13.28515625" style="15" hidden="1"/>
    <col min="10510" max="10518" width="11.42578125" style="15" hidden="1"/>
    <col min="10519" max="10519" width="12.85546875" style="15" hidden="1"/>
    <col min="10520" max="10756" width="11.42578125" style="15" hidden="1"/>
    <col min="10757" max="10757" width="28.28515625" style="15" hidden="1"/>
    <col min="10758" max="10758" width="18.5703125" style="15" hidden="1"/>
    <col min="10759" max="10759" width="17.28515625" style="15" hidden="1"/>
    <col min="10760" max="10761" width="17.5703125" style="15" hidden="1"/>
    <col min="10762" max="10762" width="18.5703125" style="15" hidden="1"/>
    <col min="10763" max="10763" width="16.5703125" style="15" hidden="1"/>
    <col min="10764" max="10764" width="18.5703125" style="15" hidden="1"/>
    <col min="10765" max="10765" width="13.28515625" style="15" hidden="1"/>
    <col min="10766" max="10774" width="11.42578125" style="15" hidden="1"/>
    <col min="10775" max="10775" width="12.85546875" style="15" hidden="1"/>
    <col min="10776" max="11012" width="11.42578125" style="15" hidden="1"/>
    <col min="11013" max="11013" width="28.28515625" style="15" hidden="1"/>
    <col min="11014" max="11014" width="18.5703125" style="15" hidden="1"/>
    <col min="11015" max="11015" width="17.28515625" style="15" hidden="1"/>
    <col min="11016" max="11017" width="17.5703125" style="15" hidden="1"/>
    <col min="11018" max="11018" width="18.5703125" style="15" hidden="1"/>
    <col min="11019" max="11019" width="16.5703125" style="15" hidden="1"/>
    <col min="11020" max="11020" width="18.5703125" style="15" hidden="1"/>
    <col min="11021" max="11021" width="13.28515625" style="15" hidden="1"/>
    <col min="11022" max="11030" width="11.42578125" style="15" hidden="1"/>
    <col min="11031" max="11031" width="12.85546875" style="15" hidden="1"/>
    <col min="11032" max="11268" width="11.42578125" style="15" hidden="1"/>
    <col min="11269" max="11269" width="28.28515625" style="15" hidden="1"/>
    <col min="11270" max="11270" width="18.5703125" style="15" hidden="1"/>
    <col min="11271" max="11271" width="17.28515625" style="15" hidden="1"/>
    <col min="11272" max="11273" width="17.5703125" style="15" hidden="1"/>
    <col min="11274" max="11274" width="18.5703125" style="15" hidden="1"/>
    <col min="11275" max="11275" width="16.5703125" style="15" hidden="1"/>
    <col min="11276" max="11276" width="18.5703125" style="15" hidden="1"/>
    <col min="11277" max="11277" width="13.28515625" style="15" hidden="1"/>
    <col min="11278" max="11286" width="11.42578125" style="15" hidden="1"/>
    <col min="11287" max="11287" width="12.85546875" style="15" hidden="1"/>
    <col min="11288" max="11524" width="11.42578125" style="15" hidden="1"/>
    <col min="11525" max="11525" width="28.28515625" style="15" hidden="1"/>
    <col min="11526" max="11526" width="18.5703125" style="15" hidden="1"/>
    <col min="11527" max="11527" width="17.28515625" style="15" hidden="1"/>
    <col min="11528" max="11529" width="17.5703125" style="15" hidden="1"/>
    <col min="11530" max="11530" width="18.5703125" style="15" hidden="1"/>
    <col min="11531" max="11531" width="16.5703125" style="15" hidden="1"/>
    <col min="11532" max="11532" width="18.5703125" style="15" hidden="1"/>
    <col min="11533" max="11533" width="13.28515625" style="15" hidden="1"/>
    <col min="11534" max="11542" width="11.42578125" style="15" hidden="1"/>
    <col min="11543" max="11543" width="12.85546875" style="15" hidden="1"/>
    <col min="11544" max="11780" width="11.42578125" style="15" hidden="1"/>
    <col min="11781" max="11781" width="28.28515625" style="15" hidden="1"/>
    <col min="11782" max="11782" width="18.5703125" style="15" hidden="1"/>
    <col min="11783" max="11783" width="17.28515625" style="15" hidden="1"/>
    <col min="11784" max="11785" width="17.5703125" style="15" hidden="1"/>
    <col min="11786" max="11786" width="18.5703125" style="15" hidden="1"/>
    <col min="11787" max="11787" width="16.5703125" style="15" hidden="1"/>
    <col min="11788" max="11788" width="18.5703125" style="15" hidden="1"/>
    <col min="11789" max="11789" width="13.28515625" style="15" hidden="1"/>
    <col min="11790" max="11798" width="11.42578125" style="15" hidden="1"/>
    <col min="11799" max="11799" width="12.85546875" style="15" hidden="1"/>
    <col min="11800" max="12036" width="11.42578125" style="15" hidden="1"/>
    <col min="12037" max="12037" width="28.28515625" style="15" hidden="1"/>
    <col min="12038" max="12038" width="18.5703125" style="15" hidden="1"/>
    <col min="12039" max="12039" width="17.28515625" style="15" hidden="1"/>
    <col min="12040" max="12041" width="17.5703125" style="15" hidden="1"/>
    <col min="12042" max="12042" width="18.5703125" style="15" hidden="1"/>
    <col min="12043" max="12043" width="16.5703125" style="15" hidden="1"/>
    <col min="12044" max="12044" width="18.5703125" style="15" hidden="1"/>
    <col min="12045" max="12045" width="13.28515625" style="15" hidden="1"/>
    <col min="12046" max="12054" width="11.42578125" style="15" hidden="1"/>
    <col min="12055" max="12055" width="12.85546875" style="15" hidden="1"/>
    <col min="12056" max="12292" width="11.42578125" style="15" hidden="1"/>
    <col min="12293" max="12293" width="28.28515625" style="15" hidden="1"/>
    <col min="12294" max="12294" width="18.5703125" style="15" hidden="1"/>
    <col min="12295" max="12295" width="17.28515625" style="15" hidden="1"/>
    <col min="12296" max="12297" width="17.5703125" style="15" hidden="1"/>
    <col min="12298" max="12298" width="18.5703125" style="15" hidden="1"/>
    <col min="12299" max="12299" width="16.5703125" style="15" hidden="1"/>
    <col min="12300" max="12300" width="18.5703125" style="15" hidden="1"/>
    <col min="12301" max="12301" width="13.28515625" style="15" hidden="1"/>
    <col min="12302" max="12310" width="11.42578125" style="15" hidden="1"/>
    <col min="12311" max="12311" width="12.85546875" style="15" hidden="1"/>
    <col min="12312" max="12548" width="11.42578125" style="15" hidden="1"/>
    <col min="12549" max="12549" width="28.28515625" style="15" hidden="1"/>
    <col min="12550" max="12550" width="18.5703125" style="15" hidden="1"/>
    <col min="12551" max="12551" width="17.28515625" style="15" hidden="1"/>
    <col min="12552" max="12553" width="17.5703125" style="15" hidden="1"/>
    <col min="12554" max="12554" width="18.5703125" style="15" hidden="1"/>
    <col min="12555" max="12555" width="16.5703125" style="15" hidden="1"/>
    <col min="12556" max="12556" width="18.5703125" style="15" hidden="1"/>
    <col min="12557" max="12557" width="13.28515625" style="15" hidden="1"/>
    <col min="12558" max="12566" width="11.42578125" style="15" hidden="1"/>
    <col min="12567" max="12567" width="12.85546875" style="15" hidden="1"/>
    <col min="12568" max="12804" width="11.42578125" style="15" hidden="1"/>
    <col min="12805" max="12805" width="28.28515625" style="15" hidden="1"/>
    <col min="12806" max="12806" width="18.5703125" style="15" hidden="1"/>
    <col min="12807" max="12807" width="17.28515625" style="15" hidden="1"/>
    <col min="12808" max="12809" width="17.5703125" style="15" hidden="1"/>
    <col min="12810" max="12810" width="18.5703125" style="15" hidden="1"/>
    <col min="12811" max="12811" width="16.5703125" style="15" hidden="1"/>
    <col min="12812" max="12812" width="18.5703125" style="15" hidden="1"/>
    <col min="12813" max="12813" width="13.28515625" style="15" hidden="1"/>
    <col min="12814" max="12822" width="11.42578125" style="15" hidden="1"/>
    <col min="12823" max="12823" width="12.85546875" style="15" hidden="1"/>
    <col min="12824" max="13060" width="11.42578125" style="15" hidden="1"/>
    <col min="13061" max="13061" width="28.28515625" style="15" hidden="1"/>
    <col min="13062" max="13062" width="18.5703125" style="15" hidden="1"/>
    <col min="13063" max="13063" width="17.28515625" style="15" hidden="1"/>
    <col min="13064" max="13065" width="17.5703125" style="15" hidden="1"/>
    <col min="13066" max="13066" width="18.5703125" style="15" hidden="1"/>
    <col min="13067" max="13067" width="16.5703125" style="15" hidden="1"/>
    <col min="13068" max="13068" width="18.5703125" style="15" hidden="1"/>
    <col min="13069" max="13069" width="13.28515625" style="15" hidden="1"/>
    <col min="13070" max="13078" width="11.42578125" style="15" hidden="1"/>
    <col min="13079" max="13079" width="12.85546875" style="15" hidden="1"/>
    <col min="13080" max="13316" width="11.42578125" style="15" hidden="1"/>
    <col min="13317" max="13317" width="28.28515625" style="15" hidden="1"/>
    <col min="13318" max="13318" width="18.5703125" style="15" hidden="1"/>
    <col min="13319" max="13319" width="17.28515625" style="15" hidden="1"/>
    <col min="13320" max="13321" width="17.5703125" style="15" hidden="1"/>
    <col min="13322" max="13322" width="18.5703125" style="15" hidden="1"/>
    <col min="13323" max="13323" width="16.5703125" style="15" hidden="1"/>
    <col min="13324" max="13324" width="18.5703125" style="15" hidden="1"/>
    <col min="13325" max="13325" width="13.28515625" style="15" hidden="1"/>
    <col min="13326" max="13334" width="11.42578125" style="15" hidden="1"/>
    <col min="13335" max="13335" width="12.85546875" style="15" hidden="1"/>
    <col min="13336" max="13572" width="11.42578125" style="15" hidden="1"/>
    <col min="13573" max="13573" width="28.28515625" style="15" hidden="1"/>
    <col min="13574" max="13574" width="18.5703125" style="15" hidden="1"/>
    <col min="13575" max="13575" width="17.28515625" style="15" hidden="1"/>
    <col min="13576" max="13577" width="17.5703125" style="15" hidden="1"/>
    <col min="13578" max="13578" width="18.5703125" style="15" hidden="1"/>
    <col min="13579" max="13579" width="16.5703125" style="15" hidden="1"/>
    <col min="13580" max="13580" width="18.5703125" style="15" hidden="1"/>
    <col min="13581" max="13581" width="13.28515625" style="15" hidden="1"/>
    <col min="13582" max="13590" width="11.42578125" style="15" hidden="1"/>
    <col min="13591" max="13591" width="12.85546875" style="15" hidden="1"/>
    <col min="13592" max="13828" width="11.42578125" style="15" hidden="1"/>
    <col min="13829" max="13829" width="28.28515625" style="15" hidden="1"/>
    <col min="13830" max="13830" width="18.5703125" style="15" hidden="1"/>
    <col min="13831" max="13831" width="17.28515625" style="15" hidden="1"/>
    <col min="13832" max="13833" width="17.5703125" style="15" hidden="1"/>
    <col min="13834" max="13834" width="18.5703125" style="15" hidden="1"/>
    <col min="13835" max="13835" width="16.5703125" style="15" hidden="1"/>
    <col min="13836" max="13836" width="18.5703125" style="15" hidden="1"/>
    <col min="13837" max="13837" width="13.28515625" style="15" hidden="1"/>
    <col min="13838" max="13846" width="11.42578125" style="15" hidden="1"/>
    <col min="13847" max="13847" width="12.85546875" style="15" hidden="1"/>
    <col min="13848" max="14084" width="11.42578125" style="15" hidden="1"/>
    <col min="14085" max="14085" width="28.28515625" style="15" hidden="1"/>
    <col min="14086" max="14086" width="18.5703125" style="15" hidden="1"/>
    <col min="14087" max="14087" width="17.28515625" style="15" hidden="1"/>
    <col min="14088" max="14089" width="17.5703125" style="15" hidden="1"/>
    <col min="14090" max="14090" width="18.5703125" style="15" hidden="1"/>
    <col min="14091" max="14091" width="16.5703125" style="15" hidden="1"/>
    <col min="14092" max="14092" width="18.5703125" style="15" hidden="1"/>
    <col min="14093" max="14093" width="13.28515625" style="15" hidden="1"/>
    <col min="14094" max="14102" width="11.42578125" style="15" hidden="1"/>
    <col min="14103" max="14103" width="12.85546875" style="15" hidden="1"/>
    <col min="14104" max="14340" width="11.42578125" style="15" hidden="1"/>
    <col min="14341" max="14341" width="28.28515625" style="15" hidden="1"/>
    <col min="14342" max="14342" width="18.5703125" style="15" hidden="1"/>
    <col min="14343" max="14343" width="17.28515625" style="15" hidden="1"/>
    <col min="14344" max="14345" width="17.5703125" style="15" hidden="1"/>
    <col min="14346" max="14346" width="18.5703125" style="15" hidden="1"/>
    <col min="14347" max="14347" width="16.5703125" style="15" hidden="1"/>
    <col min="14348" max="14348" width="18.5703125" style="15" hidden="1"/>
    <col min="14349" max="14349" width="13.28515625" style="15" hidden="1"/>
    <col min="14350" max="14358" width="11.42578125" style="15" hidden="1"/>
    <col min="14359" max="14359" width="12.85546875" style="15" hidden="1"/>
    <col min="14360" max="14596" width="11.42578125" style="15" hidden="1"/>
    <col min="14597" max="14597" width="28.28515625" style="15" hidden="1"/>
    <col min="14598" max="14598" width="18.5703125" style="15" hidden="1"/>
    <col min="14599" max="14599" width="17.28515625" style="15" hidden="1"/>
    <col min="14600" max="14601" width="17.5703125" style="15" hidden="1"/>
    <col min="14602" max="14602" width="18.5703125" style="15" hidden="1"/>
    <col min="14603" max="14603" width="16.5703125" style="15" hidden="1"/>
    <col min="14604" max="14604" width="18.5703125" style="15" hidden="1"/>
    <col min="14605" max="14605" width="13.28515625" style="15" hidden="1"/>
    <col min="14606" max="14614" width="11.42578125" style="15" hidden="1"/>
    <col min="14615" max="14615" width="12.85546875" style="15" hidden="1"/>
    <col min="14616" max="14852" width="11.42578125" style="15" hidden="1"/>
    <col min="14853" max="14853" width="28.28515625" style="15" hidden="1"/>
    <col min="14854" max="14854" width="18.5703125" style="15" hidden="1"/>
    <col min="14855" max="14855" width="17.28515625" style="15" hidden="1"/>
    <col min="14856" max="14857" width="17.5703125" style="15" hidden="1"/>
    <col min="14858" max="14858" width="18.5703125" style="15" hidden="1"/>
    <col min="14859" max="14859" width="16.5703125" style="15" hidden="1"/>
    <col min="14860" max="14860" width="18.5703125" style="15" hidden="1"/>
    <col min="14861" max="14861" width="13.28515625" style="15" hidden="1"/>
    <col min="14862" max="14870" width="11.42578125" style="15" hidden="1"/>
    <col min="14871" max="14871" width="12.85546875" style="15" hidden="1"/>
    <col min="14872" max="15108" width="11.42578125" style="15" hidden="1"/>
    <col min="15109" max="15109" width="28.28515625" style="15" hidden="1"/>
    <col min="15110" max="15110" width="18.5703125" style="15" hidden="1"/>
    <col min="15111" max="15111" width="17.28515625" style="15" hidden="1"/>
    <col min="15112" max="15113" width="17.5703125" style="15" hidden="1"/>
    <col min="15114" max="15114" width="18.5703125" style="15" hidden="1"/>
    <col min="15115" max="15115" width="16.5703125" style="15" hidden="1"/>
    <col min="15116" max="15116" width="18.5703125" style="15" hidden="1"/>
    <col min="15117" max="15117" width="13.28515625" style="15" hidden="1"/>
    <col min="15118" max="15126" width="11.42578125" style="15" hidden="1"/>
    <col min="15127" max="15127" width="12.85546875" style="15" hidden="1"/>
    <col min="15128" max="15364" width="11.42578125" style="15" hidden="1"/>
    <col min="15365" max="15365" width="28.28515625" style="15" hidden="1"/>
    <col min="15366" max="15366" width="18.5703125" style="15" hidden="1"/>
    <col min="15367" max="15367" width="17.28515625" style="15" hidden="1"/>
    <col min="15368" max="15369" width="17.5703125" style="15" hidden="1"/>
    <col min="15370" max="15370" width="18.5703125" style="15" hidden="1"/>
    <col min="15371" max="15371" width="16.5703125" style="15" hidden="1"/>
    <col min="15372" max="15372" width="18.5703125" style="15" hidden="1"/>
    <col min="15373" max="15373" width="13.28515625" style="15" hidden="1"/>
    <col min="15374" max="15382" width="11.42578125" style="15" hidden="1"/>
    <col min="15383" max="15383" width="12.85546875" style="15" hidden="1"/>
    <col min="15384" max="15620" width="11.42578125" style="15" hidden="1"/>
    <col min="15621" max="15621" width="28.28515625" style="15" hidden="1"/>
    <col min="15622" max="15622" width="18.5703125" style="15" hidden="1"/>
    <col min="15623" max="15623" width="17.28515625" style="15" hidden="1"/>
    <col min="15624" max="15625" width="17.5703125" style="15" hidden="1"/>
    <col min="15626" max="15626" width="18.5703125" style="15" hidden="1"/>
    <col min="15627" max="15627" width="16.5703125" style="15" hidden="1"/>
    <col min="15628" max="15628" width="18.5703125" style="15" hidden="1"/>
    <col min="15629" max="15629" width="13.28515625" style="15" hidden="1"/>
    <col min="15630" max="15638" width="11.42578125" style="15" hidden="1"/>
    <col min="15639" max="15639" width="12.85546875" style="15" hidden="1"/>
    <col min="15640" max="15876" width="11.42578125" style="15" hidden="1"/>
    <col min="15877" max="15877" width="28.28515625" style="15" hidden="1"/>
    <col min="15878" max="15878" width="18.5703125" style="15" hidden="1"/>
    <col min="15879" max="15879" width="17.28515625" style="15" hidden="1"/>
    <col min="15880" max="15881" width="17.5703125" style="15" hidden="1"/>
    <col min="15882" max="15882" width="18.5703125" style="15" hidden="1"/>
    <col min="15883" max="15883" width="16.5703125" style="15" hidden="1"/>
    <col min="15884" max="15884" width="18.5703125" style="15" hidden="1"/>
    <col min="15885" max="15885" width="13.28515625" style="15" hidden="1"/>
    <col min="15886" max="15894" width="11.42578125" style="15" hidden="1"/>
    <col min="15895" max="15895" width="12.85546875" style="15" hidden="1"/>
    <col min="15896" max="16132" width="11.42578125" style="15" hidden="1"/>
    <col min="16133" max="16133" width="28.28515625" style="15" hidden="1"/>
    <col min="16134" max="16134" width="18.5703125" style="15" hidden="1"/>
    <col min="16135" max="16135" width="17.28515625" style="15" hidden="1"/>
    <col min="16136" max="16137" width="17.5703125" style="15" hidden="1"/>
    <col min="16138" max="16138" width="18.5703125" style="15" hidden="1"/>
    <col min="16139" max="16139" width="16.5703125" style="15" hidden="1"/>
    <col min="16140" max="16140" width="18.5703125" style="15" hidden="1"/>
    <col min="16141" max="16141" width="13.28515625" style="15" hidden="1"/>
    <col min="16142" max="16150" width="11.42578125" style="15" hidden="1"/>
    <col min="16151" max="16151" width="12.85546875" style="15" hidden="1"/>
    <col min="16152" max="16384" width="11.42578125" style="15" hidden="1"/>
  </cols>
  <sheetData>
    <row r="1" spans="1:23" ht="23.25">
      <c r="B1" s="589" t="s">
        <v>0</v>
      </c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</row>
    <row r="2" spans="1:23" ht="18.75">
      <c r="B2" s="591" t="s">
        <v>1</v>
      </c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15" t="s">
        <v>23</v>
      </c>
      <c r="W2" s="16">
        <f>4456657.37675227*1000000</f>
        <v>4456657376752.2705</v>
      </c>
    </row>
    <row r="3" spans="1:23" ht="15.75">
      <c r="B3" s="593" t="s">
        <v>2</v>
      </c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</row>
    <row r="4" spans="1:23" ht="18.75">
      <c r="A4" s="595" t="s">
        <v>321</v>
      </c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82"/>
      <c r="N4" s="82"/>
      <c r="O4" s="83"/>
      <c r="P4" s="82"/>
      <c r="Q4" s="82"/>
      <c r="W4" s="16">
        <f>4456657.37675227*1000000</f>
        <v>4456657376752.2705</v>
      </c>
    </row>
    <row r="5" spans="1:23" ht="15" hidden="1">
      <c r="W5" s="16">
        <v>-329523796177.54083</v>
      </c>
    </row>
    <row r="6" spans="1:23" ht="15" hidden="1">
      <c r="W6" s="20">
        <f>W5/W4</f>
        <v>-7.3939674585816351E-2</v>
      </c>
    </row>
    <row r="7" spans="1:23" ht="15" hidden="1"/>
    <row r="8" spans="1:23" ht="15"/>
    <row r="9" spans="1:23" ht="34.5" customHeight="1">
      <c r="U9" s="26">
        <v>4456657.4000000004</v>
      </c>
    </row>
    <row r="10" spans="1:23" ht="15">
      <c r="I10" s="386"/>
      <c r="U10" s="26">
        <f>-329523796177.541/1000000</f>
        <v>-329523.79617754102</v>
      </c>
    </row>
    <row r="11" spans="1:23" ht="15">
      <c r="G11" s="585" t="s">
        <v>306</v>
      </c>
      <c r="H11" s="587" t="s">
        <v>307</v>
      </c>
      <c r="I11" s="587"/>
      <c r="J11" s="587"/>
      <c r="K11" s="588"/>
      <c r="L11" s="386"/>
      <c r="M11" s="386"/>
      <c r="N11" s="386"/>
      <c r="U11" s="36">
        <f>U10/U9</f>
        <v>-7.3939674200117114E-2</v>
      </c>
    </row>
    <row r="12" spans="1:23" ht="15">
      <c r="G12" s="586"/>
      <c r="H12" s="553" t="s">
        <v>308</v>
      </c>
      <c r="I12" s="554" t="s">
        <v>309</v>
      </c>
      <c r="J12" s="553" t="s">
        <v>310</v>
      </c>
      <c r="K12" s="555" t="s">
        <v>311</v>
      </c>
      <c r="L12" s="386"/>
      <c r="M12" s="386"/>
      <c r="N12" s="386"/>
    </row>
    <row r="13" spans="1:23" ht="15">
      <c r="G13" s="417" t="s">
        <v>312</v>
      </c>
      <c r="H13" s="406">
        <v>3.3000000000000002E-2</v>
      </c>
      <c r="I13" s="407">
        <v>2.7E-2</v>
      </c>
      <c r="J13" s="406">
        <v>-3.5000000000000003E-2</v>
      </c>
      <c r="K13" s="407">
        <v>-3.5000000000000003E-2</v>
      </c>
      <c r="L13" s="386"/>
      <c r="M13" s="386"/>
      <c r="N13" s="386"/>
    </row>
    <row r="14" spans="1:23" ht="15">
      <c r="G14" s="418" t="s">
        <v>313</v>
      </c>
      <c r="H14" s="408">
        <v>1.6E-2</v>
      </c>
      <c r="I14" s="409">
        <v>1.4999999999999999E-2</v>
      </c>
      <c r="J14" s="408">
        <v>-4.9000000000000002E-2</v>
      </c>
      <c r="K14" s="409">
        <v>-4.7E-2</v>
      </c>
      <c r="L14" s="386"/>
      <c r="M14" s="386"/>
      <c r="N14" s="386"/>
    </row>
    <row r="15" spans="1:23" ht="15">
      <c r="G15" s="419" t="s">
        <v>314</v>
      </c>
      <c r="H15" s="408">
        <v>0.02</v>
      </c>
      <c r="I15" s="409">
        <v>1.7000000000000001E-2</v>
      </c>
      <c r="J15" s="408">
        <v>-3.4000000000000002E-2</v>
      </c>
      <c r="K15" s="409">
        <v>-3.5000000000000003E-2</v>
      </c>
      <c r="L15" s="386"/>
      <c r="M15" s="386"/>
      <c r="N15" s="386"/>
    </row>
    <row r="16" spans="1:23" ht="15">
      <c r="G16" s="419" t="s">
        <v>315</v>
      </c>
      <c r="H16" s="408">
        <v>1.2999999999999999E-2</v>
      </c>
      <c r="I16" s="409">
        <v>1.2E-2</v>
      </c>
      <c r="J16" s="408">
        <v>-7.1999999999999995E-2</v>
      </c>
      <c r="K16" s="409">
        <v>-6.6000000000000003E-2</v>
      </c>
      <c r="L16" s="386"/>
      <c r="M16" s="386"/>
      <c r="N16" s="386"/>
    </row>
    <row r="17" spans="1:16" ht="15" customHeight="1">
      <c r="G17" s="419" t="s">
        <v>316</v>
      </c>
      <c r="H17" s="408">
        <v>7.0000000000000001E-3</v>
      </c>
      <c r="I17" s="409">
        <v>7.0000000000000001E-3</v>
      </c>
      <c r="J17" s="408">
        <v>-5.0999999999999997E-2</v>
      </c>
      <c r="K17" s="409">
        <v>-4.7E-2</v>
      </c>
      <c r="L17" s="386"/>
      <c r="M17" s="386"/>
      <c r="N17" s="386"/>
    </row>
    <row r="18" spans="1:16" ht="15">
      <c r="G18" s="420" t="s">
        <v>317</v>
      </c>
      <c r="H18" s="410">
        <v>4.3999999999999997E-2</v>
      </c>
      <c r="I18" s="411">
        <v>4.5999999999999999E-2</v>
      </c>
      <c r="J18" s="412">
        <v>-2.4E-2</v>
      </c>
      <c r="K18" s="411">
        <v>-1.7000000000000001E-2</v>
      </c>
      <c r="L18" s="386"/>
      <c r="M18" s="386"/>
      <c r="N18" s="386"/>
    </row>
    <row r="19" spans="1:16" ht="15">
      <c r="G19" s="418" t="s">
        <v>318</v>
      </c>
      <c r="H19" s="408">
        <v>1.6E-2</v>
      </c>
      <c r="I19" s="409">
        <v>2.5000000000000001E-2</v>
      </c>
      <c r="J19" s="413">
        <v>-7.3999999999999996E-2</v>
      </c>
      <c r="K19" s="409">
        <v>-6.5000000000000002E-2</v>
      </c>
      <c r="L19" s="386"/>
      <c r="M19" s="386"/>
      <c r="N19" s="386"/>
    </row>
    <row r="20" spans="1:16" ht="15">
      <c r="G20" s="421" t="s">
        <v>319</v>
      </c>
      <c r="H20" s="414">
        <v>0.06</v>
      </c>
      <c r="I20" s="415">
        <v>6.0999999999999999E-2</v>
      </c>
      <c r="J20" s="414">
        <v>2.3E-2</v>
      </c>
      <c r="K20" s="415">
        <v>2.3E-2</v>
      </c>
      <c r="L20" s="386"/>
      <c r="M20" s="386"/>
      <c r="N20" s="386"/>
    </row>
    <row r="21" spans="1:16" ht="15">
      <c r="G21" s="416" t="s">
        <v>320</v>
      </c>
      <c r="H21" s="416"/>
      <c r="I21" s="416"/>
      <c r="J21" s="416"/>
      <c r="K21" s="416"/>
      <c r="L21" s="416"/>
      <c r="M21" s="416"/>
      <c r="N21" s="416"/>
    </row>
    <row r="22" spans="1:16" ht="15"/>
    <row r="23" spans="1:16" ht="15"/>
    <row r="24" spans="1:16" ht="15"/>
    <row r="25" spans="1:16" ht="12.75" customHeight="1"/>
    <row r="26" spans="1:16" ht="15"/>
    <row r="27" spans="1:16" ht="15"/>
    <row r="28" spans="1:16" ht="15"/>
    <row r="29" spans="1:16" s="31" customFormat="1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1:16" s="31" customFormat="1" ht="11.2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16" ht="15"/>
    <row r="32" spans="1:16" ht="15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customHeight="1"/>
    <row r="39" ht="38.25" customHeight="1"/>
    <row r="45" ht="12.75" customHeight="1"/>
    <row r="46" ht="12.75" customHeight="1"/>
  </sheetData>
  <mergeCells count="6">
    <mergeCell ref="G11:G12"/>
    <mergeCell ref="H11:K11"/>
    <mergeCell ref="B1:Q1"/>
    <mergeCell ref="B2:Q2"/>
    <mergeCell ref="B3:Q3"/>
    <mergeCell ref="A4:L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F23B4-4989-49E0-9DC3-8394C0B4EDEC}">
  <dimension ref="A1:M519"/>
  <sheetViews>
    <sheetView showGridLines="0" zoomScaleNormal="100" workbookViewId="0">
      <selection sqref="A1:H1"/>
    </sheetView>
  </sheetViews>
  <sheetFormatPr baseColWidth="10" defaultColWidth="0" defaultRowHeight="15"/>
  <cols>
    <col min="1" max="3" width="11.42578125" customWidth="1"/>
    <col min="4" max="4" width="77.42578125" customWidth="1"/>
    <col min="5" max="5" width="22.42578125" bestFit="1" customWidth="1"/>
    <col min="6" max="6" width="15.28515625" customWidth="1"/>
    <col min="7" max="7" width="30.42578125" customWidth="1"/>
    <col min="8" max="8" width="11.42578125" customWidth="1"/>
    <col min="9" max="9" width="6.5703125" customWidth="1"/>
    <col min="10" max="13" width="0" hidden="1" customWidth="1"/>
    <col min="14" max="16384" width="11.42578125" hidden="1"/>
  </cols>
  <sheetData>
    <row r="1" spans="1:10" ht="28.5" customHeight="1">
      <c r="A1" s="651" t="s">
        <v>0</v>
      </c>
      <c r="B1" s="690"/>
      <c r="C1" s="690"/>
      <c r="D1" s="690"/>
      <c r="E1" s="690"/>
      <c r="F1" s="690"/>
      <c r="G1" s="690"/>
      <c r="H1" s="690"/>
      <c r="I1" s="1"/>
      <c r="J1" s="2"/>
    </row>
    <row r="2" spans="1:10" ht="21">
      <c r="A2" s="691" t="s">
        <v>1</v>
      </c>
      <c r="B2" s="692"/>
      <c r="C2" s="692"/>
      <c r="D2" s="692"/>
      <c r="E2" s="692"/>
      <c r="F2" s="692"/>
      <c r="G2" s="692"/>
      <c r="H2" s="692"/>
      <c r="I2" s="3"/>
      <c r="J2" s="4"/>
    </row>
    <row r="3" spans="1:10" ht="15.75" customHeight="1">
      <c r="A3" s="693" t="s">
        <v>2</v>
      </c>
      <c r="B3" s="694"/>
      <c r="C3" s="694"/>
      <c r="D3" s="694"/>
      <c r="E3" s="694"/>
      <c r="F3" s="694"/>
      <c r="G3" s="694"/>
      <c r="H3" s="694"/>
      <c r="I3" s="5"/>
      <c r="J3" s="6"/>
    </row>
    <row r="4" spans="1:10">
      <c r="A4" s="100"/>
      <c r="B4" s="100"/>
      <c r="C4" s="100"/>
      <c r="D4" s="100"/>
      <c r="E4" s="100"/>
      <c r="F4" s="100"/>
      <c r="G4" s="100"/>
      <c r="H4" s="100"/>
    </row>
    <row r="5" spans="1:10" ht="33.75" customHeight="1">
      <c r="A5" s="725" t="s">
        <v>403</v>
      </c>
      <c r="B5" s="726"/>
      <c r="C5" s="726"/>
      <c r="D5" s="726"/>
      <c r="E5" s="726"/>
      <c r="F5" s="726"/>
      <c r="G5" s="726"/>
      <c r="H5" s="726"/>
      <c r="I5" s="7"/>
      <c r="J5" s="376"/>
    </row>
    <row r="6" spans="1:10" ht="17.25" customHeight="1" thickBot="1"/>
    <row r="7" spans="1:10" ht="51.75" thickBot="1">
      <c r="D7" s="512" t="s">
        <v>341</v>
      </c>
      <c r="E7" s="286" t="s">
        <v>912</v>
      </c>
      <c r="F7" s="512" t="s">
        <v>404</v>
      </c>
    </row>
    <row r="8" spans="1:10">
      <c r="D8" s="513" t="s">
        <v>405</v>
      </c>
      <c r="E8" s="479">
        <v>826738165256.56091</v>
      </c>
      <c r="F8" s="514">
        <v>0.71910868098800529</v>
      </c>
    </row>
    <row r="9" spans="1:10">
      <c r="D9" s="528" t="s">
        <v>916</v>
      </c>
      <c r="E9" s="479"/>
      <c r="F9" s="514"/>
    </row>
    <row r="10" spans="1:10">
      <c r="D10" s="515" t="s">
        <v>406</v>
      </c>
      <c r="E10" s="477">
        <v>2710279123.96</v>
      </c>
      <c r="F10" s="516">
        <v>2.3574395471816344E-3</v>
      </c>
    </row>
    <row r="11" spans="1:10">
      <c r="D11" s="515" t="s">
        <v>407</v>
      </c>
      <c r="E11" s="477">
        <v>5719755078.8899927</v>
      </c>
      <c r="F11" s="516">
        <v>4.9751247773575378E-3</v>
      </c>
    </row>
    <row r="12" spans="1:10">
      <c r="D12" s="515" t="s">
        <v>387</v>
      </c>
      <c r="E12" s="517">
        <v>128762403765.34035</v>
      </c>
      <c r="F12" s="518">
        <v>0.11199938048560296</v>
      </c>
    </row>
    <row r="13" spans="1:10">
      <c r="D13" s="515" t="s">
        <v>408</v>
      </c>
      <c r="E13" s="477">
        <v>24650226496.380062</v>
      </c>
      <c r="F13" s="516">
        <v>2.1441119579094902E-2</v>
      </c>
    </row>
    <row r="14" spans="1:10">
      <c r="D14" s="515" t="s">
        <v>395</v>
      </c>
      <c r="E14" s="477">
        <v>32596222869.190044</v>
      </c>
      <c r="F14" s="516">
        <v>2.835266087586524E-2</v>
      </c>
    </row>
    <row r="15" spans="1:10">
      <c r="D15" s="515" t="s">
        <v>409</v>
      </c>
      <c r="E15" s="477">
        <v>9365502626.009985</v>
      </c>
      <c r="F15" s="516">
        <v>8.1462481390220214E-3</v>
      </c>
    </row>
    <row r="16" spans="1:10">
      <c r="D16" s="515" t="s">
        <v>410</v>
      </c>
      <c r="E16" s="477">
        <v>6230076432.0000591</v>
      </c>
      <c r="F16" s="516">
        <v>5.4190095894263149E-3</v>
      </c>
    </row>
    <row r="17" spans="4:6">
      <c r="D17" s="515" t="s">
        <v>397</v>
      </c>
      <c r="E17" s="517">
        <v>200421430331.62067</v>
      </c>
      <c r="F17" s="518">
        <v>0.1743294267330395</v>
      </c>
    </row>
    <row r="18" spans="4:6">
      <c r="D18" s="515" t="s">
        <v>411</v>
      </c>
      <c r="E18" s="517">
        <v>29716186708.880039</v>
      </c>
      <c r="F18" s="518">
        <v>2.5847564230429044E-2</v>
      </c>
    </row>
    <row r="19" spans="4:6">
      <c r="D19" s="515" t="s">
        <v>412</v>
      </c>
      <c r="E19" s="477">
        <v>2404816212.6400018</v>
      </c>
      <c r="F19" s="516">
        <v>2.0917435378750931E-3</v>
      </c>
    </row>
    <row r="20" spans="4:6">
      <c r="D20" s="515" t="s">
        <v>413</v>
      </c>
      <c r="E20" s="477">
        <v>1418579543.1100008</v>
      </c>
      <c r="F20" s="516">
        <v>1.233900776560653E-3</v>
      </c>
    </row>
    <row r="21" spans="4:6">
      <c r="D21" s="515" t="s">
        <v>414</v>
      </c>
      <c r="E21" s="477">
        <v>7278748450.2099886</v>
      </c>
      <c r="F21" s="516">
        <v>6.3311595100362453E-3</v>
      </c>
    </row>
    <row r="22" spans="4:6">
      <c r="D22" s="515" t="s">
        <v>415</v>
      </c>
      <c r="E22" s="517">
        <v>34310288383.840111</v>
      </c>
      <c r="F22" s="518">
        <v>2.9843579576811538E-2</v>
      </c>
    </row>
    <row r="23" spans="4:6">
      <c r="D23" s="515" t="s">
        <v>416</v>
      </c>
      <c r="E23" s="477">
        <v>4733454913.4599991</v>
      </c>
      <c r="F23" s="516">
        <v>4.1172267864011012E-3</v>
      </c>
    </row>
    <row r="24" spans="4:6">
      <c r="D24" s="515" t="s">
        <v>417</v>
      </c>
      <c r="E24" s="477">
        <v>6589869601.6299915</v>
      </c>
      <c r="F24" s="516">
        <v>5.7319628344973013E-3</v>
      </c>
    </row>
    <row r="25" spans="4:6">
      <c r="D25" s="515" t="s">
        <v>418</v>
      </c>
      <c r="E25" s="477">
        <v>10509198766.790005</v>
      </c>
      <c r="F25" s="516">
        <v>9.1410514005748067E-3</v>
      </c>
    </row>
    <row r="26" spans="4:6">
      <c r="D26" s="515" t="s">
        <v>419</v>
      </c>
      <c r="E26" s="477">
        <v>810712753.63999975</v>
      </c>
      <c r="F26" s="516">
        <v>7.0516954875222797E-4</v>
      </c>
    </row>
    <row r="27" spans="4:6">
      <c r="D27" s="515" t="s">
        <v>420</v>
      </c>
      <c r="E27" s="477">
        <v>1885755200.0499938</v>
      </c>
      <c r="F27" s="516">
        <v>1.640256844987188E-3</v>
      </c>
    </row>
    <row r="28" spans="4:6">
      <c r="D28" s="515" t="s">
        <v>421</v>
      </c>
      <c r="E28" s="477">
        <v>730290051.74999988</v>
      </c>
      <c r="F28" s="516">
        <v>6.3521673236124616E-4</v>
      </c>
    </row>
    <row r="29" spans="4:6">
      <c r="D29" s="515" t="s">
        <v>422</v>
      </c>
      <c r="E29" s="477">
        <v>6692501797.3099966</v>
      </c>
      <c r="F29" s="516">
        <v>5.821233786249538E-3</v>
      </c>
    </row>
    <row r="30" spans="4:6">
      <c r="D30" s="515" t="s">
        <v>423</v>
      </c>
      <c r="E30" s="477">
        <v>14240823494.769989</v>
      </c>
      <c r="F30" s="516">
        <v>1.2386871962453864E-2</v>
      </c>
    </row>
    <row r="31" spans="4:6">
      <c r="D31" s="515" t="s">
        <v>424</v>
      </c>
      <c r="E31" s="477">
        <v>2052170619.0399971</v>
      </c>
      <c r="F31" s="516">
        <v>1.7850073566668203E-3</v>
      </c>
    </row>
    <row r="32" spans="4:6">
      <c r="D32" s="515" t="s">
        <v>425</v>
      </c>
      <c r="E32" s="477">
        <v>764884466.43999851</v>
      </c>
      <c r="F32" s="516">
        <v>6.6530744906301699E-4</v>
      </c>
    </row>
    <row r="33" spans="4:6">
      <c r="D33" s="515" t="s">
        <v>426</v>
      </c>
      <c r="E33" s="477">
        <v>911611613.95000589</v>
      </c>
      <c r="F33" s="516">
        <v>7.9293282060771914E-4</v>
      </c>
    </row>
    <row r="34" spans="4:6">
      <c r="D34" s="515" t="s">
        <v>427</v>
      </c>
      <c r="E34" s="477">
        <v>7911151911.0800142</v>
      </c>
      <c r="F34" s="516">
        <v>6.8812330855767753E-3</v>
      </c>
    </row>
    <row r="35" spans="4:6">
      <c r="D35" s="515" t="s">
        <v>428</v>
      </c>
      <c r="E35" s="477">
        <v>13596979240.099703</v>
      </c>
      <c r="F35" s="516">
        <v>1.1826847020828028E-2</v>
      </c>
    </row>
    <row r="36" spans="4:6">
      <c r="D36" s="515" t="s">
        <v>429</v>
      </c>
      <c r="E36" s="477">
        <v>962904241.63999379</v>
      </c>
      <c r="F36" s="516">
        <v>8.3754788181166092E-4</v>
      </c>
    </row>
    <row r="37" spans="4:6">
      <c r="D37" s="515" t="s">
        <v>430</v>
      </c>
      <c r="E37" s="477">
        <v>1170038138.3299994</v>
      </c>
      <c r="F37" s="516">
        <v>1.0177159077917263E-3</v>
      </c>
    </row>
    <row r="38" spans="4:6">
      <c r="D38" s="515" t="s">
        <v>431</v>
      </c>
      <c r="E38" s="477">
        <v>164316228</v>
      </c>
      <c r="F38" s="516">
        <v>1.4292460533176846E-4</v>
      </c>
    </row>
    <row r="39" spans="4:6">
      <c r="D39" s="515" t="s">
        <v>432</v>
      </c>
      <c r="E39" s="477">
        <v>596331669.00000072</v>
      </c>
      <c r="F39" s="516">
        <v>5.1869781503662493E-4</v>
      </c>
    </row>
    <row r="40" spans="4:6">
      <c r="D40" s="515" t="s">
        <v>433</v>
      </c>
      <c r="E40" s="517">
        <v>161351485015.61002</v>
      </c>
      <c r="F40" s="518">
        <v>0.14034582947918459</v>
      </c>
    </row>
    <row r="41" spans="4:6">
      <c r="D41" s="515" t="s">
        <v>434</v>
      </c>
      <c r="E41" s="477">
        <v>105479169511.89999</v>
      </c>
      <c r="F41" s="516">
        <v>9.1747290311526702E-2</v>
      </c>
    </row>
    <row r="42" spans="4:6">
      <c r="D42" s="513" t="s">
        <v>285</v>
      </c>
      <c r="E42" s="479">
        <v>77014063171.220093</v>
      </c>
      <c r="F42" s="514">
        <v>6.6987933679578601E-2</v>
      </c>
    </row>
    <row r="43" spans="4:6">
      <c r="D43" s="528" t="s">
        <v>915</v>
      </c>
      <c r="E43" s="479"/>
      <c r="F43" s="514"/>
    </row>
    <row r="44" spans="4:6">
      <c r="D44" s="515" t="s">
        <v>435</v>
      </c>
      <c r="E44" s="477">
        <v>340954483.88000017</v>
      </c>
      <c r="F44" s="516">
        <v>2.965670867557028E-4</v>
      </c>
    </row>
    <row r="45" spans="4:6">
      <c r="D45" s="515" t="s">
        <v>436</v>
      </c>
      <c r="E45" s="477">
        <v>51663458.19000005</v>
      </c>
      <c r="F45" s="516">
        <v>4.4937614876846359E-5</v>
      </c>
    </row>
    <row r="46" spans="4:6">
      <c r="D46" s="515" t="s">
        <v>437</v>
      </c>
      <c r="E46" s="477">
        <v>0</v>
      </c>
      <c r="F46" s="516">
        <v>0</v>
      </c>
    </row>
    <row r="47" spans="4:6">
      <c r="D47" s="515" t="s">
        <v>438</v>
      </c>
      <c r="E47" s="477">
        <v>0</v>
      </c>
      <c r="F47" s="516">
        <v>0</v>
      </c>
    </row>
    <row r="48" spans="4:6">
      <c r="D48" s="515" t="s">
        <v>439</v>
      </c>
      <c r="E48" s="477">
        <v>206349296.40000007</v>
      </c>
      <c r="F48" s="516">
        <v>1.7948556942566938E-4</v>
      </c>
    </row>
    <row r="49" spans="4:6">
      <c r="D49" s="515" t="s">
        <v>440</v>
      </c>
      <c r="E49" s="477">
        <v>1685722300.8299975</v>
      </c>
      <c r="F49" s="516">
        <v>1.4662653681722056E-3</v>
      </c>
    </row>
    <row r="50" spans="4:6">
      <c r="D50" s="515" t="s">
        <v>441</v>
      </c>
      <c r="E50" s="477">
        <v>42056403.109999977</v>
      </c>
      <c r="F50" s="516">
        <v>3.6581260958415542E-5</v>
      </c>
    </row>
    <row r="51" spans="4:6">
      <c r="D51" s="515" t="s">
        <v>442</v>
      </c>
      <c r="E51" s="477">
        <v>18316595.110000029</v>
      </c>
      <c r="F51" s="516">
        <v>1.5932036409200889E-5</v>
      </c>
    </row>
    <row r="52" spans="4:6">
      <c r="D52" s="515" t="s">
        <v>443</v>
      </c>
      <c r="E52" s="477">
        <v>6114305059.8800001</v>
      </c>
      <c r="F52" s="516">
        <v>5.3183099940766893E-3</v>
      </c>
    </row>
    <row r="53" spans="4:6">
      <c r="D53" s="515" t="s">
        <v>444</v>
      </c>
      <c r="E53" s="477">
        <v>90113552.050000012</v>
      </c>
      <c r="F53" s="516">
        <v>7.8382056468518903E-5</v>
      </c>
    </row>
    <row r="54" spans="4:6">
      <c r="D54" s="515" t="s">
        <v>445</v>
      </c>
      <c r="E54" s="477">
        <v>115160798.45000003</v>
      </c>
      <c r="F54" s="516">
        <v>1.0016850963836383E-4</v>
      </c>
    </row>
    <row r="55" spans="4:6">
      <c r="D55" s="515" t="s">
        <v>446</v>
      </c>
      <c r="E55" s="477">
        <v>0</v>
      </c>
      <c r="F55" s="516">
        <v>0</v>
      </c>
    </row>
    <row r="56" spans="4:6">
      <c r="D56" s="515" t="s">
        <v>447</v>
      </c>
      <c r="E56" s="477">
        <v>560801340.01999974</v>
      </c>
      <c r="F56" s="516">
        <v>4.8779302669901451E-4</v>
      </c>
    </row>
    <row r="57" spans="4:6">
      <c r="D57" s="515" t="s">
        <v>448</v>
      </c>
      <c r="E57" s="477">
        <v>0</v>
      </c>
      <c r="F57" s="516">
        <v>0</v>
      </c>
    </row>
    <row r="58" spans="4:6">
      <c r="D58" s="515" t="s">
        <v>449</v>
      </c>
      <c r="E58" s="477">
        <v>86161771.049999923</v>
      </c>
      <c r="F58" s="516">
        <v>7.4944740832338434E-5</v>
      </c>
    </row>
    <row r="59" spans="4:6">
      <c r="D59" s="515" t="s">
        <v>450</v>
      </c>
      <c r="E59" s="477">
        <v>1361595661.699996</v>
      </c>
      <c r="F59" s="516">
        <v>1.1843353814689566E-3</v>
      </c>
    </row>
    <row r="60" spans="4:6">
      <c r="D60" s="515" t="s">
        <v>451</v>
      </c>
      <c r="E60" s="477">
        <v>320357258.04999906</v>
      </c>
      <c r="F60" s="516">
        <v>2.7865132512635101E-4</v>
      </c>
    </row>
    <row r="61" spans="4:6">
      <c r="D61" s="515" t="s">
        <v>452</v>
      </c>
      <c r="E61" s="477">
        <v>52841999.61999993</v>
      </c>
      <c r="F61" s="516">
        <v>4.5962727069355254E-5</v>
      </c>
    </row>
    <row r="62" spans="4:6">
      <c r="D62" s="515" t="s">
        <v>453</v>
      </c>
      <c r="E62" s="477">
        <v>77076944.720000029</v>
      </c>
      <c r="F62" s="516">
        <v>6.7042628950103085E-5</v>
      </c>
    </row>
    <row r="63" spans="4:6">
      <c r="D63" s="515" t="s">
        <v>454</v>
      </c>
      <c r="E63" s="477">
        <v>356551442.82000089</v>
      </c>
      <c r="F63" s="516">
        <v>3.1013354472524308E-4</v>
      </c>
    </row>
    <row r="64" spans="4:6">
      <c r="D64" s="515" t="s">
        <v>455</v>
      </c>
      <c r="E64" s="477">
        <v>351045784.68999994</v>
      </c>
      <c r="F64" s="516">
        <v>3.0534464453626099E-4</v>
      </c>
    </row>
    <row r="65" spans="4:6">
      <c r="D65" s="515" t="s">
        <v>456</v>
      </c>
      <c r="E65" s="477">
        <v>21435546.900000021</v>
      </c>
      <c r="F65" s="516">
        <v>1.8644945286555117E-5</v>
      </c>
    </row>
    <row r="66" spans="4:6">
      <c r="D66" s="515" t="s">
        <v>457</v>
      </c>
      <c r="E66" s="477">
        <v>141163027.54999998</v>
      </c>
      <c r="F66" s="516">
        <v>1.2278562041979996E-4</v>
      </c>
    </row>
    <row r="67" spans="4:6">
      <c r="D67" s="515" t="s">
        <v>458</v>
      </c>
      <c r="E67" s="477">
        <v>480898404.37</v>
      </c>
      <c r="F67" s="516">
        <v>4.1829231041780882E-4</v>
      </c>
    </row>
    <row r="68" spans="4:6">
      <c r="D68" s="515" t="s">
        <v>459</v>
      </c>
      <c r="E68" s="477">
        <v>315574142.15000004</v>
      </c>
      <c r="F68" s="516">
        <v>2.7449090250355649E-4</v>
      </c>
    </row>
    <row r="69" spans="4:6">
      <c r="D69" s="515" t="s">
        <v>460</v>
      </c>
      <c r="E69" s="477">
        <v>0</v>
      </c>
      <c r="F69" s="516">
        <v>0</v>
      </c>
    </row>
    <row r="70" spans="4:6">
      <c r="D70" s="515" t="s">
        <v>461</v>
      </c>
      <c r="E70" s="477">
        <v>215979673.5</v>
      </c>
      <c r="F70" s="516">
        <v>1.8786220917067127E-4</v>
      </c>
    </row>
    <row r="71" spans="4:6">
      <c r="D71" s="515" t="s">
        <v>462</v>
      </c>
      <c r="E71" s="477">
        <v>166946210.97</v>
      </c>
      <c r="F71" s="516">
        <v>1.4521220213575866E-4</v>
      </c>
    </row>
    <row r="72" spans="4:6">
      <c r="D72" s="515" t="s">
        <v>463</v>
      </c>
      <c r="E72" s="477">
        <v>15955430.310000001</v>
      </c>
      <c r="F72" s="516">
        <v>1.3878261494386825E-5</v>
      </c>
    </row>
    <row r="73" spans="4:6">
      <c r="D73" s="515" t="s">
        <v>464</v>
      </c>
      <c r="E73" s="477">
        <v>196222164.10000023</v>
      </c>
      <c r="F73" s="516">
        <v>1.7067684490261085E-4</v>
      </c>
    </row>
    <row r="74" spans="4:6">
      <c r="D74" s="515" t="s">
        <v>465</v>
      </c>
      <c r="E74" s="477">
        <v>921558276.62999833</v>
      </c>
      <c r="F74" s="516">
        <v>8.0158457007403565E-4</v>
      </c>
    </row>
    <row r="75" spans="4:6">
      <c r="D75" s="515" t="s">
        <v>466</v>
      </c>
      <c r="E75" s="477">
        <v>7089682.4400000004</v>
      </c>
      <c r="F75" s="516">
        <v>6.1667071901417389E-6</v>
      </c>
    </row>
    <row r="76" spans="4:6">
      <c r="D76" s="515" t="s">
        <v>467</v>
      </c>
      <c r="E76" s="477">
        <v>135023897.22000009</v>
      </c>
      <c r="F76" s="516">
        <v>1.174457170506968E-4</v>
      </c>
    </row>
    <row r="77" spans="4:6">
      <c r="D77" s="515" t="s">
        <v>468</v>
      </c>
      <c r="E77" s="477">
        <v>0</v>
      </c>
      <c r="F77" s="516">
        <v>0</v>
      </c>
    </row>
    <row r="78" spans="4:6">
      <c r="D78" s="515" t="s">
        <v>469</v>
      </c>
      <c r="E78" s="477">
        <v>0</v>
      </c>
      <c r="F78" s="516">
        <v>0</v>
      </c>
    </row>
    <row r="79" spans="4:6">
      <c r="D79" s="515" t="s">
        <v>470</v>
      </c>
      <c r="E79" s="477">
        <v>3314251298.9699969</v>
      </c>
      <c r="F79" s="516">
        <v>2.8827831836280211E-3</v>
      </c>
    </row>
    <row r="80" spans="4:6">
      <c r="D80" s="515" t="s">
        <v>471</v>
      </c>
      <c r="E80" s="477">
        <v>0</v>
      </c>
      <c r="F80" s="516">
        <v>0</v>
      </c>
    </row>
    <row r="81" spans="4:6">
      <c r="D81" s="515" t="s">
        <v>472</v>
      </c>
      <c r="E81" s="477">
        <v>251321494.62999946</v>
      </c>
      <c r="F81" s="516">
        <v>2.186030306841199E-4</v>
      </c>
    </row>
    <row r="82" spans="4:6">
      <c r="D82" s="515" t="s">
        <v>473</v>
      </c>
      <c r="E82" s="477">
        <v>3621872008.2699957</v>
      </c>
      <c r="F82" s="516">
        <v>3.1503560764805823E-3</v>
      </c>
    </row>
    <row r="83" spans="4:6">
      <c r="D83" s="515" t="s">
        <v>474</v>
      </c>
      <c r="E83" s="477">
        <v>127960595.00999998</v>
      </c>
      <c r="F83" s="516">
        <v>1.1130195576192576E-4</v>
      </c>
    </row>
    <row r="84" spans="4:6">
      <c r="D84" s="515" t="s">
        <v>475</v>
      </c>
      <c r="E84" s="477">
        <v>13872637.520000001</v>
      </c>
      <c r="F84" s="516">
        <v>1.2066618535429645E-5</v>
      </c>
    </row>
    <row r="85" spans="4:6">
      <c r="D85" s="515" t="s">
        <v>476</v>
      </c>
      <c r="E85" s="477">
        <v>60042731.229999922</v>
      </c>
      <c r="F85" s="516">
        <v>5.2226026415900857E-5</v>
      </c>
    </row>
    <row r="86" spans="4:6">
      <c r="D86" s="515" t="s">
        <v>477</v>
      </c>
      <c r="E86" s="477">
        <v>154920055.71999982</v>
      </c>
      <c r="F86" s="516">
        <v>1.3475168028903727E-4</v>
      </c>
    </row>
    <row r="87" spans="4:6">
      <c r="D87" s="515" t="s">
        <v>478</v>
      </c>
      <c r="E87" s="477">
        <v>547413732.26000035</v>
      </c>
      <c r="F87" s="516">
        <v>4.7614829398622102E-4</v>
      </c>
    </row>
    <row r="88" spans="4:6">
      <c r="D88" s="515" t="s">
        <v>479</v>
      </c>
      <c r="E88" s="477">
        <v>203254898.58000004</v>
      </c>
      <c r="F88" s="516">
        <v>1.7679401794261693E-4</v>
      </c>
    </row>
    <row r="89" spans="4:6">
      <c r="D89" s="515" t="s">
        <v>480</v>
      </c>
      <c r="E89" s="477">
        <v>125870848.86000015</v>
      </c>
      <c r="F89" s="516">
        <v>1.0948426467098673E-4</v>
      </c>
    </row>
    <row r="90" spans="4:6">
      <c r="D90" s="515" t="s">
        <v>481</v>
      </c>
      <c r="E90" s="477">
        <v>229545634.55999991</v>
      </c>
      <c r="F90" s="516">
        <v>1.9966207613479503E-4</v>
      </c>
    </row>
    <row r="91" spans="4:6">
      <c r="D91" s="515" t="s">
        <v>482</v>
      </c>
      <c r="E91" s="477">
        <v>85262407.679999903</v>
      </c>
      <c r="F91" s="516">
        <v>7.4162461709505222E-5</v>
      </c>
    </row>
    <row r="92" spans="4:6">
      <c r="D92" s="515" t="s">
        <v>483</v>
      </c>
      <c r="E92" s="477">
        <v>0</v>
      </c>
      <c r="F92" s="516">
        <v>0</v>
      </c>
    </row>
    <row r="93" spans="4:6">
      <c r="D93" s="515" t="s">
        <v>484</v>
      </c>
      <c r="E93" s="477">
        <v>195251567.7400001</v>
      </c>
      <c r="F93" s="516">
        <v>1.6983260630622904E-4</v>
      </c>
    </row>
    <row r="94" spans="4:6">
      <c r="D94" s="515" t="s">
        <v>485</v>
      </c>
      <c r="E94" s="477">
        <v>210509578.45000017</v>
      </c>
      <c r="F94" s="516">
        <v>1.8310424225733338E-4</v>
      </c>
    </row>
    <row r="95" spans="4:6">
      <c r="D95" s="515" t="s">
        <v>486</v>
      </c>
      <c r="E95" s="477">
        <v>54744368.27000007</v>
      </c>
      <c r="F95" s="516">
        <v>4.7617434530731487E-5</v>
      </c>
    </row>
    <row r="96" spans="4:6">
      <c r="D96" s="515" t="s">
        <v>487</v>
      </c>
      <c r="E96" s="477">
        <v>13626322.340000002</v>
      </c>
      <c r="F96" s="516">
        <v>1.1852370068816089E-5</v>
      </c>
    </row>
    <row r="97" spans="4:6">
      <c r="D97" s="515" t="s">
        <v>488</v>
      </c>
      <c r="E97" s="477">
        <v>53228901.099999957</v>
      </c>
      <c r="F97" s="516">
        <v>4.6299259510516698E-5</v>
      </c>
    </row>
    <row r="98" spans="4:6">
      <c r="D98" s="515" t="s">
        <v>489</v>
      </c>
      <c r="E98" s="477">
        <v>51768803357.320099</v>
      </c>
      <c r="F98" s="516">
        <v>4.5029245610134778E-2</v>
      </c>
    </row>
    <row r="99" spans="4:6">
      <c r="D99" s="515" t="s">
        <v>490</v>
      </c>
      <c r="E99" s="477">
        <v>60104343.639999963</v>
      </c>
      <c r="F99" s="516">
        <v>5.227961777136208E-5</v>
      </c>
    </row>
    <row r="100" spans="4:6">
      <c r="D100" s="515" t="s">
        <v>491</v>
      </c>
      <c r="E100" s="477">
        <v>1294805304.7000015</v>
      </c>
      <c r="F100" s="516">
        <v>1.1262401736469262E-3</v>
      </c>
    </row>
    <row r="101" spans="4:6">
      <c r="D101" s="515" t="s">
        <v>492</v>
      </c>
      <c r="E101" s="477">
        <v>150541926.99999985</v>
      </c>
      <c r="F101" s="516">
        <v>1.3094352130794336E-4</v>
      </c>
    </row>
    <row r="102" spans="4:6">
      <c r="D102" s="515" t="s">
        <v>493</v>
      </c>
      <c r="E102" s="477">
        <v>27938550.660000004</v>
      </c>
      <c r="F102" s="516">
        <v>2.4301350969559259E-5</v>
      </c>
    </row>
    <row r="103" spans="4:6">
      <c r="D103" s="513" t="s">
        <v>494</v>
      </c>
      <c r="E103" s="479">
        <v>12311449773.960035</v>
      </c>
      <c r="F103" s="514">
        <v>1.0708675104233333E-2</v>
      </c>
    </row>
    <row r="104" spans="4:6">
      <c r="D104" s="528" t="s">
        <v>913</v>
      </c>
      <c r="E104" s="479"/>
      <c r="F104" s="514"/>
    </row>
    <row r="105" spans="4:6">
      <c r="D105" s="515" t="s">
        <v>495</v>
      </c>
      <c r="E105" s="477">
        <v>156641758.15999994</v>
      </c>
      <c r="F105" s="516">
        <v>1.3624924169688409E-4</v>
      </c>
    </row>
    <row r="106" spans="4:6">
      <c r="D106" s="515" t="s">
        <v>496</v>
      </c>
      <c r="E106" s="477">
        <v>233254816.87000003</v>
      </c>
      <c r="F106" s="516">
        <v>2.0288837596052099E-4</v>
      </c>
    </row>
    <row r="107" spans="4:6">
      <c r="D107" s="515" t="s">
        <v>497</v>
      </c>
      <c r="E107" s="477">
        <v>0</v>
      </c>
      <c r="F107" s="516">
        <v>0</v>
      </c>
    </row>
    <row r="108" spans="4:6">
      <c r="D108" s="515" t="s">
        <v>498</v>
      </c>
      <c r="E108" s="477">
        <v>0</v>
      </c>
      <c r="F108" s="516">
        <v>0</v>
      </c>
    </row>
    <row r="109" spans="4:6">
      <c r="D109" s="515" t="s">
        <v>499</v>
      </c>
      <c r="E109" s="477">
        <v>11921553198.930035</v>
      </c>
      <c r="F109" s="516">
        <v>1.0369537486575927E-2</v>
      </c>
    </row>
    <row r="110" spans="4:6">
      <c r="D110" s="515" t="s">
        <v>500</v>
      </c>
      <c r="E110" s="477">
        <v>0</v>
      </c>
      <c r="F110" s="516">
        <v>0</v>
      </c>
    </row>
    <row r="111" spans="4:6">
      <c r="D111" s="513" t="s">
        <v>501</v>
      </c>
      <c r="E111" s="519">
        <v>17607841605.650002</v>
      </c>
      <c r="F111" s="520">
        <v>1.5315552473805684E-2</v>
      </c>
    </row>
    <row r="112" spans="4:6">
      <c r="D112" s="528" t="s">
        <v>914</v>
      </c>
      <c r="E112" s="519"/>
      <c r="F112" s="520"/>
    </row>
    <row r="113" spans="4:6">
      <c r="D113" s="515" t="s">
        <v>502</v>
      </c>
      <c r="E113" s="477">
        <v>3059286918.2499967</v>
      </c>
      <c r="F113" s="516">
        <v>2.6610115185185666E-3</v>
      </c>
    </row>
    <row r="114" spans="4:6">
      <c r="D114" s="515" t="s">
        <v>503</v>
      </c>
      <c r="E114" s="477">
        <v>41802463.640000008</v>
      </c>
      <c r="F114" s="516">
        <v>3.6360380775309684E-5</v>
      </c>
    </row>
    <row r="115" spans="4:6">
      <c r="D115" s="515" t="s">
        <v>504</v>
      </c>
      <c r="E115" s="477">
        <v>15067827.050000001</v>
      </c>
      <c r="F115" s="516">
        <v>1.3106211483436653E-5</v>
      </c>
    </row>
    <row r="116" spans="4:6">
      <c r="D116" s="515" t="s">
        <v>505</v>
      </c>
      <c r="E116" s="477">
        <v>135304078.34</v>
      </c>
      <c r="F116" s="516">
        <v>1.176894225963073E-4</v>
      </c>
    </row>
    <row r="117" spans="4:6">
      <c r="D117" s="515" t="s">
        <v>506</v>
      </c>
      <c r="E117" s="477">
        <v>151760684.81999999</v>
      </c>
      <c r="F117" s="516">
        <v>1.3200361429169008E-4</v>
      </c>
    </row>
    <row r="118" spans="4:6">
      <c r="D118" s="515" t="s">
        <v>507</v>
      </c>
      <c r="E118" s="477">
        <v>189539998.71999994</v>
      </c>
      <c r="F118" s="516">
        <v>1.648646018799792E-4</v>
      </c>
    </row>
    <row r="119" spans="4:6">
      <c r="D119" s="515" t="s">
        <v>508</v>
      </c>
      <c r="E119" s="477">
        <v>27714346.990000002</v>
      </c>
      <c r="F119" s="516">
        <v>2.4106335410604946E-5</v>
      </c>
    </row>
    <row r="120" spans="4:6">
      <c r="D120" s="515" t="s">
        <v>509</v>
      </c>
      <c r="E120" s="477">
        <v>104393522.98</v>
      </c>
      <c r="F120" s="516">
        <v>9.0802979430062148E-5</v>
      </c>
    </row>
    <row r="121" spans="4:6">
      <c r="D121" s="515" t="s">
        <v>510</v>
      </c>
      <c r="E121" s="477">
        <v>65342789.07</v>
      </c>
      <c r="F121" s="516">
        <v>5.6836092531936312E-5</v>
      </c>
    </row>
    <row r="122" spans="4:6">
      <c r="D122" s="515" t="s">
        <v>511</v>
      </c>
      <c r="E122" s="477">
        <v>0</v>
      </c>
      <c r="F122" s="516">
        <v>0</v>
      </c>
    </row>
    <row r="123" spans="4:6">
      <c r="D123" s="515" t="s">
        <v>512</v>
      </c>
      <c r="E123" s="477">
        <v>34422405.839999996</v>
      </c>
      <c r="F123" s="516">
        <v>2.9941100943796992E-5</v>
      </c>
    </row>
    <row r="124" spans="4:6">
      <c r="D124" s="515" t="s">
        <v>513</v>
      </c>
      <c r="E124" s="477">
        <v>37469503.81000001</v>
      </c>
      <c r="F124" s="516">
        <v>3.2591510340789017E-5</v>
      </c>
    </row>
    <row r="125" spans="4:6">
      <c r="D125" s="515" t="s">
        <v>514</v>
      </c>
      <c r="E125" s="477">
        <v>8594569.2300000004</v>
      </c>
      <c r="F125" s="516">
        <v>7.4756792445011046E-6</v>
      </c>
    </row>
    <row r="126" spans="4:6">
      <c r="D126" s="515" t="s">
        <v>515</v>
      </c>
      <c r="E126" s="477">
        <v>34651677.190000005</v>
      </c>
      <c r="F126" s="516">
        <v>3.0140524443298409E-5</v>
      </c>
    </row>
    <row r="127" spans="4:6">
      <c r="D127" s="515" t="s">
        <v>516</v>
      </c>
      <c r="E127" s="477">
        <v>20082635.66</v>
      </c>
      <c r="F127" s="516">
        <v>1.7468163739294207E-5</v>
      </c>
    </row>
    <row r="128" spans="4:6">
      <c r="D128" s="515" t="s">
        <v>517</v>
      </c>
      <c r="E128" s="477">
        <v>20373692.73</v>
      </c>
      <c r="F128" s="516">
        <v>1.7721329341773659E-5</v>
      </c>
    </row>
    <row r="129" spans="4:6">
      <c r="D129" s="515" t="s">
        <v>518</v>
      </c>
      <c r="E129" s="477">
        <v>64018827.059999987</v>
      </c>
      <c r="F129" s="516">
        <v>5.5684491438990662E-5</v>
      </c>
    </row>
    <row r="130" spans="4:6">
      <c r="D130" s="515" t="s">
        <v>519</v>
      </c>
      <c r="E130" s="477">
        <v>54878767.700000003</v>
      </c>
      <c r="F130" s="516">
        <v>4.7734337077262411E-5</v>
      </c>
    </row>
    <row r="131" spans="4:6">
      <c r="D131" s="515" t="s">
        <v>520</v>
      </c>
      <c r="E131" s="477">
        <v>43903499.750000007</v>
      </c>
      <c r="F131" s="516">
        <v>3.818789203493733E-5</v>
      </c>
    </row>
    <row r="132" spans="4:6">
      <c r="D132" s="515" t="s">
        <v>521</v>
      </c>
      <c r="E132" s="477">
        <v>1293055404.8000004</v>
      </c>
      <c r="F132" s="516">
        <v>1.1247180856850619E-3</v>
      </c>
    </row>
    <row r="133" spans="4:6">
      <c r="D133" s="515" t="s">
        <v>522</v>
      </c>
      <c r="E133" s="477">
        <v>61079192.710000016</v>
      </c>
      <c r="F133" s="516">
        <v>5.3127555435728371E-5</v>
      </c>
    </row>
    <row r="134" spans="4:6">
      <c r="D134" s="515" t="s">
        <v>523</v>
      </c>
      <c r="E134" s="477">
        <v>195881983.88999996</v>
      </c>
      <c r="F134" s="516">
        <v>1.7038095129035018E-4</v>
      </c>
    </row>
    <row r="135" spans="4:6">
      <c r="D135" s="515" t="s">
        <v>524</v>
      </c>
      <c r="E135" s="477">
        <v>26844893.889999997</v>
      </c>
      <c r="F135" s="516">
        <v>2.3350072668424767E-5</v>
      </c>
    </row>
    <row r="136" spans="4:6">
      <c r="D136" s="515" t="s">
        <v>525</v>
      </c>
      <c r="E136" s="477">
        <v>36829800.799999997</v>
      </c>
      <c r="F136" s="516">
        <v>3.2035087513009671E-5</v>
      </c>
    </row>
    <row r="137" spans="4:6">
      <c r="D137" s="515" t="s">
        <v>526</v>
      </c>
      <c r="E137" s="477">
        <v>29823903.170000002</v>
      </c>
      <c r="F137" s="516">
        <v>2.5941257548981278E-5</v>
      </c>
    </row>
    <row r="138" spans="4:6">
      <c r="D138" s="515" t="s">
        <v>527</v>
      </c>
      <c r="E138" s="477">
        <v>21174490.399999999</v>
      </c>
      <c r="F138" s="516">
        <v>1.841787460896023E-5</v>
      </c>
    </row>
    <row r="139" spans="4:6">
      <c r="D139" s="515" t="s">
        <v>528</v>
      </c>
      <c r="E139" s="477">
        <v>101087172.70999999</v>
      </c>
      <c r="F139" s="516">
        <v>8.7927068674440755E-5</v>
      </c>
    </row>
    <row r="140" spans="4:6">
      <c r="D140" s="515" t="s">
        <v>529</v>
      </c>
      <c r="E140" s="477">
        <v>37605808.610000014</v>
      </c>
      <c r="F140" s="516">
        <v>3.2710070205398532E-5</v>
      </c>
    </row>
    <row r="141" spans="4:6">
      <c r="D141" s="515" t="s">
        <v>530</v>
      </c>
      <c r="E141" s="477">
        <v>22922540.239999991</v>
      </c>
      <c r="F141" s="516">
        <v>1.9938353362174185E-5</v>
      </c>
    </row>
    <row r="142" spans="4:6">
      <c r="D142" s="515" t="s">
        <v>531</v>
      </c>
      <c r="E142" s="477">
        <v>13325330.07</v>
      </c>
      <c r="F142" s="516">
        <v>1.1590562687273328E-5</v>
      </c>
    </row>
    <row r="143" spans="4:6">
      <c r="D143" s="515" t="s">
        <v>532</v>
      </c>
      <c r="E143" s="477">
        <v>0</v>
      </c>
      <c r="F143" s="516">
        <v>0</v>
      </c>
    </row>
    <row r="144" spans="4:6">
      <c r="D144" s="515" t="s">
        <v>533</v>
      </c>
      <c r="E144" s="477">
        <v>0</v>
      </c>
      <c r="F144" s="516">
        <v>0</v>
      </c>
    </row>
    <row r="145" spans="4:6">
      <c r="D145" s="515" t="s">
        <v>534</v>
      </c>
      <c r="E145" s="477">
        <v>32313984.210000016</v>
      </c>
      <c r="F145" s="516">
        <v>2.810716565323816E-5</v>
      </c>
    </row>
    <row r="146" spans="4:6">
      <c r="D146" s="515" t="s">
        <v>535</v>
      </c>
      <c r="E146" s="477">
        <v>623482228.2299999</v>
      </c>
      <c r="F146" s="516">
        <v>5.4231375978971671E-4</v>
      </c>
    </row>
    <row r="147" spans="4:6">
      <c r="D147" s="515" t="s">
        <v>536</v>
      </c>
      <c r="E147" s="477">
        <v>27030081.760000002</v>
      </c>
      <c r="F147" s="516">
        <v>2.3511151726495533E-5</v>
      </c>
    </row>
    <row r="148" spans="4:6">
      <c r="D148" s="515" t="s">
        <v>537</v>
      </c>
      <c r="E148" s="477">
        <v>34869161.710000001</v>
      </c>
      <c r="F148" s="516">
        <v>3.0329695589478619E-5</v>
      </c>
    </row>
    <row r="149" spans="4:6">
      <c r="D149" s="515" t="s">
        <v>538</v>
      </c>
      <c r="E149" s="477">
        <v>22030007.719999984</v>
      </c>
      <c r="F149" s="516">
        <v>1.9162015810372729E-5</v>
      </c>
    </row>
    <row r="150" spans="4:6">
      <c r="D150" s="515" t="s">
        <v>539</v>
      </c>
      <c r="E150" s="477">
        <v>0</v>
      </c>
      <c r="F150" s="516">
        <v>0</v>
      </c>
    </row>
    <row r="151" spans="4:6">
      <c r="D151" s="515" t="s">
        <v>540</v>
      </c>
      <c r="E151" s="477">
        <v>34165598.429999985</v>
      </c>
      <c r="F151" s="516">
        <v>2.9717726185458907E-5</v>
      </c>
    </row>
    <row r="152" spans="4:6">
      <c r="D152" s="515" t="s">
        <v>541</v>
      </c>
      <c r="E152" s="477">
        <v>35337262.020000011</v>
      </c>
      <c r="F152" s="516">
        <v>3.0736855934362082E-5</v>
      </c>
    </row>
    <row r="153" spans="4:6">
      <c r="D153" s="515" t="s">
        <v>542</v>
      </c>
      <c r="E153" s="477">
        <v>78625256.940000027</v>
      </c>
      <c r="F153" s="516">
        <v>6.8389373064591005E-5</v>
      </c>
    </row>
    <row r="154" spans="4:6">
      <c r="D154" s="515" t="s">
        <v>543</v>
      </c>
      <c r="E154" s="477">
        <v>404961761.20000029</v>
      </c>
      <c r="F154" s="516">
        <v>3.5224153206564544E-4</v>
      </c>
    </row>
    <row r="155" spans="4:6">
      <c r="D155" s="515" t="s">
        <v>544</v>
      </c>
      <c r="E155" s="477">
        <v>21467936.440000001</v>
      </c>
      <c r="F155" s="516">
        <v>1.8673118171715156E-5</v>
      </c>
    </row>
    <row r="156" spans="4:6">
      <c r="D156" s="515" t="s">
        <v>545</v>
      </c>
      <c r="E156" s="477">
        <v>17567183.390000004</v>
      </c>
      <c r="F156" s="516">
        <v>1.5280187376298274E-5</v>
      </c>
    </row>
    <row r="157" spans="4:6">
      <c r="D157" s="515" t="s">
        <v>546</v>
      </c>
      <c r="E157" s="477">
        <v>43645980.769999988</v>
      </c>
      <c r="F157" s="516">
        <v>3.7963898342835649E-5</v>
      </c>
    </row>
    <row r="158" spans="4:6">
      <c r="D158" s="515" t="s">
        <v>547</v>
      </c>
      <c r="E158" s="477">
        <v>25915195.389999993</v>
      </c>
      <c r="F158" s="516">
        <v>2.2541407615633768E-5</v>
      </c>
    </row>
    <row r="159" spans="4:6">
      <c r="D159" s="515" t="s">
        <v>548</v>
      </c>
      <c r="E159" s="477">
        <v>29748965.809999995</v>
      </c>
      <c r="F159" s="516">
        <v>2.5876075961423137E-5</v>
      </c>
    </row>
    <row r="160" spans="4:6">
      <c r="D160" s="515" t="s">
        <v>549</v>
      </c>
      <c r="E160" s="477">
        <v>86015143.629999995</v>
      </c>
      <c r="F160" s="516">
        <v>7.4817202205208414E-5</v>
      </c>
    </row>
    <row r="161" spans="4:6">
      <c r="D161" s="515" t="s">
        <v>550</v>
      </c>
      <c r="E161" s="477">
        <v>31198139.839999996</v>
      </c>
      <c r="F161" s="516">
        <v>2.7136588260274096E-5</v>
      </c>
    </row>
    <row r="162" spans="4:6">
      <c r="D162" s="515" t="s">
        <v>551</v>
      </c>
      <c r="E162" s="477">
        <v>11922987.779999994</v>
      </c>
      <c r="F162" s="516">
        <v>1.0370785305709412E-5</v>
      </c>
    </row>
    <row r="163" spans="4:6">
      <c r="D163" s="515" t="s">
        <v>552</v>
      </c>
      <c r="E163" s="477">
        <v>19493779.359999999</v>
      </c>
      <c r="F163" s="516">
        <v>1.6955968107134093E-5</v>
      </c>
    </row>
    <row r="164" spans="4:6">
      <c r="D164" s="515" t="s">
        <v>553</v>
      </c>
      <c r="E164" s="477">
        <v>25983220.449999996</v>
      </c>
      <c r="F164" s="516">
        <v>2.260057678578518E-5</v>
      </c>
    </row>
    <row r="165" spans="4:6">
      <c r="D165" s="515" t="s">
        <v>554</v>
      </c>
      <c r="E165" s="477">
        <v>22592949.57</v>
      </c>
      <c r="F165" s="516">
        <v>1.9651670683268107E-5</v>
      </c>
    </row>
    <row r="166" spans="4:6">
      <c r="D166" s="515" t="s">
        <v>555</v>
      </c>
      <c r="E166" s="477">
        <v>21945392.070000011</v>
      </c>
      <c r="F166" s="516">
        <v>1.9088415907743898E-5</v>
      </c>
    </row>
    <row r="167" spans="4:6">
      <c r="D167" s="515" t="s">
        <v>556</v>
      </c>
      <c r="E167" s="477">
        <v>24902871.810000002</v>
      </c>
      <c r="F167" s="516">
        <v>2.1660874086471076E-5</v>
      </c>
    </row>
    <row r="168" spans="4:6">
      <c r="D168" s="515" t="s">
        <v>557</v>
      </c>
      <c r="E168" s="477">
        <v>19545854.719999999</v>
      </c>
      <c r="F168" s="516">
        <v>1.7001264000096715E-5</v>
      </c>
    </row>
    <row r="169" spans="4:6">
      <c r="D169" s="515" t="s">
        <v>558</v>
      </c>
      <c r="E169" s="477">
        <v>32687104.440000001</v>
      </c>
      <c r="F169" s="516">
        <v>2.8431710966036155E-5</v>
      </c>
    </row>
    <row r="170" spans="4:6">
      <c r="D170" s="515" t="s">
        <v>559</v>
      </c>
      <c r="E170" s="477">
        <v>0</v>
      </c>
      <c r="F170" s="516">
        <v>0</v>
      </c>
    </row>
    <row r="171" spans="4:6">
      <c r="D171" s="515" t="s">
        <v>560</v>
      </c>
      <c r="E171" s="477">
        <v>26515642.149999999</v>
      </c>
      <c r="F171" s="516">
        <v>2.3063684795680403E-5</v>
      </c>
    </row>
    <row r="172" spans="4:6">
      <c r="D172" s="515" t="s">
        <v>561</v>
      </c>
      <c r="E172" s="477">
        <v>18194395.390000004</v>
      </c>
      <c r="F172" s="516">
        <v>1.5825745344920517E-5</v>
      </c>
    </row>
    <row r="173" spans="4:6">
      <c r="D173" s="515" t="s">
        <v>562</v>
      </c>
      <c r="E173" s="477">
        <v>25268958.749999993</v>
      </c>
      <c r="F173" s="516">
        <v>2.1979301743029828E-5</v>
      </c>
    </row>
    <row r="174" spans="4:6">
      <c r="D174" s="515" t="s">
        <v>563</v>
      </c>
      <c r="E174" s="477">
        <v>63405667.629999973</v>
      </c>
      <c r="F174" s="516">
        <v>5.5151156596748516E-5</v>
      </c>
    </row>
    <row r="175" spans="4:6">
      <c r="D175" s="515" t="s">
        <v>564</v>
      </c>
      <c r="E175" s="477">
        <v>4217349.18</v>
      </c>
      <c r="F175" s="516">
        <v>3.6683106375698775E-6</v>
      </c>
    </row>
    <row r="176" spans="4:6">
      <c r="D176" s="515" t="s">
        <v>565</v>
      </c>
      <c r="E176" s="477">
        <v>20893471.210000005</v>
      </c>
      <c r="F176" s="516">
        <v>1.8173440098076726E-5</v>
      </c>
    </row>
    <row r="177" spans="4:6">
      <c r="D177" s="515" t="s">
        <v>566</v>
      </c>
      <c r="E177" s="477">
        <v>45717146.639999993</v>
      </c>
      <c r="F177" s="516">
        <v>3.9765428040476832E-5</v>
      </c>
    </row>
    <row r="178" spans="4:6">
      <c r="D178" s="515" t="s">
        <v>567</v>
      </c>
      <c r="E178" s="477">
        <v>236857511.27000001</v>
      </c>
      <c r="F178" s="516">
        <v>2.0602205107903069E-4</v>
      </c>
    </row>
    <row r="179" spans="4:6">
      <c r="D179" s="515" t="s">
        <v>568</v>
      </c>
      <c r="E179" s="477">
        <v>305782818.85000002</v>
      </c>
      <c r="F179" s="516">
        <v>2.6597426945177869E-4</v>
      </c>
    </row>
    <row r="180" spans="4:6">
      <c r="D180" s="515" t="s">
        <v>569</v>
      </c>
      <c r="E180" s="477">
        <v>38875590.190000013</v>
      </c>
      <c r="F180" s="516">
        <v>3.3814544385386703E-5</v>
      </c>
    </row>
    <row r="181" spans="4:6">
      <c r="D181" s="515" t="s">
        <v>570</v>
      </c>
      <c r="E181" s="477">
        <v>59207063.169999994</v>
      </c>
      <c r="F181" s="516">
        <v>5.149915038474066E-5</v>
      </c>
    </row>
    <row r="182" spans="4:6">
      <c r="D182" s="515" t="s">
        <v>571</v>
      </c>
      <c r="E182" s="477">
        <v>32670564.989999983</v>
      </c>
      <c r="F182" s="516">
        <v>2.8417324715862149E-5</v>
      </c>
    </row>
    <row r="183" spans="4:6">
      <c r="D183" s="515" t="s">
        <v>572</v>
      </c>
      <c r="E183" s="477">
        <v>26498949.430000003</v>
      </c>
      <c r="F183" s="516">
        <v>2.3049165229068192E-5</v>
      </c>
    </row>
    <row r="184" spans="4:6">
      <c r="D184" s="515" t="s">
        <v>573</v>
      </c>
      <c r="E184" s="477">
        <v>24656948.890000001</v>
      </c>
      <c r="F184" s="516">
        <v>2.1446966813216018E-5</v>
      </c>
    </row>
    <row r="185" spans="4:6">
      <c r="D185" s="515" t="s">
        <v>574</v>
      </c>
      <c r="E185" s="477">
        <v>19238674.029999997</v>
      </c>
      <c r="F185" s="516">
        <v>1.6734073842324893E-5</v>
      </c>
    </row>
    <row r="186" spans="4:6">
      <c r="D186" s="515" t="s">
        <v>575</v>
      </c>
      <c r="E186" s="477">
        <v>32477150</v>
      </c>
      <c r="F186" s="516">
        <v>2.8249089591142783E-5</v>
      </c>
    </row>
    <row r="187" spans="4:6">
      <c r="D187" s="515" t="s">
        <v>576</v>
      </c>
      <c r="E187" s="477">
        <v>0</v>
      </c>
      <c r="F187" s="516">
        <v>0</v>
      </c>
    </row>
    <row r="188" spans="4:6">
      <c r="D188" s="515" t="s">
        <v>577</v>
      </c>
      <c r="E188" s="477">
        <v>20793338.890000001</v>
      </c>
      <c r="F188" s="516">
        <v>1.808634357394671E-5</v>
      </c>
    </row>
    <row r="189" spans="4:6">
      <c r="D189" s="515" t="s">
        <v>578</v>
      </c>
      <c r="E189" s="477">
        <v>69617534.900000021</v>
      </c>
      <c r="F189" s="516">
        <v>6.0554327596621315E-5</v>
      </c>
    </row>
    <row r="190" spans="4:6">
      <c r="D190" s="515" t="s">
        <v>579</v>
      </c>
      <c r="E190" s="477">
        <v>180222144.56999993</v>
      </c>
      <c r="F190" s="516">
        <v>1.567597990669075E-4</v>
      </c>
    </row>
    <row r="191" spans="4:6">
      <c r="D191" s="515" t="s">
        <v>580</v>
      </c>
      <c r="E191" s="477">
        <v>30733229.259999998</v>
      </c>
      <c r="F191" s="516">
        <v>2.6732202388167397E-5</v>
      </c>
    </row>
    <row r="192" spans="4:6">
      <c r="D192" s="515" t="s">
        <v>581</v>
      </c>
      <c r="E192" s="477">
        <v>136196558.23000002</v>
      </c>
      <c r="F192" s="516">
        <v>1.18465714369782E-4</v>
      </c>
    </row>
    <row r="193" spans="4:6">
      <c r="D193" s="515" t="s">
        <v>582</v>
      </c>
      <c r="E193" s="477">
        <v>13928917.730000002</v>
      </c>
      <c r="F193" s="516">
        <v>1.2115571867064296E-5</v>
      </c>
    </row>
    <row r="194" spans="4:6">
      <c r="D194" s="515" t="s">
        <v>583</v>
      </c>
      <c r="E194" s="477">
        <v>39947474.739999995</v>
      </c>
      <c r="F194" s="516">
        <v>3.47468848981568E-5</v>
      </c>
    </row>
    <row r="195" spans="4:6">
      <c r="D195" s="515" t="s">
        <v>584</v>
      </c>
      <c r="E195" s="477">
        <v>98165971.36999999</v>
      </c>
      <c r="F195" s="516">
        <v>8.538616596692404E-5</v>
      </c>
    </row>
    <row r="196" spans="4:6">
      <c r="D196" s="515" t="s">
        <v>585</v>
      </c>
      <c r="E196" s="477">
        <v>55721070.260000013</v>
      </c>
      <c r="F196" s="516">
        <v>4.8466983891416026E-5</v>
      </c>
    </row>
    <row r="197" spans="4:6">
      <c r="D197" s="515" t="s">
        <v>586</v>
      </c>
      <c r="E197" s="477">
        <v>0</v>
      </c>
      <c r="F197" s="516">
        <v>0</v>
      </c>
    </row>
    <row r="198" spans="4:6">
      <c r="D198" s="515" t="s">
        <v>587</v>
      </c>
      <c r="E198" s="477">
        <v>19536091.080000002</v>
      </c>
      <c r="F198" s="516">
        <v>1.6992771446375235E-5</v>
      </c>
    </row>
    <row r="199" spans="4:6">
      <c r="D199" s="515" t="s">
        <v>588</v>
      </c>
      <c r="E199" s="477">
        <v>21982506.809999991</v>
      </c>
      <c r="F199" s="516">
        <v>1.9120698839448539E-5</v>
      </c>
    </row>
    <row r="200" spans="4:6">
      <c r="D200" s="515" t="s">
        <v>589</v>
      </c>
      <c r="E200" s="477">
        <v>21469983.669999998</v>
      </c>
      <c r="F200" s="516">
        <v>1.8674898881650714E-5</v>
      </c>
    </row>
    <row r="201" spans="4:6">
      <c r="D201" s="515" t="s">
        <v>590</v>
      </c>
      <c r="E201" s="477">
        <v>24426382.850000001</v>
      </c>
      <c r="F201" s="516">
        <v>2.1246417173834637E-5</v>
      </c>
    </row>
    <row r="202" spans="4:6">
      <c r="D202" s="515" t="s">
        <v>591</v>
      </c>
      <c r="E202" s="477">
        <v>33419506.639999997</v>
      </c>
      <c r="F202" s="516">
        <v>2.9068764875155332E-5</v>
      </c>
    </row>
    <row r="203" spans="4:6">
      <c r="D203" s="515" t="s">
        <v>592</v>
      </c>
      <c r="E203" s="477">
        <v>9522516.290000001</v>
      </c>
      <c r="F203" s="516">
        <v>8.2828208697292284E-6</v>
      </c>
    </row>
    <row r="204" spans="4:6">
      <c r="D204" s="515" t="s">
        <v>593</v>
      </c>
      <c r="E204" s="477">
        <v>21256108.150000002</v>
      </c>
      <c r="F204" s="516">
        <v>1.8488866895290083E-5</v>
      </c>
    </row>
    <row r="205" spans="4:6">
      <c r="D205" s="515" t="s">
        <v>594</v>
      </c>
      <c r="E205" s="477">
        <v>27818297.229999997</v>
      </c>
      <c r="F205" s="516">
        <v>2.4196752816158715E-5</v>
      </c>
    </row>
    <row r="206" spans="4:6">
      <c r="D206" s="515" t="s">
        <v>595</v>
      </c>
      <c r="E206" s="477">
        <v>0</v>
      </c>
      <c r="F206" s="516">
        <v>0</v>
      </c>
    </row>
    <row r="207" spans="4:6">
      <c r="D207" s="515" t="s">
        <v>596</v>
      </c>
      <c r="E207" s="477">
        <v>37273680.650000013</v>
      </c>
      <c r="F207" s="516">
        <v>3.2421180555359557E-5</v>
      </c>
    </row>
    <row r="208" spans="4:6">
      <c r="D208" s="515" t="s">
        <v>597</v>
      </c>
      <c r="E208" s="477">
        <v>28553329.789999995</v>
      </c>
      <c r="F208" s="516">
        <v>2.4836094650027972E-5</v>
      </c>
    </row>
    <row r="209" spans="4:6">
      <c r="D209" s="515" t="s">
        <v>598</v>
      </c>
      <c r="E209" s="477">
        <v>24026108.690000005</v>
      </c>
      <c r="F209" s="516">
        <v>2.0898252984339585E-5</v>
      </c>
    </row>
    <row r="210" spans="4:6">
      <c r="D210" s="515" t="s">
        <v>599</v>
      </c>
      <c r="E210" s="477">
        <v>18134392.619999997</v>
      </c>
      <c r="F210" s="516">
        <v>1.5773554077354029E-5</v>
      </c>
    </row>
    <row r="211" spans="4:6">
      <c r="D211" s="515" t="s">
        <v>600</v>
      </c>
      <c r="E211" s="477">
        <v>261361100.54000011</v>
      </c>
      <c r="F211" s="516">
        <v>2.2733562350126595E-4</v>
      </c>
    </row>
    <row r="212" spans="4:6">
      <c r="D212" s="515" t="s">
        <v>601</v>
      </c>
      <c r="E212" s="477">
        <v>26185560.340000004</v>
      </c>
      <c r="F212" s="516">
        <v>2.2776574916177538E-5</v>
      </c>
    </row>
    <row r="213" spans="4:6">
      <c r="D213" s="515" t="s">
        <v>602</v>
      </c>
      <c r="E213" s="477">
        <v>29925094</v>
      </c>
      <c r="F213" s="516">
        <v>2.602927478024917E-5</v>
      </c>
    </row>
    <row r="214" spans="4:6">
      <c r="D214" s="515" t="s">
        <v>603</v>
      </c>
      <c r="E214" s="477">
        <v>28685894.390000012</v>
      </c>
      <c r="F214" s="516">
        <v>2.4951401235181367E-5</v>
      </c>
    </row>
    <row r="215" spans="4:6">
      <c r="D215" s="515" t="s">
        <v>604</v>
      </c>
      <c r="E215" s="477">
        <v>45317436</v>
      </c>
      <c r="F215" s="516">
        <v>3.941775400873781E-5</v>
      </c>
    </row>
    <row r="216" spans="4:6">
      <c r="D216" s="515" t="s">
        <v>605</v>
      </c>
      <c r="E216" s="477">
        <v>36419713.560000025</v>
      </c>
      <c r="F216" s="516">
        <v>3.1678387766174012E-5</v>
      </c>
    </row>
    <row r="217" spans="4:6">
      <c r="D217" s="515" t="s">
        <v>606</v>
      </c>
      <c r="E217" s="477">
        <v>57683847.029999994</v>
      </c>
      <c r="F217" s="516">
        <v>5.0174235199586333E-5</v>
      </c>
    </row>
    <row r="218" spans="4:6">
      <c r="D218" s="515" t="s">
        <v>607</v>
      </c>
      <c r="E218" s="477">
        <v>35886552.150000006</v>
      </c>
      <c r="F218" s="516">
        <v>3.1214636345940693E-5</v>
      </c>
    </row>
    <row r="219" spans="4:6">
      <c r="D219" s="515" t="s">
        <v>608</v>
      </c>
      <c r="E219" s="477">
        <v>40369353.610000022</v>
      </c>
      <c r="F219" s="516">
        <v>3.511384117342236E-5</v>
      </c>
    </row>
    <row r="220" spans="4:6">
      <c r="D220" s="515" t="s">
        <v>609</v>
      </c>
      <c r="E220" s="477">
        <v>18046503.039999995</v>
      </c>
      <c r="F220" s="516">
        <v>1.5697106463584102E-5</v>
      </c>
    </row>
    <row r="221" spans="4:6">
      <c r="D221" s="515" t="s">
        <v>610</v>
      </c>
      <c r="E221" s="477">
        <v>66478336.909999989</v>
      </c>
      <c r="F221" s="516">
        <v>5.7823808284925365E-5</v>
      </c>
    </row>
    <row r="222" spans="4:6">
      <c r="D222" s="515" t="s">
        <v>611</v>
      </c>
      <c r="E222" s="477">
        <v>69542040.270000011</v>
      </c>
      <c r="F222" s="516">
        <v>6.048866128764653E-5</v>
      </c>
    </row>
    <row r="223" spans="4:6">
      <c r="D223" s="515" t="s">
        <v>612</v>
      </c>
      <c r="E223" s="477">
        <v>55080772.189999998</v>
      </c>
      <c r="F223" s="516">
        <v>4.7910043471937523E-5</v>
      </c>
    </row>
    <row r="224" spans="4:6">
      <c r="D224" s="515" t="s">
        <v>613</v>
      </c>
      <c r="E224" s="477">
        <v>300511643.37999988</v>
      </c>
      <c r="F224" s="516">
        <v>2.6138932563427416E-4</v>
      </c>
    </row>
    <row r="225" spans="4:6">
      <c r="D225" s="515" t="s">
        <v>614</v>
      </c>
      <c r="E225" s="477">
        <v>250508834.14999992</v>
      </c>
      <c r="F225" s="516">
        <v>2.1789616697512177E-4</v>
      </c>
    </row>
    <row r="226" spans="4:6">
      <c r="D226" s="515" t="s">
        <v>615</v>
      </c>
      <c r="E226" s="477">
        <v>65531663.669999994</v>
      </c>
      <c r="F226" s="516">
        <v>5.7000378360492422E-5</v>
      </c>
    </row>
    <row r="227" spans="4:6">
      <c r="D227" s="515" t="s">
        <v>616</v>
      </c>
      <c r="E227" s="477">
        <v>67359110.950000018</v>
      </c>
      <c r="F227" s="516">
        <v>5.858991814264113E-5</v>
      </c>
    </row>
    <row r="228" spans="4:6">
      <c r="D228" s="515" t="s">
        <v>617</v>
      </c>
      <c r="E228" s="477">
        <v>58240806.560000017</v>
      </c>
      <c r="F228" s="516">
        <v>5.0658686564980508E-5</v>
      </c>
    </row>
    <row r="229" spans="4:6">
      <c r="D229" s="515" t="s">
        <v>618</v>
      </c>
      <c r="E229" s="477">
        <v>47891442.43</v>
      </c>
      <c r="F229" s="516">
        <v>4.1656661617602741E-5</v>
      </c>
    </row>
    <row r="230" spans="4:6">
      <c r="D230" s="515" t="s">
        <v>619</v>
      </c>
      <c r="E230" s="477">
        <v>105721870.41000001</v>
      </c>
      <c r="F230" s="516">
        <v>9.1958395024048522E-5</v>
      </c>
    </row>
    <row r="231" spans="4:6">
      <c r="D231" s="515" t="s">
        <v>620</v>
      </c>
      <c r="E231" s="477">
        <v>148268550.09999996</v>
      </c>
      <c r="F231" s="516">
        <v>1.2896610556418101E-4</v>
      </c>
    </row>
    <row r="232" spans="4:6">
      <c r="D232" s="515" t="s">
        <v>621</v>
      </c>
      <c r="E232" s="477">
        <v>1093242616.5000002</v>
      </c>
      <c r="F232" s="516">
        <v>9.509180644965416E-4</v>
      </c>
    </row>
    <row r="233" spans="4:6">
      <c r="D233" s="515" t="s">
        <v>622</v>
      </c>
      <c r="E233" s="477">
        <v>33090304.810000002</v>
      </c>
      <c r="F233" s="516">
        <v>2.8782420414842838E-5</v>
      </c>
    </row>
    <row r="234" spans="4:6">
      <c r="D234" s="515" t="s">
        <v>623</v>
      </c>
      <c r="E234" s="477">
        <v>34768657.20000001</v>
      </c>
      <c r="F234" s="516">
        <v>3.0242275329163178E-5</v>
      </c>
    </row>
    <row r="235" spans="4:6">
      <c r="D235" s="515" t="s">
        <v>624</v>
      </c>
      <c r="E235" s="477">
        <v>92174375.670000002</v>
      </c>
      <c r="F235" s="516">
        <v>8.0174590329184727E-5</v>
      </c>
    </row>
    <row r="236" spans="4:6">
      <c r="D236" s="515" t="s">
        <v>625</v>
      </c>
      <c r="E236" s="477">
        <v>0</v>
      </c>
      <c r="F236" s="516">
        <v>0</v>
      </c>
    </row>
    <row r="237" spans="4:6">
      <c r="D237" s="515" t="s">
        <v>626</v>
      </c>
      <c r="E237" s="477">
        <v>17894802.469999999</v>
      </c>
      <c r="F237" s="516">
        <v>1.5565155138022675E-5</v>
      </c>
    </row>
    <row r="238" spans="4:6">
      <c r="D238" s="515" t="s">
        <v>627</v>
      </c>
      <c r="E238" s="477">
        <v>76030275.689999983</v>
      </c>
      <c r="F238" s="516">
        <v>6.6132221257286889E-5</v>
      </c>
    </row>
    <row r="239" spans="4:6">
      <c r="D239" s="515" t="s">
        <v>628</v>
      </c>
      <c r="E239" s="477">
        <v>50540723.100000001</v>
      </c>
      <c r="F239" s="516">
        <v>4.3961043837068207E-5</v>
      </c>
    </row>
    <row r="240" spans="4:6">
      <c r="D240" s="515" t="s">
        <v>629</v>
      </c>
      <c r="E240" s="477">
        <v>12815331.83</v>
      </c>
      <c r="F240" s="516">
        <v>1.1146958923609178E-5</v>
      </c>
    </row>
    <row r="241" spans="4:6">
      <c r="D241" s="515" t="s">
        <v>630</v>
      </c>
      <c r="E241" s="477">
        <v>94090251.920000002</v>
      </c>
      <c r="F241" s="516">
        <v>8.1841046894240232E-5</v>
      </c>
    </row>
    <row r="242" spans="4:6">
      <c r="D242" s="515" t="s">
        <v>631</v>
      </c>
      <c r="E242" s="477">
        <v>24615506.420000002</v>
      </c>
      <c r="F242" s="516">
        <v>2.1410919560057775E-5</v>
      </c>
    </row>
    <row r="243" spans="4:6">
      <c r="D243" s="515" t="s">
        <v>632</v>
      </c>
      <c r="E243" s="477">
        <v>30663584.299999997</v>
      </c>
      <c r="F243" s="516">
        <v>2.6671624205826532E-5</v>
      </c>
    </row>
    <row r="244" spans="4:6">
      <c r="D244" s="515" t="s">
        <v>633</v>
      </c>
      <c r="E244" s="477">
        <v>28112074.25</v>
      </c>
      <c r="F244" s="516">
        <v>2.4452284270051653E-5</v>
      </c>
    </row>
    <row r="245" spans="4:6">
      <c r="D245" s="515" t="s">
        <v>634</v>
      </c>
      <c r="E245" s="477">
        <v>65970193.880000032</v>
      </c>
      <c r="F245" s="516">
        <v>5.7381818209454344E-5</v>
      </c>
    </row>
    <row r="246" spans="4:6">
      <c r="D246" s="515" t="s">
        <v>635</v>
      </c>
      <c r="E246" s="477">
        <v>52098066.689999983</v>
      </c>
      <c r="F246" s="516">
        <v>4.5315643566357916E-5</v>
      </c>
    </row>
    <row r="247" spans="4:6">
      <c r="D247" s="515" t="s">
        <v>636</v>
      </c>
      <c r="E247" s="477">
        <v>22649952.559999995</v>
      </c>
      <c r="F247" s="516">
        <v>1.9701252699284688E-5</v>
      </c>
    </row>
    <row r="248" spans="4:6">
      <c r="D248" s="515" t="s">
        <v>637</v>
      </c>
      <c r="E248" s="477">
        <v>25446626.159999993</v>
      </c>
      <c r="F248" s="516">
        <v>2.2133839397427342E-5</v>
      </c>
    </row>
    <row r="249" spans="4:6">
      <c r="D249" s="515" t="s">
        <v>638</v>
      </c>
      <c r="E249" s="477">
        <v>23358973.199999999</v>
      </c>
      <c r="F249" s="516">
        <v>2.0317968993089085E-5</v>
      </c>
    </row>
    <row r="250" spans="4:6">
      <c r="D250" s="515" t="s">
        <v>639</v>
      </c>
      <c r="E250" s="477">
        <v>44081891.969999976</v>
      </c>
      <c r="F250" s="516">
        <v>3.834306013943979E-5</v>
      </c>
    </row>
    <row r="251" spans="4:6">
      <c r="D251" s="515" t="s">
        <v>640</v>
      </c>
      <c r="E251" s="477">
        <v>0</v>
      </c>
      <c r="F251" s="516">
        <v>0</v>
      </c>
    </row>
    <row r="252" spans="4:6">
      <c r="D252" s="515" t="s">
        <v>641</v>
      </c>
      <c r="E252" s="477">
        <v>67505986.000000015</v>
      </c>
      <c r="F252" s="516">
        <v>5.8717672161887077E-5</v>
      </c>
    </row>
    <row r="253" spans="4:6">
      <c r="D253" s="515" t="s">
        <v>642</v>
      </c>
      <c r="E253" s="477">
        <v>0</v>
      </c>
      <c r="F253" s="516">
        <v>0</v>
      </c>
    </row>
    <row r="254" spans="4:6">
      <c r="D254" s="515" t="s">
        <v>643</v>
      </c>
      <c r="E254" s="477">
        <v>20508575</v>
      </c>
      <c r="F254" s="516">
        <v>1.7838651869442703E-5</v>
      </c>
    </row>
    <row r="255" spans="4:6">
      <c r="D255" s="515" t="s">
        <v>644</v>
      </c>
      <c r="E255" s="477">
        <v>20781675.66</v>
      </c>
      <c r="F255" s="516">
        <v>1.8076198729673364E-5</v>
      </c>
    </row>
    <row r="256" spans="4:6">
      <c r="D256" s="515" t="s">
        <v>645</v>
      </c>
      <c r="E256" s="477">
        <v>29743191.180000003</v>
      </c>
      <c r="F256" s="516">
        <v>2.5871053105654528E-5</v>
      </c>
    </row>
    <row r="257" spans="4:6">
      <c r="D257" s="515" t="s">
        <v>646</v>
      </c>
      <c r="E257" s="477">
        <v>0</v>
      </c>
      <c r="F257" s="516">
        <v>0</v>
      </c>
    </row>
    <row r="258" spans="4:6">
      <c r="D258" s="515" t="s">
        <v>647</v>
      </c>
      <c r="E258" s="477">
        <v>27467652.299999997</v>
      </c>
      <c r="F258" s="516">
        <v>2.3891756840765246E-5</v>
      </c>
    </row>
    <row r="259" spans="4:6">
      <c r="D259" s="515" t="s">
        <v>648</v>
      </c>
      <c r="E259" s="477">
        <v>12012001.139999999</v>
      </c>
      <c r="F259" s="516">
        <v>1.0448210399396782E-5</v>
      </c>
    </row>
    <row r="260" spans="4:6">
      <c r="D260" s="515" t="s">
        <v>649</v>
      </c>
      <c r="E260" s="477">
        <v>0</v>
      </c>
      <c r="F260" s="516">
        <v>0</v>
      </c>
    </row>
    <row r="261" spans="4:6">
      <c r="D261" s="515" t="s">
        <v>650</v>
      </c>
      <c r="E261" s="477">
        <v>27767126.52</v>
      </c>
      <c r="F261" s="516">
        <v>2.4152243800705317E-5</v>
      </c>
    </row>
    <row r="262" spans="4:6">
      <c r="D262" s="515" t="s">
        <v>651</v>
      </c>
      <c r="E262" s="477">
        <v>7697213.6499999994</v>
      </c>
      <c r="F262" s="516">
        <v>6.6951465261273583E-6</v>
      </c>
    </row>
    <row r="263" spans="4:6">
      <c r="D263" s="515" t="s">
        <v>652</v>
      </c>
      <c r="E263" s="477">
        <v>0</v>
      </c>
      <c r="F263" s="516">
        <v>0</v>
      </c>
    </row>
    <row r="264" spans="4:6">
      <c r="D264" s="515" t="s">
        <v>653</v>
      </c>
      <c r="E264" s="477">
        <v>11988246.890000001</v>
      </c>
      <c r="F264" s="516">
        <v>1.0427548612989405E-5</v>
      </c>
    </row>
    <row r="265" spans="4:6">
      <c r="D265" s="515" t="s">
        <v>654</v>
      </c>
      <c r="E265" s="477">
        <v>5937657.2600000044</v>
      </c>
      <c r="F265" s="516">
        <v>5.1646592111450512E-6</v>
      </c>
    </row>
    <row r="266" spans="4:6">
      <c r="D266" s="515" t="s">
        <v>655</v>
      </c>
      <c r="E266" s="477">
        <v>24738650.279999997</v>
      </c>
      <c r="F266" s="516">
        <v>2.1518031850814171E-5</v>
      </c>
    </row>
    <row r="267" spans="4:6">
      <c r="D267" s="515" t="s">
        <v>656</v>
      </c>
      <c r="E267" s="477">
        <v>14115835</v>
      </c>
      <c r="F267" s="516">
        <v>1.2278155181990691E-5</v>
      </c>
    </row>
    <row r="268" spans="4:6">
      <c r="D268" s="515" t="s">
        <v>657</v>
      </c>
      <c r="E268" s="477">
        <v>0</v>
      </c>
      <c r="F268" s="516">
        <v>0</v>
      </c>
    </row>
    <row r="269" spans="4:6">
      <c r="D269" s="515" t="s">
        <v>658</v>
      </c>
      <c r="E269" s="477">
        <v>18066214.240000002</v>
      </c>
      <c r="F269" s="516">
        <v>1.5714251547273685E-5</v>
      </c>
    </row>
    <row r="270" spans="4:6">
      <c r="D270" s="515" t="s">
        <v>659</v>
      </c>
      <c r="E270" s="477">
        <v>12596545.390000001</v>
      </c>
      <c r="F270" s="516">
        <v>1.0956655348791584E-5</v>
      </c>
    </row>
    <row r="271" spans="4:6">
      <c r="D271" s="515" t="s">
        <v>660</v>
      </c>
      <c r="E271" s="477">
        <v>10711019.749999996</v>
      </c>
      <c r="F271" s="516">
        <v>9.3165981784192786E-6</v>
      </c>
    </row>
    <row r="272" spans="4:6">
      <c r="D272" s="515" t="s">
        <v>661</v>
      </c>
      <c r="E272" s="477">
        <v>33416678.399999999</v>
      </c>
      <c r="F272" s="516">
        <v>2.9066304831550978E-5</v>
      </c>
    </row>
    <row r="273" spans="4:6">
      <c r="D273" s="515" t="s">
        <v>662</v>
      </c>
      <c r="E273" s="477">
        <v>10936085</v>
      </c>
      <c r="F273" s="516">
        <v>9.5123631519807833E-6</v>
      </c>
    </row>
    <row r="274" spans="4:6">
      <c r="D274" s="515" t="s">
        <v>663</v>
      </c>
      <c r="E274" s="477">
        <v>14464677.49</v>
      </c>
      <c r="F274" s="516">
        <v>1.2581583369291835E-5</v>
      </c>
    </row>
    <row r="275" spans="4:6">
      <c r="D275" s="515" t="s">
        <v>664</v>
      </c>
      <c r="E275" s="477">
        <v>11050215.550000001</v>
      </c>
      <c r="F275" s="516">
        <v>9.6116355367816807E-6</v>
      </c>
    </row>
    <row r="276" spans="4:6">
      <c r="D276" s="515" t="s">
        <v>665</v>
      </c>
      <c r="E276" s="477">
        <v>23160795.119999997</v>
      </c>
      <c r="F276" s="516">
        <v>2.0145590864561161E-5</v>
      </c>
    </row>
    <row r="277" spans="4:6">
      <c r="D277" s="515" t="s">
        <v>666</v>
      </c>
      <c r="E277" s="477">
        <v>16042247.790000003</v>
      </c>
      <c r="F277" s="516">
        <v>1.395377658024249E-5</v>
      </c>
    </row>
    <row r="278" spans="4:6">
      <c r="D278" s="515" t="s">
        <v>667</v>
      </c>
      <c r="E278" s="477">
        <v>24790120.460000001</v>
      </c>
      <c r="F278" s="516">
        <v>2.1562801349556896E-5</v>
      </c>
    </row>
    <row r="279" spans="4:6">
      <c r="D279" s="515" t="s">
        <v>668</v>
      </c>
      <c r="E279" s="477">
        <v>18563572.919999998</v>
      </c>
      <c r="F279" s="516">
        <v>1.6146861240866022E-5</v>
      </c>
    </row>
    <row r="280" spans="4:6">
      <c r="D280" s="515" t="s">
        <v>669</v>
      </c>
      <c r="E280" s="477">
        <v>14283799.760000004</v>
      </c>
      <c r="F280" s="516">
        <v>1.2424253332641069E-5</v>
      </c>
    </row>
    <row r="281" spans="4:6">
      <c r="D281" s="515" t="s">
        <v>670</v>
      </c>
      <c r="E281" s="477">
        <v>20301442.220000003</v>
      </c>
      <c r="F281" s="516">
        <v>1.7658484814775578E-5</v>
      </c>
    </row>
    <row r="282" spans="4:6">
      <c r="D282" s="515" t="s">
        <v>671</v>
      </c>
      <c r="E282" s="477">
        <v>0</v>
      </c>
      <c r="F282" s="516">
        <v>0</v>
      </c>
    </row>
    <row r="283" spans="4:6">
      <c r="D283" s="515" t="s">
        <v>672</v>
      </c>
      <c r="E283" s="477">
        <v>11342078.169999998</v>
      </c>
      <c r="F283" s="516">
        <v>9.865501818172922E-6</v>
      </c>
    </row>
    <row r="284" spans="4:6">
      <c r="D284" s="515" t="s">
        <v>673</v>
      </c>
      <c r="E284" s="477">
        <v>12114699.74</v>
      </c>
      <c r="F284" s="516">
        <v>1.0537539110576333E-5</v>
      </c>
    </row>
    <row r="285" spans="4:6">
      <c r="D285" s="515" t="s">
        <v>674</v>
      </c>
      <c r="E285" s="477">
        <v>0</v>
      </c>
      <c r="F285" s="516">
        <v>0</v>
      </c>
    </row>
    <row r="286" spans="4:6">
      <c r="D286" s="515" t="s">
        <v>675</v>
      </c>
      <c r="E286" s="477">
        <v>25789461.050000001</v>
      </c>
      <c r="F286" s="516">
        <v>2.2432042088321704E-5</v>
      </c>
    </row>
    <row r="287" spans="4:6">
      <c r="D287" s="515" t="s">
        <v>676</v>
      </c>
      <c r="E287" s="477">
        <v>15245181.16</v>
      </c>
      <c r="F287" s="516">
        <v>1.3260476625013034E-5</v>
      </c>
    </row>
    <row r="288" spans="4:6">
      <c r="D288" s="515" t="s">
        <v>677</v>
      </c>
      <c r="E288" s="477">
        <v>9869310.0599999987</v>
      </c>
      <c r="F288" s="516">
        <v>8.5844670510714978E-6</v>
      </c>
    </row>
    <row r="289" spans="4:6">
      <c r="D289" s="515" t="s">
        <v>678</v>
      </c>
      <c r="E289" s="477">
        <v>21829250.990000002</v>
      </c>
      <c r="F289" s="516">
        <v>1.8987394735192354E-5</v>
      </c>
    </row>
    <row r="290" spans="4:6">
      <c r="D290" s="515" t="s">
        <v>679</v>
      </c>
      <c r="E290" s="477">
        <v>13507618.400000002</v>
      </c>
      <c r="F290" s="516">
        <v>1.1749119683979931E-5</v>
      </c>
    </row>
    <row r="291" spans="4:6">
      <c r="D291" s="515" t="s">
        <v>680</v>
      </c>
      <c r="E291" s="477">
        <v>19294389.960000001</v>
      </c>
      <c r="F291" s="516">
        <v>1.6782536355144644E-5</v>
      </c>
    </row>
    <row r="292" spans="4:6">
      <c r="D292" s="515" t="s">
        <v>681</v>
      </c>
      <c r="E292" s="477">
        <v>18516166.91</v>
      </c>
      <c r="F292" s="516">
        <v>1.6105626815319185E-5</v>
      </c>
    </row>
    <row r="293" spans="4:6">
      <c r="D293" s="515" t="s">
        <v>682</v>
      </c>
      <c r="E293" s="477">
        <v>11865486.059999997</v>
      </c>
      <c r="F293" s="516">
        <v>1.0320769487205487E-5</v>
      </c>
    </row>
    <row r="294" spans="4:6">
      <c r="D294" s="515" t="s">
        <v>683</v>
      </c>
      <c r="E294" s="477">
        <v>9376596.2999999989</v>
      </c>
      <c r="F294" s="516">
        <v>8.1558975753315146E-6</v>
      </c>
    </row>
    <row r="295" spans="4:6">
      <c r="D295" s="515" t="s">
        <v>684</v>
      </c>
      <c r="E295" s="477">
        <v>2942708.5700000003</v>
      </c>
      <c r="F295" s="516">
        <v>2.5596100037889307E-6</v>
      </c>
    </row>
    <row r="296" spans="4:6">
      <c r="D296" s="515" t="s">
        <v>685</v>
      </c>
      <c r="E296" s="477">
        <v>33773769.839999989</v>
      </c>
      <c r="F296" s="516">
        <v>2.9376908073546961E-5</v>
      </c>
    </row>
    <row r="297" spans="4:6">
      <c r="D297" s="515" t="s">
        <v>686</v>
      </c>
      <c r="E297" s="477">
        <v>26543557.600000001</v>
      </c>
      <c r="F297" s="516">
        <v>2.3087966053365488E-5</v>
      </c>
    </row>
    <row r="298" spans="4:6">
      <c r="D298" s="515" t="s">
        <v>687</v>
      </c>
      <c r="E298" s="477">
        <v>11832699.289999999</v>
      </c>
      <c r="F298" s="516">
        <v>1.0292251085709847E-5</v>
      </c>
    </row>
    <row r="299" spans="4:6">
      <c r="D299" s="515" t="s">
        <v>688</v>
      </c>
      <c r="E299" s="477">
        <v>19108899.410000004</v>
      </c>
      <c r="F299" s="516">
        <v>1.6621194021680645E-5</v>
      </c>
    </row>
    <row r="300" spans="4:6">
      <c r="D300" s="515" t="s">
        <v>689</v>
      </c>
      <c r="E300" s="477">
        <v>11510381.450000003</v>
      </c>
      <c r="F300" s="516">
        <v>1.0011894418361157E-5</v>
      </c>
    </row>
    <row r="301" spans="4:6">
      <c r="D301" s="515" t="s">
        <v>690</v>
      </c>
      <c r="E301" s="477">
        <v>10427617.35</v>
      </c>
      <c r="F301" s="516">
        <v>9.0700907173906845E-6</v>
      </c>
    </row>
    <row r="302" spans="4:6">
      <c r="D302" s="515" t="s">
        <v>691</v>
      </c>
      <c r="E302" s="477">
        <v>10821383.93</v>
      </c>
      <c r="F302" s="516">
        <v>9.412594520723732E-6</v>
      </c>
    </row>
    <row r="303" spans="4:6">
      <c r="D303" s="515" t="s">
        <v>692</v>
      </c>
      <c r="E303" s="477">
        <v>9944582.1400000006</v>
      </c>
      <c r="F303" s="516">
        <v>8.6499397828731407E-6</v>
      </c>
    </row>
    <row r="304" spans="4:6">
      <c r="D304" s="515" t="s">
        <v>693</v>
      </c>
      <c r="E304" s="477">
        <v>7372401.7699999996</v>
      </c>
      <c r="F304" s="516">
        <v>6.412620507114375E-6</v>
      </c>
    </row>
    <row r="305" spans="4:6">
      <c r="D305" s="515" t="s">
        <v>694</v>
      </c>
      <c r="E305" s="477">
        <v>12616857.280000005</v>
      </c>
      <c r="F305" s="516">
        <v>1.0974322921234842E-5</v>
      </c>
    </row>
    <row r="306" spans="4:6">
      <c r="D306" s="515" t="s">
        <v>695</v>
      </c>
      <c r="E306" s="477">
        <v>24001952.830000002</v>
      </c>
      <c r="F306" s="516">
        <v>2.0877241871809968E-5</v>
      </c>
    </row>
    <row r="307" spans="4:6">
      <c r="D307" s="515" t="s">
        <v>696</v>
      </c>
      <c r="E307" s="477">
        <v>5826475</v>
      </c>
      <c r="F307" s="516">
        <v>5.0679512911555864E-6</v>
      </c>
    </row>
    <row r="308" spans="4:6">
      <c r="D308" s="515" t="s">
        <v>697</v>
      </c>
      <c r="E308" s="477">
        <v>18022220.989999995</v>
      </c>
      <c r="F308" s="516">
        <v>1.5675985589187593E-5</v>
      </c>
    </row>
    <row r="309" spans="4:6">
      <c r="D309" s="515" t="s">
        <v>698</v>
      </c>
      <c r="E309" s="477">
        <v>44278283.589999996</v>
      </c>
      <c r="F309" s="516">
        <v>3.8513884379507969E-5</v>
      </c>
    </row>
    <row r="310" spans="4:6">
      <c r="D310" s="515" t="s">
        <v>699</v>
      </c>
      <c r="E310" s="477">
        <v>10218869.300000001</v>
      </c>
      <c r="F310" s="516">
        <v>8.88851867777433E-6</v>
      </c>
    </row>
    <row r="311" spans="4:6">
      <c r="D311" s="515" t="s">
        <v>700</v>
      </c>
      <c r="E311" s="477">
        <v>10963018.67</v>
      </c>
      <c r="F311" s="516">
        <v>9.5357904433794525E-6</v>
      </c>
    </row>
    <row r="312" spans="4:6">
      <c r="D312" s="515" t="s">
        <v>701</v>
      </c>
      <c r="E312" s="477">
        <v>3260389.81</v>
      </c>
      <c r="F312" s="516">
        <v>2.8359336901402677E-6</v>
      </c>
    </row>
    <row r="313" spans="4:6">
      <c r="D313" s="515" t="s">
        <v>702</v>
      </c>
      <c r="E313" s="477">
        <v>21109689.050000008</v>
      </c>
      <c r="F313" s="516">
        <v>1.8361509467875597E-5</v>
      </c>
    </row>
    <row r="314" spans="4:6">
      <c r="D314" s="515" t="s">
        <v>703</v>
      </c>
      <c r="E314" s="477">
        <v>9229654</v>
      </c>
      <c r="F314" s="516">
        <v>8.0280850610736887E-6</v>
      </c>
    </row>
    <row r="315" spans="4:6">
      <c r="D315" s="515" t="s">
        <v>704</v>
      </c>
      <c r="E315" s="477">
        <v>11239406.360000001</v>
      </c>
      <c r="F315" s="516">
        <v>9.7761964093185518E-6</v>
      </c>
    </row>
    <row r="316" spans="4:6">
      <c r="D316" s="515" t="s">
        <v>705</v>
      </c>
      <c r="E316" s="477">
        <v>13589361.450000001</v>
      </c>
      <c r="F316" s="516">
        <v>1.1820220958041947E-5</v>
      </c>
    </row>
    <row r="317" spans="4:6">
      <c r="D317" s="515" t="s">
        <v>706</v>
      </c>
      <c r="E317" s="477">
        <v>0</v>
      </c>
      <c r="F317" s="516">
        <v>0</v>
      </c>
    </row>
    <row r="318" spans="4:6">
      <c r="D318" s="515" t="s">
        <v>707</v>
      </c>
      <c r="E318" s="477">
        <v>10962960.929999998</v>
      </c>
      <c r="F318" s="516">
        <v>9.5357402203015944E-6</v>
      </c>
    </row>
    <row r="319" spans="4:6">
      <c r="D319" s="515" t="s">
        <v>708</v>
      </c>
      <c r="E319" s="477">
        <v>8664261.3299999963</v>
      </c>
      <c r="F319" s="516">
        <v>7.5362984298882084E-6</v>
      </c>
    </row>
    <row r="320" spans="4:6">
      <c r="D320" s="515" t="s">
        <v>709</v>
      </c>
      <c r="E320" s="477">
        <v>79646518.519999996</v>
      </c>
      <c r="F320" s="516">
        <v>6.9277680993994019E-5</v>
      </c>
    </row>
    <row r="321" spans="4:6">
      <c r="D321" s="515" t="s">
        <v>710</v>
      </c>
      <c r="E321" s="477">
        <v>15911314.819999998</v>
      </c>
      <c r="F321" s="516">
        <v>1.3839889210200336E-5</v>
      </c>
    </row>
    <row r="322" spans="4:6">
      <c r="D322" s="515" t="s">
        <v>711</v>
      </c>
      <c r="E322" s="477">
        <v>26980759.84</v>
      </c>
      <c r="F322" s="516">
        <v>2.3468250815027401E-5</v>
      </c>
    </row>
    <row r="323" spans="4:6">
      <c r="D323" s="515" t="s">
        <v>712</v>
      </c>
      <c r="E323" s="477">
        <v>13168128.17</v>
      </c>
      <c r="F323" s="516">
        <v>1.1453826226192295E-5</v>
      </c>
    </row>
    <row r="324" spans="4:6">
      <c r="D324" s="515" t="s">
        <v>713</v>
      </c>
      <c r="E324" s="477">
        <v>49598311.270000011</v>
      </c>
      <c r="F324" s="516">
        <v>4.3141320548004277E-5</v>
      </c>
    </row>
    <row r="325" spans="4:6">
      <c r="D325" s="515" t="s">
        <v>714</v>
      </c>
      <c r="E325" s="477">
        <v>7302300.6999999983</v>
      </c>
      <c r="F325" s="516">
        <v>6.3516455937717631E-6</v>
      </c>
    </row>
    <row r="326" spans="4:6">
      <c r="D326" s="515" t="s">
        <v>715</v>
      </c>
      <c r="E326" s="477">
        <v>17786313.340000004</v>
      </c>
      <c r="F326" s="516">
        <v>1.5470789741027097E-5</v>
      </c>
    </row>
    <row r="327" spans="4:6">
      <c r="D327" s="515" t="s">
        <v>716</v>
      </c>
      <c r="E327" s="477">
        <v>20141848.080000002</v>
      </c>
      <c r="F327" s="516">
        <v>1.7519667549126304E-5</v>
      </c>
    </row>
    <row r="328" spans="4:6">
      <c r="D328" s="515" t="s">
        <v>717</v>
      </c>
      <c r="E328" s="477">
        <v>14360595.439999999</v>
      </c>
      <c r="F328" s="516">
        <v>1.2491051313514779E-5</v>
      </c>
    </row>
    <row r="329" spans="4:6">
      <c r="D329" s="515" t="s">
        <v>718</v>
      </c>
      <c r="E329" s="477">
        <v>16710936.090000002</v>
      </c>
      <c r="F329" s="516">
        <v>1.4535411227840846E-5</v>
      </c>
    </row>
    <row r="330" spans="4:6">
      <c r="D330" s="515" t="s">
        <v>719</v>
      </c>
      <c r="E330" s="477">
        <v>10762001.48</v>
      </c>
      <c r="F330" s="516">
        <v>9.3609428163656979E-6</v>
      </c>
    </row>
    <row r="331" spans="4:6">
      <c r="D331" s="515" t="s">
        <v>720</v>
      </c>
      <c r="E331" s="477">
        <v>9348984.3200000003</v>
      </c>
      <c r="F331" s="516">
        <v>8.131880280192969E-6</v>
      </c>
    </row>
    <row r="332" spans="4:6">
      <c r="D332" s="515" t="s">
        <v>721</v>
      </c>
      <c r="E332" s="477">
        <v>13256978.16</v>
      </c>
      <c r="F332" s="516">
        <v>1.1531109218316977E-5</v>
      </c>
    </row>
    <row r="333" spans="4:6">
      <c r="D333" s="515" t="s">
        <v>722</v>
      </c>
      <c r="E333" s="477">
        <v>11385822.389999999</v>
      </c>
      <c r="F333" s="516">
        <v>9.9035511664031297E-6</v>
      </c>
    </row>
    <row r="334" spans="4:6">
      <c r="D334" s="515" t="s">
        <v>723</v>
      </c>
      <c r="E334" s="477">
        <v>26376499.109999992</v>
      </c>
      <c r="F334" s="516">
        <v>2.2942656189323498E-5</v>
      </c>
    </row>
    <row r="335" spans="4:6">
      <c r="D335" s="515" t="s">
        <v>724</v>
      </c>
      <c r="E335" s="477">
        <v>11301359.350000001</v>
      </c>
      <c r="F335" s="516">
        <v>9.8300840061350585E-6</v>
      </c>
    </row>
    <row r="336" spans="4:6">
      <c r="D336" s="515" t="s">
        <v>725</v>
      </c>
      <c r="E336" s="477">
        <v>39299280.509999998</v>
      </c>
      <c r="F336" s="516">
        <v>3.4183076285771423E-5</v>
      </c>
    </row>
    <row r="337" spans="4:6">
      <c r="D337" s="515" t="s">
        <v>726</v>
      </c>
      <c r="E337" s="477">
        <v>13599186.449999999</v>
      </c>
      <c r="F337" s="516">
        <v>1.1828766883569061E-5</v>
      </c>
    </row>
    <row r="338" spans="4:6">
      <c r="D338" s="515" t="s">
        <v>727</v>
      </c>
      <c r="E338" s="477">
        <v>30566686.920000002</v>
      </c>
      <c r="F338" s="516">
        <v>2.658734147877792E-5</v>
      </c>
    </row>
    <row r="339" spans="4:6">
      <c r="D339" s="515" t="s">
        <v>728</v>
      </c>
      <c r="E339" s="477">
        <v>62829903.620000012</v>
      </c>
      <c r="F339" s="516">
        <v>5.4650348825689647E-5</v>
      </c>
    </row>
    <row r="340" spans="4:6">
      <c r="D340" s="515" t="s">
        <v>729</v>
      </c>
      <c r="E340" s="477">
        <v>32626420.420000002</v>
      </c>
      <c r="F340" s="516">
        <v>2.8378927137475745E-5</v>
      </c>
    </row>
    <row r="341" spans="4:6">
      <c r="D341" s="515" t="s">
        <v>730</v>
      </c>
      <c r="E341" s="477">
        <v>11881662.830000002</v>
      </c>
      <c r="F341" s="516">
        <v>1.0334840273128065E-5</v>
      </c>
    </row>
    <row r="342" spans="4:6">
      <c r="D342" s="515" t="s">
        <v>731</v>
      </c>
      <c r="E342" s="477">
        <v>26174439.130000003</v>
      </c>
      <c r="F342" s="516">
        <v>2.2766901528652714E-5</v>
      </c>
    </row>
    <row r="343" spans="4:6">
      <c r="D343" s="515" t="s">
        <v>732</v>
      </c>
      <c r="E343" s="477">
        <v>7434895.2899999991</v>
      </c>
      <c r="F343" s="516">
        <v>6.466978264656088E-6</v>
      </c>
    </row>
    <row r="344" spans="4:6">
      <c r="D344" s="515" t="s">
        <v>733</v>
      </c>
      <c r="E344" s="477">
        <v>17187203.91</v>
      </c>
      <c r="F344" s="516">
        <v>1.4949675789742312E-5</v>
      </c>
    </row>
    <row r="345" spans="4:6">
      <c r="D345" s="515" t="s">
        <v>734</v>
      </c>
      <c r="E345" s="477">
        <v>7633489.8600000003</v>
      </c>
      <c r="F345" s="516">
        <v>6.639718662143076E-6</v>
      </c>
    </row>
    <row r="346" spans="4:6">
      <c r="D346" s="515" t="s">
        <v>735</v>
      </c>
      <c r="E346" s="477">
        <v>5102414.9400000004</v>
      </c>
      <c r="F346" s="516">
        <v>4.4381534947261514E-6</v>
      </c>
    </row>
    <row r="347" spans="4:6">
      <c r="D347" s="515" t="s">
        <v>736</v>
      </c>
      <c r="E347" s="477">
        <v>11342646.970000001</v>
      </c>
      <c r="F347" s="516">
        <v>9.8659965685484796E-6</v>
      </c>
    </row>
    <row r="348" spans="4:6">
      <c r="D348" s="515" t="s">
        <v>737</v>
      </c>
      <c r="E348" s="477">
        <v>12404339.84</v>
      </c>
      <c r="F348" s="516">
        <v>1.0789472212282842E-5</v>
      </c>
    </row>
    <row r="349" spans="4:6">
      <c r="D349" s="515" t="s">
        <v>738</v>
      </c>
      <c r="E349" s="477">
        <v>26789058.41</v>
      </c>
      <c r="F349" s="516">
        <v>2.3301506169305098E-5</v>
      </c>
    </row>
    <row r="350" spans="4:6">
      <c r="D350" s="515" t="s">
        <v>739</v>
      </c>
      <c r="E350" s="477">
        <v>8791946.8399999999</v>
      </c>
      <c r="F350" s="516">
        <v>7.6473611127738944E-6</v>
      </c>
    </row>
    <row r="351" spans="4:6">
      <c r="D351" s="515" t="s">
        <v>740</v>
      </c>
      <c r="E351" s="477">
        <v>100217331.49000005</v>
      </c>
      <c r="F351" s="516">
        <v>8.7170468339933343E-5</v>
      </c>
    </row>
    <row r="352" spans="4:6">
      <c r="D352" s="515" t="s">
        <v>741</v>
      </c>
      <c r="E352" s="477">
        <v>11556298.459999999</v>
      </c>
      <c r="F352" s="516">
        <v>1.0051833690410807E-5</v>
      </c>
    </row>
    <row r="353" spans="4:6">
      <c r="D353" s="515" t="s">
        <v>742</v>
      </c>
      <c r="E353" s="477">
        <v>11576228.379999993</v>
      </c>
      <c r="F353" s="516">
        <v>1.0069169019884734E-5</v>
      </c>
    </row>
    <row r="354" spans="4:6">
      <c r="D354" s="515" t="s">
        <v>743</v>
      </c>
      <c r="E354" s="477">
        <v>11097998.700000001</v>
      </c>
      <c r="F354" s="516">
        <v>9.6531980040947611E-6</v>
      </c>
    </row>
    <row r="355" spans="4:6">
      <c r="D355" s="515" t="s">
        <v>744</v>
      </c>
      <c r="E355" s="477">
        <v>0</v>
      </c>
      <c r="F355" s="516">
        <v>0</v>
      </c>
    </row>
    <row r="356" spans="4:6">
      <c r="D356" s="515" t="s">
        <v>745</v>
      </c>
      <c r="E356" s="477">
        <v>14227610.119999997</v>
      </c>
      <c r="F356" s="516">
        <v>1.2375378780087835E-5</v>
      </c>
    </row>
    <row r="357" spans="4:6">
      <c r="D357" s="515" t="s">
        <v>746</v>
      </c>
      <c r="E357" s="477">
        <v>27576668.799999997</v>
      </c>
      <c r="F357" s="516">
        <v>2.3986580951729811E-5</v>
      </c>
    </row>
    <row r="358" spans="4:6">
      <c r="D358" s="515" t="s">
        <v>747</v>
      </c>
      <c r="E358" s="477">
        <v>15046211.030000001</v>
      </c>
      <c r="F358" s="516">
        <v>1.3087409560066408E-5</v>
      </c>
    </row>
    <row r="359" spans="4:6">
      <c r="D359" s="515" t="s">
        <v>748</v>
      </c>
      <c r="E359" s="477">
        <v>20275301.840000004</v>
      </c>
      <c r="F359" s="516">
        <v>1.7635747538365349E-5</v>
      </c>
    </row>
    <row r="360" spans="4:6">
      <c r="D360" s="515" t="s">
        <v>749</v>
      </c>
      <c r="E360" s="477">
        <v>9141129.5</v>
      </c>
      <c r="F360" s="516">
        <v>7.9510851848064936E-6</v>
      </c>
    </row>
    <row r="361" spans="4:6">
      <c r="D361" s="515" t="s">
        <v>750</v>
      </c>
      <c r="E361" s="477">
        <v>0</v>
      </c>
      <c r="F361" s="516">
        <v>0</v>
      </c>
    </row>
    <row r="362" spans="4:6">
      <c r="D362" s="515" t="s">
        <v>751</v>
      </c>
      <c r="E362" s="477">
        <v>273786791.61000001</v>
      </c>
      <c r="F362" s="516">
        <v>2.3814366731878965E-4</v>
      </c>
    </row>
    <row r="363" spans="4:6">
      <c r="D363" s="515" t="s">
        <v>752</v>
      </c>
      <c r="E363" s="477">
        <v>33047208.640000004</v>
      </c>
      <c r="F363" s="516">
        <v>2.8744934749771701E-5</v>
      </c>
    </row>
    <row r="364" spans="4:6">
      <c r="D364" s="515" t="s">
        <v>753</v>
      </c>
      <c r="E364" s="477">
        <v>10263484.92</v>
      </c>
      <c r="F364" s="516">
        <v>8.9273259821881824E-6</v>
      </c>
    </row>
    <row r="365" spans="4:6">
      <c r="D365" s="515" t="s">
        <v>754</v>
      </c>
      <c r="E365" s="477">
        <v>0</v>
      </c>
      <c r="F365" s="516">
        <v>0</v>
      </c>
    </row>
    <row r="366" spans="4:6">
      <c r="D366" s="515" t="s">
        <v>755</v>
      </c>
      <c r="E366" s="477">
        <v>16232307.289999999</v>
      </c>
      <c r="F366" s="516">
        <v>1.4119093051766245E-5</v>
      </c>
    </row>
    <row r="367" spans="4:6">
      <c r="D367" s="515" t="s">
        <v>756</v>
      </c>
      <c r="E367" s="477">
        <v>20106707.929999985</v>
      </c>
      <c r="F367" s="516">
        <v>1.7489102144046217E-5</v>
      </c>
    </row>
    <row r="368" spans="4:6">
      <c r="D368" s="515" t="s">
        <v>757</v>
      </c>
      <c r="E368" s="477">
        <v>8548668.7899999991</v>
      </c>
      <c r="F368" s="516">
        <v>7.4357543852744514E-6</v>
      </c>
    </row>
    <row r="369" spans="4:6">
      <c r="D369" s="515" t="s">
        <v>758</v>
      </c>
      <c r="E369" s="477">
        <v>14531787.780000001</v>
      </c>
      <c r="F369" s="516">
        <v>1.2639956859413278E-5</v>
      </c>
    </row>
    <row r="370" spans="4:6">
      <c r="D370" s="515" t="s">
        <v>759</v>
      </c>
      <c r="E370" s="477">
        <v>7902582.7700000005</v>
      </c>
      <c r="F370" s="516">
        <v>6.8737795241008316E-6</v>
      </c>
    </row>
    <row r="371" spans="4:6">
      <c r="D371" s="515" t="s">
        <v>760</v>
      </c>
      <c r="E371" s="477">
        <v>7351195.7200000007</v>
      </c>
      <c r="F371" s="516">
        <v>6.3941751815139383E-6</v>
      </c>
    </row>
    <row r="372" spans="4:6">
      <c r="D372" s="515" t="s">
        <v>761</v>
      </c>
      <c r="E372" s="477">
        <v>15135002.410000002</v>
      </c>
      <c r="F372" s="516">
        <v>1.3164641572374792E-5</v>
      </c>
    </row>
    <row r="373" spans="4:6">
      <c r="D373" s="515" t="s">
        <v>762</v>
      </c>
      <c r="E373" s="477">
        <v>0</v>
      </c>
      <c r="F373" s="516">
        <v>0</v>
      </c>
    </row>
    <row r="374" spans="4:6">
      <c r="D374" s="515" t="s">
        <v>763</v>
      </c>
      <c r="E374" s="477">
        <v>13668157.850000007</v>
      </c>
      <c r="F374" s="516">
        <v>1.1888759193787992E-5</v>
      </c>
    </row>
    <row r="375" spans="4:6">
      <c r="D375" s="515" t="s">
        <v>764</v>
      </c>
      <c r="E375" s="477">
        <v>15898949.949999999</v>
      </c>
      <c r="F375" s="516">
        <v>1.3829134069419425E-5</v>
      </c>
    </row>
    <row r="376" spans="4:6">
      <c r="D376" s="515" t="s">
        <v>765</v>
      </c>
      <c r="E376" s="477">
        <v>10219313.349999998</v>
      </c>
      <c r="F376" s="516">
        <v>8.8889049188155809E-6</v>
      </c>
    </row>
    <row r="377" spans="4:6">
      <c r="D377" s="515" t="s">
        <v>766</v>
      </c>
      <c r="E377" s="477">
        <v>13501651</v>
      </c>
      <c r="F377" s="516">
        <v>1.1743929154108121E-5</v>
      </c>
    </row>
    <row r="378" spans="4:6">
      <c r="D378" s="515" t="s">
        <v>767</v>
      </c>
      <c r="E378" s="477">
        <v>10422057.98</v>
      </c>
      <c r="F378" s="516">
        <v>9.0652550978489357E-6</v>
      </c>
    </row>
    <row r="379" spans="4:6">
      <c r="D379" s="515" t="s">
        <v>768</v>
      </c>
      <c r="E379" s="477">
        <v>6434883.9299999997</v>
      </c>
      <c r="F379" s="516">
        <v>5.597154080551248E-6</v>
      </c>
    </row>
    <row r="380" spans="4:6">
      <c r="D380" s="515" t="s">
        <v>769</v>
      </c>
      <c r="E380" s="477">
        <v>17015943.619999997</v>
      </c>
      <c r="F380" s="516">
        <v>1.4800711139961922E-5</v>
      </c>
    </row>
    <row r="381" spans="4:6">
      <c r="D381" s="515" t="s">
        <v>770</v>
      </c>
      <c r="E381" s="477">
        <v>13091368.040000001</v>
      </c>
      <c r="F381" s="516">
        <v>1.1387059167217053E-5</v>
      </c>
    </row>
    <row r="382" spans="4:6">
      <c r="D382" s="515" t="s">
        <v>771</v>
      </c>
      <c r="E382" s="477">
        <v>2740911.5800000005</v>
      </c>
      <c r="F382" s="516">
        <v>2.3840840955816852E-6</v>
      </c>
    </row>
    <row r="383" spans="4:6">
      <c r="D383" s="515" t="s">
        <v>772</v>
      </c>
      <c r="E383" s="477">
        <v>90299227.129999995</v>
      </c>
      <c r="F383" s="516">
        <v>7.8543559308816218E-5</v>
      </c>
    </row>
    <row r="384" spans="4:6">
      <c r="D384" s="515" t="s">
        <v>773</v>
      </c>
      <c r="E384" s="477">
        <v>17711290.080000002</v>
      </c>
      <c r="F384" s="516">
        <v>1.540553343642033E-5</v>
      </c>
    </row>
    <row r="385" spans="4:6">
      <c r="D385" s="515" t="s">
        <v>774</v>
      </c>
      <c r="E385" s="477">
        <v>12577946.899999997</v>
      </c>
      <c r="F385" s="516">
        <v>1.0940478116175112E-5</v>
      </c>
    </row>
    <row r="386" spans="4:6">
      <c r="D386" s="515" t="s">
        <v>775</v>
      </c>
      <c r="E386" s="477">
        <v>13758169.810000006</v>
      </c>
      <c r="F386" s="516">
        <v>1.1967052884038348E-5</v>
      </c>
    </row>
    <row r="387" spans="4:6">
      <c r="D387" s="515" t="s">
        <v>776</v>
      </c>
      <c r="E387" s="477">
        <v>0</v>
      </c>
      <c r="F387" s="516">
        <v>0</v>
      </c>
    </row>
    <row r="388" spans="4:6">
      <c r="D388" s="515" t="s">
        <v>777</v>
      </c>
      <c r="E388" s="477">
        <v>8763574</v>
      </c>
      <c r="F388" s="516">
        <v>7.6226820107247566E-6</v>
      </c>
    </row>
    <row r="389" spans="4:6">
      <c r="D389" s="515" t="s">
        <v>778</v>
      </c>
      <c r="E389" s="477">
        <v>14517940.51</v>
      </c>
      <c r="F389" s="516">
        <v>1.2627912305909575E-5</v>
      </c>
    </row>
    <row r="390" spans="4:6">
      <c r="D390" s="515" t="s">
        <v>779</v>
      </c>
      <c r="E390" s="477">
        <v>0</v>
      </c>
      <c r="F390" s="516">
        <v>0</v>
      </c>
    </row>
    <row r="391" spans="4:6">
      <c r="D391" s="515" t="s">
        <v>780</v>
      </c>
      <c r="E391" s="477">
        <v>45556382.07</v>
      </c>
      <c r="F391" s="516">
        <v>3.9625592718072879E-5</v>
      </c>
    </row>
    <row r="392" spans="4:6">
      <c r="D392" s="515" t="s">
        <v>781</v>
      </c>
      <c r="E392" s="477">
        <v>13787776.5</v>
      </c>
      <c r="F392" s="516">
        <v>1.1992805206465255E-5</v>
      </c>
    </row>
    <row r="393" spans="4:6">
      <c r="D393" s="515" t="s">
        <v>782</v>
      </c>
      <c r="E393" s="477">
        <v>0</v>
      </c>
      <c r="F393" s="516">
        <v>0</v>
      </c>
    </row>
    <row r="394" spans="4:6">
      <c r="D394" s="515" t="s">
        <v>783</v>
      </c>
      <c r="E394" s="477">
        <v>8952903.5600000005</v>
      </c>
      <c r="F394" s="516">
        <v>7.7873635699961714E-6</v>
      </c>
    </row>
    <row r="395" spans="4:6">
      <c r="D395" s="515" t="s">
        <v>784</v>
      </c>
      <c r="E395" s="477">
        <v>10610964.18</v>
      </c>
      <c r="F395" s="516">
        <v>9.2295684125370272E-6</v>
      </c>
    </row>
    <row r="396" spans="4:6">
      <c r="D396" s="515" t="s">
        <v>785</v>
      </c>
      <c r="E396" s="477">
        <v>23593655</v>
      </c>
      <c r="F396" s="516">
        <v>2.0522098579386242E-5</v>
      </c>
    </row>
    <row r="397" spans="4:6">
      <c r="D397" s="515" t="s">
        <v>786</v>
      </c>
      <c r="E397" s="477">
        <v>0</v>
      </c>
      <c r="F397" s="516">
        <v>0</v>
      </c>
    </row>
    <row r="398" spans="4:6">
      <c r="D398" s="515" t="s">
        <v>787</v>
      </c>
      <c r="E398" s="477">
        <v>47919576.75999999</v>
      </c>
      <c r="F398" s="516">
        <v>4.1681133260242457E-5</v>
      </c>
    </row>
    <row r="399" spans="4:6">
      <c r="D399" s="515" t="s">
        <v>788</v>
      </c>
      <c r="E399" s="477">
        <v>12695851.329999998</v>
      </c>
      <c r="F399" s="516">
        <v>1.1043033075777869E-5</v>
      </c>
    </row>
    <row r="400" spans="4:6">
      <c r="D400" s="515" t="s">
        <v>789</v>
      </c>
      <c r="E400" s="477">
        <v>8628615.5899999999</v>
      </c>
      <c r="F400" s="516">
        <v>7.5052932553946798E-6</v>
      </c>
    </row>
    <row r="401" spans="4:6">
      <c r="D401" s="515" t="s">
        <v>790</v>
      </c>
      <c r="E401" s="477">
        <v>88695527</v>
      </c>
      <c r="F401" s="516">
        <v>7.7148637997996245E-5</v>
      </c>
    </row>
    <row r="402" spans="4:6">
      <c r="D402" s="515" t="s">
        <v>791</v>
      </c>
      <c r="E402" s="477">
        <v>22022.639999999996</v>
      </c>
      <c r="F402" s="516">
        <v>1.9155607262136134E-8</v>
      </c>
    </row>
    <row r="403" spans="4:6">
      <c r="D403" s="515" t="s">
        <v>792</v>
      </c>
      <c r="E403" s="477">
        <v>0</v>
      </c>
      <c r="F403" s="516">
        <v>0</v>
      </c>
    </row>
    <row r="404" spans="4:6">
      <c r="D404" s="515" t="s">
        <v>793</v>
      </c>
      <c r="E404" s="477">
        <v>3405698.51</v>
      </c>
      <c r="F404" s="516">
        <v>2.9623252757526899E-6</v>
      </c>
    </row>
    <row r="405" spans="4:6">
      <c r="D405" s="515" t="s">
        <v>794</v>
      </c>
      <c r="E405" s="477">
        <v>9334410.0000000019</v>
      </c>
      <c r="F405" s="516">
        <v>8.1192033282002626E-6</v>
      </c>
    </row>
    <row r="406" spans="4:6">
      <c r="D406" s="515" t="s">
        <v>795</v>
      </c>
      <c r="E406" s="477">
        <v>32420608.289999995</v>
      </c>
      <c r="F406" s="516">
        <v>2.8199908803067888E-5</v>
      </c>
    </row>
    <row r="407" spans="4:6">
      <c r="D407" s="515" t="s">
        <v>796</v>
      </c>
      <c r="E407" s="477">
        <v>34806836.840000004</v>
      </c>
      <c r="F407" s="516">
        <v>3.0275484526119111E-5</v>
      </c>
    </row>
    <row r="408" spans="4:6">
      <c r="D408" s="515" t="s">
        <v>797</v>
      </c>
      <c r="E408" s="477">
        <v>0</v>
      </c>
      <c r="F408" s="516">
        <v>0</v>
      </c>
    </row>
    <row r="409" spans="4:6">
      <c r="D409" s="515" t="s">
        <v>798</v>
      </c>
      <c r="E409" s="477">
        <v>19243913.680000003</v>
      </c>
      <c r="F409" s="516">
        <v>1.6738631364837688E-5</v>
      </c>
    </row>
    <row r="410" spans="4:6">
      <c r="D410" s="515" t="s">
        <v>799</v>
      </c>
      <c r="E410" s="477">
        <v>123128888.97000003</v>
      </c>
      <c r="F410" s="516">
        <v>1.0709926874037294E-4</v>
      </c>
    </row>
    <row r="411" spans="4:6">
      <c r="D411" s="515" t="s">
        <v>800</v>
      </c>
      <c r="E411" s="477">
        <v>33254199.220000003</v>
      </c>
      <c r="F411" s="516">
        <v>2.8924978116844937E-5</v>
      </c>
    </row>
    <row r="412" spans="4:6">
      <c r="D412" s="515" t="s">
        <v>801</v>
      </c>
      <c r="E412" s="477">
        <v>0</v>
      </c>
      <c r="F412" s="516">
        <v>0</v>
      </c>
    </row>
    <row r="413" spans="4:6">
      <c r="D413" s="515" t="s">
        <v>802</v>
      </c>
      <c r="E413" s="477">
        <v>0</v>
      </c>
      <c r="F413" s="516">
        <v>0</v>
      </c>
    </row>
    <row r="414" spans="4:6">
      <c r="D414" s="515" t="s">
        <v>803</v>
      </c>
      <c r="E414" s="477">
        <v>12954106.379999999</v>
      </c>
      <c r="F414" s="516">
        <v>1.1267667012093557E-5</v>
      </c>
    </row>
    <row r="415" spans="4:6">
      <c r="D415" s="515" t="s">
        <v>804</v>
      </c>
      <c r="E415" s="477">
        <v>14688885.01</v>
      </c>
      <c r="F415" s="516">
        <v>1.2776602277031212E-5</v>
      </c>
    </row>
    <row r="416" spans="4:6">
      <c r="D416" s="515" t="s">
        <v>805</v>
      </c>
      <c r="E416" s="477">
        <v>10758367.5</v>
      </c>
      <c r="F416" s="516">
        <v>9.3577819285848289E-6</v>
      </c>
    </row>
    <row r="417" spans="4:6">
      <c r="D417" s="515" t="s">
        <v>806</v>
      </c>
      <c r="E417" s="477">
        <v>77360554</v>
      </c>
      <c r="F417" s="516">
        <v>6.7289316358314666E-5</v>
      </c>
    </row>
    <row r="418" spans="4:6">
      <c r="D418" s="515" t="s">
        <v>807</v>
      </c>
      <c r="E418" s="477">
        <v>0</v>
      </c>
      <c r="F418" s="516">
        <v>0</v>
      </c>
    </row>
    <row r="419" spans="4:6">
      <c r="D419" s="515" t="s">
        <v>808</v>
      </c>
      <c r="E419" s="477">
        <v>62430614.910000004</v>
      </c>
      <c r="F419" s="516">
        <v>5.4303041794699488E-5</v>
      </c>
    </row>
    <row r="420" spans="4:6">
      <c r="D420" s="515" t="s">
        <v>809</v>
      </c>
      <c r="E420" s="477">
        <v>27167035.100000001</v>
      </c>
      <c r="F420" s="516">
        <v>2.3630275700473121E-5</v>
      </c>
    </row>
    <row r="421" spans="4:6">
      <c r="D421" s="515" t="s">
        <v>810</v>
      </c>
      <c r="E421" s="477">
        <v>10394274.149999999</v>
      </c>
      <c r="F421" s="516">
        <v>9.0410883251224154E-6</v>
      </c>
    </row>
    <row r="422" spans="4:6">
      <c r="D422" s="515" t="s">
        <v>811</v>
      </c>
      <c r="E422" s="477">
        <v>9276325.8900000006</v>
      </c>
      <c r="F422" s="516">
        <v>8.0686809385444012E-6</v>
      </c>
    </row>
    <row r="423" spans="4:6">
      <c r="D423" s="515" t="s">
        <v>812</v>
      </c>
      <c r="E423" s="477">
        <v>8038416.1499999994</v>
      </c>
      <c r="F423" s="516">
        <v>6.9919293408516146E-6</v>
      </c>
    </row>
    <row r="424" spans="4:6">
      <c r="D424" s="515" t="s">
        <v>813</v>
      </c>
      <c r="E424" s="477">
        <v>0</v>
      </c>
      <c r="F424" s="516">
        <v>0</v>
      </c>
    </row>
    <row r="425" spans="4:6">
      <c r="D425" s="515" t="s">
        <v>814</v>
      </c>
      <c r="E425" s="477">
        <v>16343493.689999999</v>
      </c>
      <c r="F425" s="516">
        <v>1.4215804572786921E-5</v>
      </c>
    </row>
    <row r="426" spans="4:6">
      <c r="D426" s="515" t="s">
        <v>815</v>
      </c>
      <c r="E426" s="477">
        <v>10713596</v>
      </c>
      <c r="F426" s="516">
        <v>9.3188390375174216E-6</v>
      </c>
    </row>
    <row r="427" spans="4:6">
      <c r="D427" s="515" t="s">
        <v>816</v>
      </c>
      <c r="E427" s="477">
        <v>9950160.4399999995</v>
      </c>
      <c r="F427" s="516">
        <v>8.6547918679996445E-6</v>
      </c>
    </row>
    <row r="428" spans="4:6">
      <c r="D428" s="515" t="s">
        <v>817</v>
      </c>
      <c r="E428" s="477">
        <v>14188476</v>
      </c>
      <c r="F428" s="516">
        <v>1.2341339362775958E-5</v>
      </c>
    </row>
    <row r="429" spans="4:6">
      <c r="D429" s="515" t="s">
        <v>818</v>
      </c>
      <c r="E429" s="477">
        <v>12848589.620000001</v>
      </c>
      <c r="F429" s="516">
        <v>1.1175887025037827E-5</v>
      </c>
    </row>
    <row r="430" spans="4:6">
      <c r="D430" s="515" t="s">
        <v>819</v>
      </c>
      <c r="E430" s="477">
        <v>9371022</v>
      </c>
      <c r="F430" s="516">
        <v>8.1510489694622221E-6</v>
      </c>
    </row>
    <row r="431" spans="4:6">
      <c r="D431" s="515" t="s">
        <v>820</v>
      </c>
      <c r="E431" s="477">
        <v>0</v>
      </c>
      <c r="F431" s="516">
        <v>0</v>
      </c>
    </row>
    <row r="432" spans="4:6">
      <c r="D432" s="515" t="s">
        <v>821</v>
      </c>
      <c r="E432" s="477">
        <v>9284736.4199999999</v>
      </c>
      <c r="F432" s="516">
        <v>8.0759965378343333E-6</v>
      </c>
    </row>
    <row r="433" spans="4:6">
      <c r="D433" s="515" t="s">
        <v>822</v>
      </c>
      <c r="E433" s="477">
        <v>5421763.9399999995</v>
      </c>
      <c r="F433" s="516">
        <v>4.7159278225794836E-6</v>
      </c>
    </row>
    <row r="434" spans="4:6">
      <c r="D434" s="515" t="s">
        <v>823</v>
      </c>
      <c r="E434" s="477">
        <v>16547129</v>
      </c>
      <c r="F434" s="516">
        <v>1.4392929478023684E-5</v>
      </c>
    </row>
    <row r="435" spans="4:6">
      <c r="D435" s="515" t="s">
        <v>824</v>
      </c>
      <c r="E435" s="477">
        <v>2587696</v>
      </c>
      <c r="F435" s="516">
        <v>2.2508149926530441E-6</v>
      </c>
    </row>
    <row r="436" spans="4:6">
      <c r="D436" s="515" t="s">
        <v>825</v>
      </c>
      <c r="E436" s="477">
        <v>15733368.639999995</v>
      </c>
      <c r="F436" s="516">
        <v>1.3685109077669565E-5</v>
      </c>
    </row>
    <row r="437" spans="4:6">
      <c r="D437" s="515" t="s">
        <v>826</v>
      </c>
      <c r="E437" s="477">
        <v>3616501.4899999998</v>
      </c>
      <c r="F437" s="516">
        <v>3.1456847228747399E-6</v>
      </c>
    </row>
    <row r="438" spans="4:6">
      <c r="D438" s="515" t="s">
        <v>827</v>
      </c>
      <c r="E438" s="477">
        <v>14299678.810000001</v>
      </c>
      <c r="F438" s="516">
        <v>1.2438065157449347E-5</v>
      </c>
    </row>
    <row r="439" spans="4:6">
      <c r="D439" s="515" t="s">
        <v>828</v>
      </c>
      <c r="E439" s="477">
        <v>14735127.420000004</v>
      </c>
      <c r="F439" s="516">
        <v>1.281682458665507E-5</v>
      </c>
    </row>
    <row r="440" spans="4:6">
      <c r="D440" s="515" t="s">
        <v>829</v>
      </c>
      <c r="E440" s="477">
        <v>0</v>
      </c>
      <c r="F440" s="516">
        <v>0</v>
      </c>
    </row>
    <row r="441" spans="4:6">
      <c r="D441" s="515" t="s">
        <v>830</v>
      </c>
      <c r="E441" s="477">
        <v>8104604.9100000011</v>
      </c>
      <c r="F441" s="516">
        <v>7.0495012709984009E-6</v>
      </c>
    </row>
    <row r="442" spans="4:6">
      <c r="D442" s="515" t="s">
        <v>831</v>
      </c>
      <c r="E442" s="477">
        <v>10598906.51</v>
      </c>
      <c r="F442" s="516">
        <v>9.2190804787099992E-6</v>
      </c>
    </row>
    <row r="443" spans="4:6">
      <c r="D443" s="515" t="s">
        <v>832</v>
      </c>
      <c r="E443" s="477">
        <v>7360236.8599999994</v>
      </c>
      <c r="F443" s="516">
        <v>6.4020392944014922E-6</v>
      </c>
    </row>
    <row r="444" spans="4:6">
      <c r="D444" s="515" t="s">
        <v>833</v>
      </c>
      <c r="E444" s="477">
        <v>10227066.720000001</v>
      </c>
      <c r="F444" s="516">
        <v>8.8956489109381455E-6</v>
      </c>
    </row>
    <row r="445" spans="4:6">
      <c r="D445" s="515" t="s">
        <v>834</v>
      </c>
      <c r="E445" s="477">
        <v>9668790.3699999992</v>
      </c>
      <c r="F445" s="516">
        <v>8.4100521566734935E-6</v>
      </c>
    </row>
    <row r="446" spans="4:6">
      <c r="D446" s="515" t="s">
        <v>835</v>
      </c>
      <c r="E446" s="477">
        <v>3638134.54</v>
      </c>
      <c r="F446" s="516">
        <v>3.1645014591825651E-6</v>
      </c>
    </row>
    <row r="447" spans="4:6">
      <c r="D447" s="515" t="s">
        <v>836</v>
      </c>
      <c r="E447" s="477">
        <v>9999357.4899999965</v>
      </c>
      <c r="F447" s="516">
        <v>8.6975841657557546E-6</v>
      </c>
    </row>
    <row r="448" spans="4:6">
      <c r="D448" s="515" t="s">
        <v>837</v>
      </c>
      <c r="E448" s="477">
        <v>0</v>
      </c>
      <c r="F448" s="516">
        <v>0</v>
      </c>
    </row>
    <row r="449" spans="4:6">
      <c r="D449" s="515" t="s">
        <v>838</v>
      </c>
      <c r="E449" s="477">
        <v>0</v>
      </c>
      <c r="F449" s="516">
        <v>0</v>
      </c>
    </row>
    <row r="450" spans="4:6">
      <c r="D450" s="515" t="s">
        <v>839</v>
      </c>
      <c r="E450" s="477">
        <v>1467170</v>
      </c>
      <c r="F450" s="516">
        <v>1.2761654509535768E-6</v>
      </c>
    </row>
    <row r="451" spans="4:6">
      <c r="D451" s="515" t="s">
        <v>840</v>
      </c>
      <c r="E451" s="477">
        <v>7404767.790000001</v>
      </c>
      <c r="F451" s="516">
        <v>6.4407729342420249E-6</v>
      </c>
    </row>
    <row r="452" spans="4:6">
      <c r="D452" s="515" t="s">
        <v>841</v>
      </c>
      <c r="E452" s="477">
        <v>19171657.179999996</v>
      </c>
      <c r="F452" s="516">
        <v>1.6675781627651924E-5</v>
      </c>
    </row>
    <row r="453" spans="4:6">
      <c r="D453" s="515" t="s">
        <v>842</v>
      </c>
      <c r="E453" s="477">
        <v>5644654.46</v>
      </c>
      <c r="F453" s="516">
        <v>4.9098011848817918E-6</v>
      </c>
    </row>
    <row r="454" spans="4:6">
      <c r="D454" s="515" t="s">
        <v>843</v>
      </c>
      <c r="E454" s="477">
        <v>20207115.439999998</v>
      </c>
      <c r="F454" s="516">
        <v>1.7576438032374288E-5</v>
      </c>
    </row>
    <row r="455" spans="4:6">
      <c r="D455" s="515" t="s">
        <v>844</v>
      </c>
      <c r="E455" s="477">
        <v>10181765</v>
      </c>
      <c r="F455" s="516">
        <v>8.8562448269309923E-6</v>
      </c>
    </row>
    <row r="456" spans="4:6">
      <c r="D456" s="515" t="s">
        <v>845</v>
      </c>
      <c r="E456" s="477">
        <v>188063636.7899999</v>
      </c>
      <c r="F456" s="516">
        <v>1.6358044115683928E-4</v>
      </c>
    </row>
    <row r="457" spans="4:6">
      <c r="D457" s="515" t="s">
        <v>846</v>
      </c>
      <c r="E457" s="477">
        <v>23690339.220000003</v>
      </c>
      <c r="F457" s="516">
        <v>2.0606195896818029E-5</v>
      </c>
    </row>
    <row r="458" spans="4:6">
      <c r="D458" s="515" t="s">
        <v>847</v>
      </c>
      <c r="E458" s="477">
        <v>0</v>
      </c>
      <c r="F458" s="516">
        <v>0</v>
      </c>
    </row>
    <row r="459" spans="4:6">
      <c r="D459" s="515" t="s">
        <v>848</v>
      </c>
      <c r="E459" s="477">
        <v>14316735.5</v>
      </c>
      <c r="F459" s="516">
        <v>1.2452901310373428E-5</v>
      </c>
    </row>
    <row r="460" spans="4:6">
      <c r="D460" s="515" t="s">
        <v>849</v>
      </c>
      <c r="E460" s="477">
        <v>12233582.15</v>
      </c>
      <c r="F460" s="516">
        <v>1.0640944731171151E-5</v>
      </c>
    </row>
    <row r="461" spans="4:6">
      <c r="D461" s="515" t="s">
        <v>850</v>
      </c>
      <c r="E461" s="477">
        <v>12287954.600000001</v>
      </c>
      <c r="F461" s="516">
        <v>1.0688238665871085E-5</v>
      </c>
    </row>
    <row r="462" spans="4:6">
      <c r="D462" s="515" t="s">
        <v>851</v>
      </c>
      <c r="E462" s="477">
        <v>16113795.310000001</v>
      </c>
      <c r="F462" s="516">
        <v>1.4016009636483695E-5</v>
      </c>
    </row>
    <row r="463" spans="4:6">
      <c r="D463" s="515" t="s">
        <v>852</v>
      </c>
      <c r="E463" s="477">
        <v>8043213.21</v>
      </c>
      <c r="F463" s="516">
        <v>6.9961018922520333E-6</v>
      </c>
    </row>
    <row r="464" spans="4:6">
      <c r="D464" s="515" t="s">
        <v>853</v>
      </c>
      <c r="E464" s="477">
        <v>11181211.100000001</v>
      </c>
      <c r="F464" s="516">
        <v>9.7255773398029141E-6</v>
      </c>
    </row>
    <row r="465" spans="4:6">
      <c r="D465" s="515" t="s">
        <v>854</v>
      </c>
      <c r="E465" s="477">
        <v>0</v>
      </c>
      <c r="F465" s="516">
        <v>0</v>
      </c>
    </row>
    <row r="466" spans="4:6">
      <c r="D466" s="515" t="s">
        <v>855</v>
      </c>
      <c r="E466" s="477">
        <v>0</v>
      </c>
      <c r="F466" s="516">
        <v>0</v>
      </c>
    </row>
    <row r="467" spans="4:6">
      <c r="D467" s="515" t="s">
        <v>856</v>
      </c>
      <c r="E467" s="477">
        <v>0</v>
      </c>
      <c r="F467" s="516">
        <v>0</v>
      </c>
    </row>
    <row r="468" spans="4:6">
      <c r="D468" s="515" t="s">
        <v>857</v>
      </c>
      <c r="E468" s="477">
        <v>12029527.149999997</v>
      </c>
      <c r="F468" s="516">
        <v>1.0463454773569553E-5</v>
      </c>
    </row>
    <row r="469" spans="4:6">
      <c r="D469" s="515" t="s">
        <v>858</v>
      </c>
      <c r="E469" s="477">
        <v>15182570.129999999</v>
      </c>
      <c r="F469" s="516">
        <v>1.3206016655592572E-5</v>
      </c>
    </row>
    <row r="470" spans="4:6">
      <c r="D470" s="515" t="s">
        <v>859</v>
      </c>
      <c r="E470" s="477">
        <v>22743394.639999997</v>
      </c>
      <c r="F470" s="516">
        <v>1.97825299569721E-5</v>
      </c>
    </row>
    <row r="471" spans="4:6">
      <c r="D471" s="515" t="s">
        <v>860</v>
      </c>
      <c r="E471" s="477">
        <v>19232914</v>
      </c>
      <c r="F471" s="516">
        <v>1.6729063685845102E-5</v>
      </c>
    </row>
    <row r="472" spans="4:6">
      <c r="D472" s="515" t="s">
        <v>861</v>
      </c>
      <c r="E472" s="477">
        <v>40416560.470000021</v>
      </c>
      <c r="F472" s="516">
        <v>3.5154902375450752E-5</v>
      </c>
    </row>
    <row r="473" spans="4:6">
      <c r="D473" s="515" t="s">
        <v>862</v>
      </c>
      <c r="E473" s="477">
        <v>15635259.660000002</v>
      </c>
      <c r="F473" s="516">
        <v>1.3599772483611421E-5</v>
      </c>
    </row>
    <row r="474" spans="4:6">
      <c r="D474" s="515" t="s">
        <v>863</v>
      </c>
      <c r="E474" s="477">
        <v>9011691.5399999991</v>
      </c>
      <c r="F474" s="516">
        <v>7.8384981958454921E-6</v>
      </c>
    </row>
    <row r="475" spans="4:6">
      <c r="D475" s="515" t="s">
        <v>864</v>
      </c>
      <c r="E475" s="477">
        <v>962365</v>
      </c>
      <c r="F475" s="516">
        <v>8.3707884172041339E-7</v>
      </c>
    </row>
    <row r="476" spans="4:6">
      <c r="D476" s="515" t="s">
        <v>865</v>
      </c>
      <c r="E476" s="477">
        <v>13000134.230000004</v>
      </c>
      <c r="F476" s="516">
        <v>1.1307702694360562E-5</v>
      </c>
    </row>
    <row r="477" spans="4:6">
      <c r="D477" s="515" t="s">
        <v>866</v>
      </c>
      <c r="E477" s="477">
        <v>10439743.32</v>
      </c>
      <c r="F477" s="516">
        <v>9.0806380595346083E-6</v>
      </c>
    </row>
    <row r="478" spans="4:6">
      <c r="D478" s="515" t="s">
        <v>867</v>
      </c>
      <c r="E478" s="477">
        <v>11011562.429999998</v>
      </c>
      <c r="F478" s="516">
        <v>9.5780145001495472E-6</v>
      </c>
    </row>
    <row r="479" spans="4:6">
      <c r="D479" s="515" t="s">
        <v>868</v>
      </c>
      <c r="E479" s="477">
        <v>10234051.939999998</v>
      </c>
      <c r="F479" s="516">
        <v>8.9017247552038444E-6</v>
      </c>
    </row>
    <row r="480" spans="4:6">
      <c r="D480" s="515" t="s">
        <v>869</v>
      </c>
      <c r="E480" s="477">
        <v>26644508.459999997</v>
      </c>
      <c r="F480" s="516">
        <v>2.3175774555295083E-5</v>
      </c>
    </row>
    <row r="481" spans="4:6">
      <c r="D481" s="515" t="s">
        <v>870</v>
      </c>
      <c r="E481" s="477">
        <v>18879988.199999999</v>
      </c>
      <c r="F481" s="516">
        <v>1.6422083777102317E-5</v>
      </c>
    </row>
    <row r="482" spans="4:6">
      <c r="D482" s="515" t="s">
        <v>871</v>
      </c>
      <c r="E482" s="477">
        <v>13430179.809999999</v>
      </c>
      <c r="F482" s="516">
        <v>1.1681762490792662E-5</v>
      </c>
    </row>
    <row r="483" spans="4:6">
      <c r="D483" s="515" t="s">
        <v>872</v>
      </c>
      <c r="E483" s="477">
        <v>9529075.8800000008</v>
      </c>
      <c r="F483" s="516">
        <v>8.2885264949331382E-6</v>
      </c>
    </row>
    <row r="484" spans="4:6">
      <c r="D484" s="515" t="s">
        <v>873</v>
      </c>
      <c r="E484" s="477">
        <v>23196290.950000003</v>
      </c>
      <c r="F484" s="516">
        <v>2.0176465645192531E-5</v>
      </c>
    </row>
    <row r="485" spans="4:6">
      <c r="D485" s="515" t="s">
        <v>874</v>
      </c>
      <c r="E485" s="477">
        <v>17456162.710000005</v>
      </c>
      <c r="F485" s="516">
        <v>1.5183620000903895E-5</v>
      </c>
    </row>
    <row r="486" spans="4:6">
      <c r="D486" s="515" t="s">
        <v>875</v>
      </c>
      <c r="E486" s="477">
        <v>26848134.299999993</v>
      </c>
      <c r="F486" s="516">
        <v>2.3352891223390395E-5</v>
      </c>
    </row>
    <row r="487" spans="4:6">
      <c r="D487" s="515" t="s">
        <v>876</v>
      </c>
      <c r="E487" s="477">
        <v>24144314.450000007</v>
      </c>
      <c r="F487" s="516">
        <v>2.1001070045086269E-5</v>
      </c>
    </row>
    <row r="488" spans="4:6">
      <c r="D488" s="515" t="s">
        <v>877</v>
      </c>
      <c r="E488" s="477">
        <v>49425466.520000003</v>
      </c>
      <c r="F488" s="516">
        <v>4.2990977712253328E-5</v>
      </c>
    </row>
    <row r="489" spans="4:6">
      <c r="D489" s="515" t="s">
        <v>878</v>
      </c>
      <c r="E489" s="477">
        <v>43024313.460000008</v>
      </c>
      <c r="F489" s="516">
        <v>3.74231632248812E-5</v>
      </c>
    </row>
    <row r="490" spans="4:6">
      <c r="D490" s="515" t="s">
        <v>879</v>
      </c>
      <c r="E490" s="477">
        <v>22592095.389999997</v>
      </c>
      <c r="F490" s="516">
        <v>1.9650927705286756E-5</v>
      </c>
    </row>
    <row r="491" spans="4:6">
      <c r="D491" s="515" t="s">
        <v>880</v>
      </c>
      <c r="E491" s="477">
        <v>51225684.219999991</v>
      </c>
      <c r="F491" s="516">
        <v>4.455683281625293E-5</v>
      </c>
    </row>
    <row r="492" spans="4:6">
      <c r="D492" s="513" t="s">
        <v>881</v>
      </c>
      <c r="E492" s="479">
        <v>215999158789.72998</v>
      </c>
      <c r="F492" s="514">
        <v>0.1878791577543768</v>
      </c>
    </row>
    <row r="493" spans="4:6">
      <c r="D493" s="528" t="s">
        <v>917</v>
      </c>
      <c r="E493" s="479"/>
      <c r="F493" s="514"/>
    </row>
    <row r="494" spans="4:6">
      <c r="D494" s="515" t="s">
        <v>882</v>
      </c>
      <c r="E494" s="477">
        <v>6400290992.0099993</v>
      </c>
      <c r="F494" s="516">
        <v>5.5670646483042567E-3</v>
      </c>
    </row>
    <row r="495" spans="4:6">
      <c r="D495" s="515" t="s">
        <v>883</v>
      </c>
      <c r="E495" s="477">
        <v>275001101.90999997</v>
      </c>
      <c r="F495" s="516">
        <v>2.3919989178602726E-4</v>
      </c>
    </row>
    <row r="496" spans="4:6">
      <c r="D496" s="515" t="s">
        <v>884</v>
      </c>
      <c r="E496" s="477">
        <v>3674058222.6499996</v>
      </c>
      <c r="F496" s="516">
        <v>3.1957483921684834E-3</v>
      </c>
    </row>
    <row r="497" spans="4:6">
      <c r="D497" s="515" t="s">
        <v>918</v>
      </c>
      <c r="E497" s="477">
        <v>55529357537.25</v>
      </c>
      <c r="F497" s="516">
        <v>4.8300229423098237E-2</v>
      </c>
    </row>
    <row r="498" spans="4:6">
      <c r="D498" s="515" t="s">
        <v>885</v>
      </c>
      <c r="E498" s="477">
        <v>428811809.41000009</v>
      </c>
      <c r="F498" s="516">
        <v>3.729866451262853E-4</v>
      </c>
    </row>
    <row r="499" spans="4:6">
      <c r="D499" s="515" t="s">
        <v>886</v>
      </c>
      <c r="E499" s="477">
        <v>240141018.84000003</v>
      </c>
      <c r="F499" s="516">
        <v>2.0887809292747264E-4</v>
      </c>
    </row>
    <row r="500" spans="4:6">
      <c r="D500" s="515" t="s">
        <v>887</v>
      </c>
      <c r="E500" s="477">
        <v>353128934.42000002</v>
      </c>
      <c r="F500" s="516">
        <v>3.0715659796673553E-4</v>
      </c>
    </row>
    <row r="501" spans="4:6">
      <c r="D501" s="515" t="s">
        <v>888</v>
      </c>
      <c r="E501" s="477">
        <v>1506844609.3200006</v>
      </c>
      <c r="F501" s="516">
        <v>1.3106749936066201E-3</v>
      </c>
    </row>
    <row r="502" spans="4:6">
      <c r="D502" s="515" t="s">
        <v>889</v>
      </c>
      <c r="E502" s="477">
        <v>1176656848</v>
      </c>
      <c r="F502" s="516">
        <v>1.0234729561301923E-3</v>
      </c>
    </row>
    <row r="503" spans="4:6">
      <c r="D503" s="515" t="s">
        <v>890</v>
      </c>
      <c r="E503" s="477">
        <v>5974684586.3100033</v>
      </c>
      <c r="F503" s="516">
        <v>5.1968661091718682E-3</v>
      </c>
    </row>
    <row r="504" spans="4:6">
      <c r="D504" s="515" t="s">
        <v>891</v>
      </c>
      <c r="E504" s="477">
        <v>102663586.93000002</v>
      </c>
      <c r="F504" s="516">
        <v>8.9298256310472003E-5</v>
      </c>
    </row>
    <row r="505" spans="4:6">
      <c r="D505" s="515" t="s">
        <v>892</v>
      </c>
      <c r="E505" s="477">
        <v>415770709.94999999</v>
      </c>
      <c r="F505" s="516">
        <v>3.6164331028894437E-4</v>
      </c>
    </row>
    <row r="506" spans="4:6">
      <c r="D506" s="515" t="s">
        <v>893</v>
      </c>
      <c r="E506" s="477">
        <v>850563774</v>
      </c>
      <c r="F506" s="516">
        <v>7.3983253625107257E-4</v>
      </c>
    </row>
    <row r="507" spans="4:6">
      <c r="D507" s="515" t="s">
        <v>894</v>
      </c>
      <c r="E507" s="477">
        <v>1077526185.6899996</v>
      </c>
      <c r="F507" s="516">
        <v>9.3724768818566752E-4</v>
      </c>
    </row>
    <row r="508" spans="4:6">
      <c r="D508" s="515" t="s">
        <v>895</v>
      </c>
      <c r="E508" s="477">
        <v>5619723358.0999994</v>
      </c>
      <c r="F508" s="516">
        <v>4.8881157558592625E-3</v>
      </c>
    </row>
    <row r="509" spans="4:6">
      <c r="D509" s="515" t="s">
        <v>896</v>
      </c>
      <c r="E509" s="477">
        <v>198283349.99000001</v>
      </c>
      <c r="F509" s="516">
        <v>1.7246969387090403E-4</v>
      </c>
    </row>
    <row r="510" spans="4:6">
      <c r="D510" s="515" t="s">
        <v>897</v>
      </c>
      <c r="E510" s="477">
        <v>158639019.57999998</v>
      </c>
      <c r="F510" s="516">
        <v>1.3798648824685889E-4</v>
      </c>
    </row>
    <row r="511" spans="4:6">
      <c r="D511" s="515" t="s">
        <v>898</v>
      </c>
      <c r="E511" s="477">
        <v>96508387.919999987</v>
      </c>
      <c r="F511" s="516">
        <v>8.3944376173674155E-5</v>
      </c>
    </row>
    <row r="512" spans="4:6">
      <c r="D512" s="515" t="s">
        <v>899</v>
      </c>
      <c r="E512" s="477">
        <v>8312340796.130002</v>
      </c>
      <c r="F512" s="516">
        <v>7.2301929160036383E-3</v>
      </c>
    </row>
    <row r="513" spans="4:6">
      <c r="D513" s="515" t="s">
        <v>900</v>
      </c>
      <c r="E513" s="477">
        <v>3322983682.2799997</v>
      </c>
      <c r="F513" s="516">
        <v>2.8903787355304654E-3</v>
      </c>
    </row>
    <row r="514" spans="4:6">
      <c r="D514" s="515" t="s">
        <v>901</v>
      </c>
      <c r="E514" s="477">
        <v>259976197.60999998</v>
      </c>
      <c r="F514" s="516">
        <v>2.2613101512446534E-4</v>
      </c>
    </row>
    <row r="515" spans="4:6">
      <c r="D515" s="515" t="s">
        <v>357</v>
      </c>
      <c r="E515" s="477">
        <v>42193344645.769997</v>
      </c>
      <c r="F515" s="516">
        <v>3.6700374664905056E-2</v>
      </c>
    </row>
    <row r="516" spans="4:6">
      <c r="D516" s="515" t="s">
        <v>358</v>
      </c>
      <c r="E516" s="477">
        <v>41924626412.659988</v>
      </c>
      <c r="F516" s="516">
        <v>3.6466639702265227E-2</v>
      </c>
    </row>
    <row r="517" spans="4:6">
      <c r="D517" s="515" t="s">
        <v>359</v>
      </c>
      <c r="E517" s="477">
        <v>35907233023</v>
      </c>
      <c r="F517" s="516">
        <v>3.1232624865074912E-2</v>
      </c>
    </row>
    <row r="518" spans="4:6">
      <c r="D518" s="521" t="s">
        <v>234</v>
      </c>
      <c r="E518" s="526">
        <v>1149670678597.1213</v>
      </c>
      <c r="F518" s="527">
        <v>1</v>
      </c>
    </row>
    <row r="519" spans="4:6">
      <c r="D519" s="177"/>
      <c r="E519" s="177"/>
      <c r="F519" s="177"/>
    </row>
  </sheetData>
  <mergeCells count="4">
    <mergeCell ref="A1:H1"/>
    <mergeCell ref="A2:H2"/>
    <mergeCell ref="A3:H3"/>
    <mergeCell ref="A5:H5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8FC37-B4BB-426C-ACBA-4F392013BE7F}">
  <dimension ref="A1:M95"/>
  <sheetViews>
    <sheetView showGridLines="0" zoomScaleNormal="100" workbookViewId="0">
      <selection sqref="A1:I1"/>
    </sheetView>
  </sheetViews>
  <sheetFormatPr baseColWidth="10" defaultColWidth="0" defaultRowHeight="15"/>
  <cols>
    <col min="1" max="3" width="11.42578125" customWidth="1"/>
    <col min="4" max="4" width="57.28515625" bestFit="1" customWidth="1"/>
    <col min="5" max="5" width="12.140625" bestFit="1" customWidth="1"/>
    <col min="6" max="6" width="12.5703125" bestFit="1" customWidth="1"/>
    <col min="7" max="7" width="9.42578125" bestFit="1" customWidth="1"/>
    <col min="8" max="8" width="30.42578125" customWidth="1"/>
    <col min="9" max="9" width="11.42578125" customWidth="1"/>
    <col min="10" max="10" width="6.5703125" customWidth="1"/>
    <col min="11" max="13" width="0" hidden="1" customWidth="1"/>
    <col min="14" max="16384" width="11.42578125" hidden="1"/>
  </cols>
  <sheetData>
    <row r="1" spans="1:11" ht="28.5" customHeight="1">
      <c r="A1" s="651" t="s">
        <v>0</v>
      </c>
      <c r="B1" s="690"/>
      <c r="C1" s="690"/>
      <c r="D1" s="690"/>
      <c r="E1" s="690"/>
      <c r="F1" s="690"/>
      <c r="G1" s="690"/>
      <c r="H1" s="690"/>
      <c r="I1" s="690"/>
      <c r="J1" s="1"/>
      <c r="K1" s="2"/>
    </row>
    <row r="2" spans="1:11" ht="21">
      <c r="A2" s="691" t="s">
        <v>1</v>
      </c>
      <c r="B2" s="692"/>
      <c r="C2" s="692"/>
      <c r="D2" s="692"/>
      <c r="E2" s="692"/>
      <c r="F2" s="692"/>
      <c r="G2" s="692"/>
      <c r="H2" s="692"/>
      <c r="I2" s="692"/>
      <c r="J2" s="3"/>
      <c r="K2" s="4"/>
    </row>
    <row r="3" spans="1:11" ht="15.75" customHeight="1">
      <c r="A3" s="693" t="s">
        <v>2</v>
      </c>
      <c r="B3" s="694"/>
      <c r="C3" s="694"/>
      <c r="D3" s="694"/>
      <c r="E3" s="694"/>
      <c r="F3" s="694"/>
      <c r="G3" s="694"/>
      <c r="H3" s="694"/>
      <c r="I3" s="694"/>
      <c r="J3" s="5"/>
      <c r="K3" s="6"/>
    </row>
    <row r="4" spans="1:11">
      <c r="A4" s="100"/>
      <c r="B4" s="100"/>
      <c r="C4" s="100"/>
      <c r="D4" s="100"/>
      <c r="E4" s="100"/>
      <c r="F4" s="100"/>
      <c r="G4" s="100"/>
      <c r="H4" s="100"/>
      <c r="I4" s="100"/>
    </row>
    <row r="5" spans="1:11" ht="18.75">
      <c r="A5" s="726" t="s">
        <v>382</v>
      </c>
      <c r="B5" s="726"/>
      <c r="C5" s="726"/>
      <c r="D5" s="726"/>
      <c r="E5" s="726"/>
      <c r="F5" s="726"/>
      <c r="G5" s="726"/>
      <c r="H5" s="726"/>
      <c r="I5" s="726"/>
      <c r="J5" s="7"/>
      <c r="K5" s="376"/>
    </row>
    <row r="6" spans="1:11" ht="17.25" customHeight="1" thickBot="1"/>
    <row r="7" spans="1:11" ht="32.25" customHeight="1" thickBot="1">
      <c r="D7" s="432" t="s">
        <v>383</v>
      </c>
      <c r="E7" s="484" t="s">
        <v>384</v>
      </c>
      <c r="F7" s="485" t="s">
        <v>385</v>
      </c>
      <c r="G7" s="486" t="s">
        <v>386</v>
      </c>
    </row>
    <row r="8" spans="1:11">
      <c r="D8" s="487" t="s">
        <v>387</v>
      </c>
      <c r="E8" s="488">
        <v>65458936230</v>
      </c>
      <c r="F8" s="489">
        <v>128762403765.34032</v>
      </c>
      <c r="G8" s="490">
        <f>+(F8-E8)/E8</f>
        <v>0.96707143716656019</v>
      </c>
    </row>
    <row r="9" spans="1:11">
      <c r="D9" s="491" t="s">
        <v>248</v>
      </c>
      <c r="E9" s="492">
        <v>23034007767</v>
      </c>
      <c r="F9" s="493">
        <v>18448496396.29998</v>
      </c>
      <c r="G9" s="494">
        <f t="shared" ref="G9:G72" si="0">+(F9-E9)/E9</f>
        <v>-0.19907570654159101</v>
      </c>
    </row>
    <row r="10" spans="1:11">
      <c r="D10" s="495" t="s">
        <v>249</v>
      </c>
      <c r="E10" s="477">
        <v>14068642583</v>
      </c>
      <c r="F10" s="496">
        <v>11139018004.799973</v>
      </c>
      <c r="G10" s="497">
        <f t="shared" si="0"/>
        <v>-0.20823789935072143</v>
      </c>
    </row>
    <row r="11" spans="1:11">
      <c r="D11" s="495" t="s">
        <v>250</v>
      </c>
      <c r="E11" s="477">
        <v>148400</v>
      </c>
      <c r="F11" s="496">
        <v>28813818.359999999</v>
      </c>
      <c r="G11" s="497">
        <f t="shared" si="0"/>
        <v>193.16319649595687</v>
      </c>
    </row>
    <row r="12" spans="1:11">
      <c r="D12" s="495" t="s">
        <v>251</v>
      </c>
      <c r="E12" s="477">
        <v>5808283558</v>
      </c>
      <c r="F12" s="496">
        <v>3657459059.9200096</v>
      </c>
      <c r="G12" s="497">
        <f t="shared" si="0"/>
        <v>-0.37030294347760739</v>
      </c>
    </row>
    <row r="13" spans="1:11">
      <c r="D13" s="495" t="s">
        <v>252</v>
      </c>
      <c r="E13" s="477">
        <v>3156933226</v>
      </c>
      <c r="F13" s="496">
        <v>3623205513.2199993</v>
      </c>
      <c r="G13" s="497">
        <f t="shared" si="0"/>
        <v>0.14769786176655714</v>
      </c>
    </row>
    <row r="14" spans="1:11">
      <c r="D14" s="491" t="s">
        <v>253</v>
      </c>
      <c r="E14" s="492">
        <v>4741200405</v>
      </c>
      <c r="F14" s="493">
        <v>1009207316.21</v>
      </c>
      <c r="G14" s="494">
        <f t="shared" si="0"/>
        <v>-0.78714097063990274</v>
      </c>
    </row>
    <row r="15" spans="1:11">
      <c r="D15" s="495" t="s">
        <v>388</v>
      </c>
      <c r="E15" s="498">
        <v>0</v>
      </c>
      <c r="F15" s="496">
        <v>13532800</v>
      </c>
      <c r="G15" s="499">
        <v>0</v>
      </c>
    </row>
    <row r="16" spans="1:11">
      <c r="D16" s="495" t="s">
        <v>255</v>
      </c>
      <c r="E16" s="498">
        <v>0</v>
      </c>
      <c r="F16" s="496">
        <v>492152234.56999999</v>
      </c>
      <c r="G16" s="499">
        <v>0</v>
      </c>
    </row>
    <row r="17" spans="4:7">
      <c r="D17" s="495" t="s">
        <v>256</v>
      </c>
      <c r="E17" s="498">
        <v>0</v>
      </c>
      <c r="F17" s="496">
        <v>26514616</v>
      </c>
      <c r="G17" s="499">
        <v>0</v>
      </c>
    </row>
    <row r="18" spans="4:7">
      <c r="D18" s="495" t="s">
        <v>389</v>
      </c>
      <c r="E18" s="477">
        <v>6977922</v>
      </c>
      <c r="F18" s="496">
        <v>0</v>
      </c>
      <c r="G18" s="497">
        <f t="shared" si="0"/>
        <v>-1</v>
      </c>
    </row>
    <row r="19" spans="4:7">
      <c r="D19" s="495" t="s">
        <v>390</v>
      </c>
      <c r="E19" s="477">
        <v>4403921617</v>
      </c>
      <c r="F19" s="496">
        <v>225673324.44</v>
      </c>
      <c r="G19" s="497">
        <f t="shared" si="0"/>
        <v>-0.94875628040952031</v>
      </c>
    </row>
    <row r="20" spans="4:7">
      <c r="D20" s="495" t="s">
        <v>391</v>
      </c>
      <c r="E20" s="477">
        <v>330300866</v>
      </c>
      <c r="F20" s="496">
        <v>251334341.20000002</v>
      </c>
      <c r="G20" s="497">
        <f t="shared" si="0"/>
        <v>-0.23907453152121005</v>
      </c>
    </row>
    <row r="21" spans="4:7">
      <c r="D21" s="491" t="s">
        <v>263</v>
      </c>
      <c r="E21" s="492">
        <v>68436084</v>
      </c>
      <c r="F21" s="493">
        <v>85834792.600000113</v>
      </c>
      <c r="G21" s="494">
        <f t="shared" si="0"/>
        <v>0.25423296575531867</v>
      </c>
    </row>
    <row r="22" spans="4:7">
      <c r="D22" s="495" t="s">
        <v>392</v>
      </c>
      <c r="E22" s="477">
        <v>68436084</v>
      </c>
      <c r="F22" s="496">
        <v>85834792.600000113</v>
      </c>
      <c r="G22" s="497">
        <f t="shared" si="0"/>
        <v>0.25423296575531867</v>
      </c>
    </row>
    <row r="23" spans="4:7">
      <c r="D23" s="491" t="s">
        <v>266</v>
      </c>
      <c r="E23" s="492">
        <v>37615291974</v>
      </c>
      <c r="F23" s="493">
        <v>109218865260.23033</v>
      </c>
      <c r="G23" s="494">
        <f t="shared" si="0"/>
        <v>1.9035761661965382</v>
      </c>
    </row>
    <row r="24" spans="4:7">
      <c r="D24" s="500" t="s">
        <v>267</v>
      </c>
      <c r="E24" s="492">
        <v>96924308</v>
      </c>
      <c r="F24" s="493">
        <v>109003765.63</v>
      </c>
      <c r="G24" s="494">
        <f t="shared" si="0"/>
        <v>0.12462774178382574</v>
      </c>
    </row>
    <row r="25" spans="4:7">
      <c r="D25" s="495" t="s">
        <v>268</v>
      </c>
      <c r="E25" s="477">
        <v>6620820606</v>
      </c>
      <c r="F25" s="496">
        <v>8332596391.2200031</v>
      </c>
      <c r="G25" s="497">
        <f t="shared" si="0"/>
        <v>0.25854435380241791</v>
      </c>
    </row>
    <row r="26" spans="4:7" ht="26.25">
      <c r="D26" s="501" t="s">
        <v>393</v>
      </c>
      <c r="E26" s="477">
        <v>842867325</v>
      </c>
      <c r="F26" s="496">
        <v>627192492.03999937</v>
      </c>
      <c r="G26" s="497">
        <f t="shared" si="0"/>
        <v>-0.25588230384894872</v>
      </c>
    </row>
    <row r="27" spans="4:7">
      <c r="D27" s="495" t="s">
        <v>270</v>
      </c>
      <c r="E27" s="477">
        <v>406700737</v>
      </c>
      <c r="F27" s="496">
        <v>417941232.24000001</v>
      </c>
      <c r="G27" s="497">
        <f t="shared" si="0"/>
        <v>2.7638246546870679E-2</v>
      </c>
    </row>
    <row r="28" spans="4:7">
      <c r="D28" s="495" t="s">
        <v>394</v>
      </c>
      <c r="E28" s="477">
        <v>29647978998</v>
      </c>
      <c r="F28" s="496">
        <v>99732131379.100327</v>
      </c>
      <c r="G28" s="497">
        <f t="shared" si="0"/>
        <v>2.3638762151655626</v>
      </c>
    </row>
    <row r="29" spans="4:7">
      <c r="D29" s="502" t="s">
        <v>395</v>
      </c>
      <c r="E29" s="503">
        <v>32903085566</v>
      </c>
      <c r="F29" s="504">
        <v>32596222869.190063</v>
      </c>
      <c r="G29" s="505">
        <f t="shared" si="0"/>
        <v>-9.3262589672449842E-3</v>
      </c>
    </row>
    <row r="30" spans="4:7">
      <c r="D30" s="491" t="s">
        <v>248</v>
      </c>
      <c r="E30" s="492">
        <v>24268182779</v>
      </c>
      <c r="F30" s="493">
        <v>24038164890.940067</v>
      </c>
      <c r="G30" s="494">
        <f t="shared" si="0"/>
        <v>-9.4781669544278455E-3</v>
      </c>
    </row>
    <row r="31" spans="4:7">
      <c r="D31" s="495" t="s">
        <v>251</v>
      </c>
      <c r="E31" s="477">
        <v>24268182779</v>
      </c>
      <c r="F31" s="496">
        <v>24038164890.940067</v>
      </c>
      <c r="G31" s="497">
        <f t="shared" si="0"/>
        <v>-9.4781669544278455E-3</v>
      </c>
    </row>
    <row r="32" spans="4:7">
      <c r="D32" s="506" t="s">
        <v>253</v>
      </c>
      <c r="E32" s="477">
        <v>32042879</v>
      </c>
      <c r="F32" s="496">
        <v>31585751.49000001</v>
      </c>
      <c r="G32" s="497">
        <f t="shared" si="0"/>
        <v>-1.4266118534479703E-2</v>
      </c>
    </row>
    <row r="33" spans="4:7">
      <c r="D33" s="495" t="s">
        <v>255</v>
      </c>
      <c r="E33" s="477">
        <v>32042879</v>
      </c>
      <c r="F33" s="496">
        <v>31585751.49000001</v>
      </c>
      <c r="G33" s="497">
        <f t="shared" si="0"/>
        <v>-1.4266118534479703E-2</v>
      </c>
    </row>
    <row r="34" spans="4:7">
      <c r="D34" s="491" t="s">
        <v>263</v>
      </c>
      <c r="E34" s="492">
        <v>114708646</v>
      </c>
      <c r="F34" s="493">
        <v>111501300.00999998</v>
      </c>
      <c r="G34" s="494">
        <f t="shared" si="0"/>
        <v>-2.7960804192562996E-2</v>
      </c>
    </row>
    <row r="35" spans="4:7" ht="26.25">
      <c r="D35" s="501" t="s">
        <v>396</v>
      </c>
      <c r="E35" s="477">
        <v>114708646</v>
      </c>
      <c r="F35" s="496">
        <v>111501300.00999998</v>
      </c>
      <c r="G35" s="497">
        <f t="shared" si="0"/>
        <v>-2.7960804192562996E-2</v>
      </c>
    </row>
    <row r="36" spans="4:7">
      <c r="D36" s="491" t="s">
        <v>266</v>
      </c>
      <c r="E36" s="492">
        <v>8488151262</v>
      </c>
      <c r="F36" s="493">
        <v>8414970926.7499962</v>
      </c>
      <c r="G36" s="494">
        <f t="shared" si="0"/>
        <v>-8.6214692682986989E-3</v>
      </c>
    </row>
    <row r="37" spans="4:7">
      <c r="D37" s="495" t="s">
        <v>268</v>
      </c>
      <c r="E37" s="477">
        <v>951019627</v>
      </c>
      <c r="F37" s="496">
        <v>930724777.61000049</v>
      </c>
      <c r="G37" s="497">
        <f t="shared" si="0"/>
        <v>-2.1340095213407736E-2</v>
      </c>
    </row>
    <row r="38" spans="4:7">
      <c r="D38" s="495" t="s">
        <v>269</v>
      </c>
      <c r="E38" s="477">
        <v>21440475</v>
      </c>
      <c r="F38" s="496">
        <v>21023534.960000005</v>
      </c>
      <c r="G38" s="497">
        <f t="shared" si="0"/>
        <v>-1.9446399391804304E-2</v>
      </c>
    </row>
    <row r="39" spans="4:7">
      <c r="D39" s="495" t="s">
        <v>270</v>
      </c>
      <c r="E39" s="477">
        <v>1263177846</v>
      </c>
      <c r="F39" s="496">
        <v>1279712782.7799983</v>
      </c>
      <c r="G39" s="497">
        <f t="shared" si="0"/>
        <v>1.3089951531653368E-2</v>
      </c>
    </row>
    <row r="40" spans="4:7">
      <c r="D40" s="495" t="s">
        <v>394</v>
      </c>
      <c r="E40" s="477">
        <v>6252513314</v>
      </c>
      <c r="F40" s="496">
        <v>6183509831.3999977</v>
      </c>
      <c r="G40" s="497">
        <f t="shared" si="0"/>
        <v>-1.1036119258714191E-2</v>
      </c>
    </row>
    <row r="41" spans="4:7">
      <c r="D41" s="502" t="s">
        <v>397</v>
      </c>
      <c r="E41" s="503">
        <v>193369667203</v>
      </c>
      <c r="F41" s="504">
        <v>200421430331.62067</v>
      </c>
      <c r="G41" s="505">
        <f t="shared" si="0"/>
        <v>3.6467783342760303E-2</v>
      </c>
    </row>
    <row r="42" spans="4:7">
      <c r="D42" s="491" t="s">
        <v>266</v>
      </c>
      <c r="E42" s="492">
        <v>193369667203</v>
      </c>
      <c r="F42" s="493">
        <v>200421430331.62067</v>
      </c>
      <c r="G42" s="494">
        <f t="shared" si="0"/>
        <v>3.6467783342760303E-2</v>
      </c>
    </row>
    <row r="43" spans="4:7">
      <c r="D43" s="495" t="s">
        <v>269</v>
      </c>
      <c r="E43" s="477">
        <v>98431893</v>
      </c>
      <c r="F43" s="496">
        <v>37945650</v>
      </c>
      <c r="G43" s="497">
        <f t="shared" si="0"/>
        <v>-0.61449842278254263</v>
      </c>
    </row>
    <row r="44" spans="4:7">
      <c r="D44" s="495" t="s">
        <v>270</v>
      </c>
      <c r="E44" s="477">
        <v>181343070036</v>
      </c>
      <c r="F44" s="496">
        <v>188190492951.53067</v>
      </c>
      <c r="G44" s="497">
        <f t="shared" si="0"/>
        <v>3.775949593315768E-2</v>
      </c>
    </row>
    <row r="45" spans="4:7">
      <c r="D45" s="495" t="s">
        <v>394</v>
      </c>
      <c r="E45" s="477">
        <v>11928165274</v>
      </c>
      <c r="F45" s="496">
        <v>12192991730.09</v>
      </c>
      <c r="G45" s="497">
        <f t="shared" si="0"/>
        <v>2.2201776216770431E-2</v>
      </c>
    </row>
    <row r="46" spans="4:7" ht="26.25">
      <c r="D46" s="507" t="s">
        <v>398</v>
      </c>
      <c r="E46" s="503">
        <v>20708273927</v>
      </c>
      <c r="F46" s="504">
        <v>29716186708.879936</v>
      </c>
      <c r="G46" s="505">
        <f t="shared" si="0"/>
        <v>0.43499099990826273</v>
      </c>
    </row>
    <row r="47" spans="4:7">
      <c r="D47" s="491" t="s">
        <v>266</v>
      </c>
      <c r="E47" s="492">
        <v>20708273927</v>
      </c>
      <c r="F47" s="493">
        <v>29716186708.879936</v>
      </c>
      <c r="G47" s="494">
        <f t="shared" si="0"/>
        <v>0.43499099990826273</v>
      </c>
    </row>
    <row r="48" spans="4:7">
      <c r="D48" s="495" t="s">
        <v>267</v>
      </c>
      <c r="E48" s="477"/>
      <c r="F48" s="496">
        <v>-9.8496675491333008E-6</v>
      </c>
      <c r="G48" s="499">
        <v>0</v>
      </c>
    </row>
    <row r="49" spans="4:7">
      <c r="D49" s="495" t="s">
        <v>268</v>
      </c>
      <c r="E49" s="477">
        <v>20558513252</v>
      </c>
      <c r="F49" s="496">
        <v>29568494833.879948</v>
      </c>
      <c r="G49" s="497">
        <f t="shared" si="0"/>
        <v>0.43826036792828038</v>
      </c>
    </row>
    <row r="50" spans="4:7">
      <c r="D50" s="495" t="s">
        <v>394</v>
      </c>
      <c r="E50" s="477">
        <v>149760675</v>
      </c>
      <c r="F50" s="496">
        <v>147691875</v>
      </c>
      <c r="G50" s="497">
        <f t="shared" si="0"/>
        <v>-1.3814040301300725E-2</v>
      </c>
    </row>
    <row r="51" spans="4:7" ht="26.25">
      <c r="D51" s="507" t="s">
        <v>399</v>
      </c>
      <c r="E51" s="503">
        <v>40020797536</v>
      </c>
      <c r="F51" s="504">
        <v>34310288383.840008</v>
      </c>
      <c r="G51" s="505">
        <f t="shared" si="0"/>
        <v>-0.14268853955304625</v>
      </c>
    </row>
    <row r="52" spans="4:7">
      <c r="D52" s="491" t="s">
        <v>248</v>
      </c>
      <c r="E52" s="492">
        <v>844000000</v>
      </c>
      <c r="F52" s="493">
        <v>833420619.32000005</v>
      </c>
      <c r="G52" s="494">
        <f t="shared" si="0"/>
        <v>-1.2534811232227426E-2</v>
      </c>
    </row>
    <row r="53" spans="4:7">
      <c r="D53" s="495" t="s">
        <v>249</v>
      </c>
      <c r="E53" s="477">
        <v>121000000</v>
      </c>
      <c r="F53" s="496">
        <v>98542259.840000004</v>
      </c>
      <c r="G53" s="497">
        <f t="shared" si="0"/>
        <v>-0.18560115834710741</v>
      </c>
    </row>
    <row r="54" spans="4:7">
      <c r="D54" s="495" t="s">
        <v>252</v>
      </c>
      <c r="E54" s="477">
        <v>723000000</v>
      </c>
      <c r="F54" s="496">
        <v>734878359.48000002</v>
      </c>
      <c r="G54" s="497">
        <f t="shared" si="0"/>
        <v>1.6429266224066416E-2</v>
      </c>
    </row>
    <row r="55" spans="4:7">
      <c r="D55" s="491" t="s">
        <v>253</v>
      </c>
      <c r="E55" s="492">
        <v>34354431412</v>
      </c>
      <c r="F55" s="493">
        <v>31255626016.190014</v>
      </c>
      <c r="G55" s="494">
        <f t="shared" si="0"/>
        <v>-9.0201038656328156E-2</v>
      </c>
    </row>
    <row r="56" spans="4:7">
      <c r="D56" s="495" t="s">
        <v>255</v>
      </c>
      <c r="E56" s="477">
        <v>50000000</v>
      </c>
      <c r="F56" s="496">
        <v>0</v>
      </c>
      <c r="G56" s="497">
        <f t="shared" si="0"/>
        <v>-1</v>
      </c>
    </row>
    <row r="57" spans="4:7">
      <c r="D57" s="495" t="s">
        <v>389</v>
      </c>
      <c r="E57" s="477">
        <v>15000000</v>
      </c>
      <c r="F57" s="496">
        <v>0</v>
      </c>
      <c r="G57" s="497">
        <f t="shared" si="0"/>
        <v>-1</v>
      </c>
    </row>
    <row r="58" spans="4:7">
      <c r="D58" s="495" t="s">
        <v>390</v>
      </c>
      <c r="E58" s="477">
        <v>33752317108</v>
      </c>
      <c r="F58" s="496">
        <v>30959174650.530014</v>
      </c>
      <c r="G58" s="497">
        <f t="shared" si="0"/>
        <v>-8.2754095030943914E-2</v>
      </c>
    </row>
    <row r="59" spans="4:7">
      <c r="D59" s="495" t="s">
        <v>391</v>
      </c>
      <c r="E59" s="477">
        <v>192541804</v>
      </c>
      <c r="F59" s="496">
        <v>226913031.14000031</v>
      </c>
      <c r="G59" s="497">
        <f t="shared" si="0"/>
        <v>0.17851306275285711</v>
      </c>
    </row>
    <row r="60" spans="4:7">
      <c r="D60" s="495" t="s">
        <v>262</v>
      </c>
      <c r="E60" s="477">
        <v>344572500</v>
      </c>
      <c r="F60" s="496">
        <v>69538334.519999996</v>
      </c>
      <c r="G60" s="497">
        <f t="shared" si="0"/>
        <v>-0.79818954060466241</v>
      </c>
    </row>
    <row r="61" spans="4:7">
      <c r="D61" s="491" t="s">
        <v>263</v>
      </c>
      <c r="E61" s="492">
        <v>1837406817</v>
      </c>
      <c r="F61" s="493">
        <v>489805770.56</v>
      </c>
      <c r="G61" s="494">
        <f t="shared" si="0"/>
        <v>-0.73342551794832056</v>
      </c>
    </row>
    <row r="62" spans="4:7">
      <c r="D62" s="495" t="s">
        <v>392</v>
      </c>
      <c r="E62" s="477">
        <v>1837406817</v>
      </c>
      <c r="F62" s="496">
        <v>489805770.56</v>
      </c>
      <c r="G62" s="497">
        <f t="shared" si="0"/>
        <v>-0.73342551794832056</v>
      </c>
    </row>
    <row r="63" spans="4:7">
      <c r="D63" s="491" t="s">
        <v>266</v>
      </c>
      <c r="E63" s="492">
        <v>2984959307</v>
      </c>
      <c r="F63" s="493">
        <v>1731435977.7699947</v>
      </c>
      <c r="G63" s="494">
        <f t="shared" si="0"/>
        <v>-0.41994653873182775</v>
      </c>
    </row>
    <row r="64" spans="4:7">
      <c r="D64" s="495" t="s">
        <v>267</v>
      </c>
      <c r="E64" s="477">
        <v>1037567701</v>
      </c>
      <c r="F64" s="496">
        <v>894457806.62000012</v>
      </c>
      <c r="G64" s="497">
        <f t="shared" si="0"/>
        <v>-0.13792824722865951</v>
      </c>
    </row>
    <row r="65" spans="4:7">
      <c r="D65" s="495" t="s">
        <v>268</v>
      </c>
      <c r="E65" s="477">
        <v>1008454857</v>
      </c>
      <c r="F65" s="496">
        <v>467994921.19000012</v>
      </c>
      <c r="G65" s="497">
        <f t="shared" si="0"/>
        <v>-0.53592873499343952</v>
      </c>
    </row>
    <row r="66" spans="4:7">
      <c r="D66" s="495" t="s">
        <v>269</v>
      </c>
      <c r="E66" s="477">
        <v>82910068</v>
      </c>
      <c r="F66" s="496">
        <v>40332008.809999995</v>
      </c>
      <c r="G66" s="497">
        <f t="shared" si="0"/>
        <v>-0.5135451003369097</v>
      </c>
    </row>
    <row r="67" spans="4:7">
      <c r="D67" s="495" t="s">
        <v>270</v>
      </c>
      <c r="E67" s="477">
        <v>10000000</v>
      </c>
      <c r="F67" s="496">
        <v>0</v>
      </c>
      <c r="G67" s="497">
        <f t="shared" si="0"/>
        <v>-1</v>
      </c>
    </row>
    <row r="68" spans="4:7">
      <c r="D68" s="495" t="s">
        <v>394</v>
      </c>
      <c r="E68" s="477">
        <v>846026681</v>
      </c>
      <c r="F68" s="496">
        <v>328651241.14999455</v>
      </c>
      <c r="G68" s="497">
        <f t="shared" si="0"/>
        <v>-0.61153560693673381</v>
      </c>
    </row>
    <row r="69" spans="4:7" ht="26.25">
      <c r="D69" s="507" t="s">
        <v>400</v>
      </c>
      <c r="E69" s="503">
        <v>49189254366</v>
      </c>
      <c r="F69" s="504">
        <v>51768803357.319969</v>
      </c>
      <c r="G69" s="505">
        <f t="shared" si="0"/>
        <v>5.2441311106821202E-2</v>
      </c>
    </row>
    <row r="70" spans="4:7">
      <c r="D70" s="491" t="s">
        <v>266</v>
      </c>
      <c r="E70" s="492">
        <v>49189254366</v>
      </c>
      <c r="F70" s="493">
        <v>51768803357.319969</v>
      </c>
      <c r="G70" s="494">
        <f t="shared" si="0"/>
        <v>5.2441311106821202E-2</v>
      </c>
    </row>
    <row r="71" spans="4:7">
      <c r="D71" s="495" t="s">
        <v>268</v>
      </c>
      <c r="E71" s="477">
        <v>49189254366</v>
      </c>
      <c r="F71" s="496">
        <v>51768803357.319969</v>
      </c>
      <c r="G71" s="497">
        <f t="shared" si="0"/>
        <v>5.2441311106821202E-2</v>
      </c>
    </row>
    <row r="72" spans="4:7" ht="26.25">
      <c r="D72" s="507" t="s">
        <v>401</v>
      </c>
      <c r="E72" s="503">
        <v>59204080726.809998</v>
      </c>
      <c r="F72" s="504">
        <v>55529357537.250023</v>
      </c>
      <c r="G72" s="505">
        <f t="shared" si="0"/>
        <v>-6.2068748377608229E-2</v>
      </c>
    </row>
    <row r="73" spans="4:7">
      <c r="D73" s="491" t="s">
        <v>253</v>
      </c>
      <c r="E73" s="492">
        <v>58786590178.809998</v>
      </c>
      <c r="F73" s="493">
        <v>55516558456.870018</v>
      </c>
      <c r="G73" s="494">
        <f t="shared" ref="G73:G95" si="1">+(F73-E73)/E73</f>
        <v>-5.5625470230431621E-2</v>
      </c>
    </row>
    <row r="74" spans="4:7">
      <c r="D74" s="495" t="s">
        <v>402</v>
      </c>
      <c r="E74" s="477">
        <v>58786590178.809998</v>
      </c>
      <c r="F74" s="496">
        <v>55516558456.870018</v>
      </c>
      <c r="G74" s="497">
        <f t="shared" si="1"/>
        <v>-5.5625470230431621E-2</v>
      </c>
    </row>
    <row r="75" spans="4:7">
      <c r="D75" s="491" t="s">
        <v>266</v>
      </c>
      <c r="E75" s="492">
        <v>417490548</v>
      </c>
      <c r="F75" s="493">
        <v>12799080.379999999</v>
      </c>
      <c r="G75" s="494">
        <f t="shared" si="1"/>
        <v>-0.96934282598417054</v>
      </c>
    </row>
    <row r="76" spans="4:7">
      <c r="D76" s="495" t="s">
        <v>270</v>
      </c>
      <c r="E76" s="477">
        <v>19071550</v>
      </c>
      <c r="F76" s="496">
        <v>774259.76</v>
      </c>
      <c r="G76" s="497">
        <f t="shared" si="1"/>
        <v>-0.95940236844933935</v>
      </c>
    </row>
    <row r="77" spans="4:7">
      <c r="D77" s="495" t="s">
        <v>394</v>
      </c>
      <c r="E77" s="477">
        <v>398418998</v>
      </c>
      <c r="F77" s="496">
        <v>12024820.619999999</v>
      </c>
      <c r="G77" s="497">
        <f t="shared" si="1"/>
        <v>-0.96981865653906396</v>
      </c>
    </row>
    <row r="78" spans="4:7">
      <c r="D78" s="502" t="s">
        <v>357</v>
      </c>
      <c r="E78" s="503">
        <v>41656819836.880005</v>
      </c>
      <c r="F78" s="504">
        <v>42193344645.77002</v>
      </c>
      <c r="G78" s="505">
        <f t="shared" si="1"/>
        <v>1.2879639180113636E-2</v>
      </c>
    </row>
    <row r="79" spans="4:7">
      <c r="D79" s="491" t="s">
        <v>253</v>
      </c>
      <c r="E79" s="492">
        <v>40911219836.880005</v>
      </c>
      <c r="F79" s="493">
        <v>37765222179.280022</v>
      </c>
      <c r="G79" s="494">
        <f t="shared" si="1"/>
        <v>-7.6898163147997328E-2</v>
      </c>
    </row>
    <row r="80" spans="4:7">
      <c r="D80" s="495" t="s">
        <v>402</v>
      </c>
      <c r="E80" s="477">
        <v>40911219836.880005</v>
      </c>
      <c r="F80" s="496">
        <v>37765222179.280022</v>
      </c>
      <c r="G80" s="497">
        <f t="shared" si="1"/>
        <v>-7.6898163147997328E-2</v>
      </c>
    </row>
    <row r="81" spans="4:7">
      <c r="D81" s="491" t="s">
        <v>266</v>
      </c>
      <c r="E81" s="492">
        <v>745600000</v>
      </c>
      <c r="F81" s="493">
        <v>0</v>
      </c>
      <c r="G81" s="494">
        <f t="shared" si="1"/>
        <v>-1</v>
      </c>
    </row>
    <row r="82" spans="4:7">
      <c r="D82" s="495" t="s">
        <v>267</v>
      </c>
      <c r="E82" s="477">
        <v>745600000</v>
      </c>
      <c r="F82" s="496">
        <v>0</v>
      </c>
      <c r="G82" s="497">
        <f t="shared" si="1"/>
        <v>-1</v>
      </c>
    </row>
    <row r="83" spans="4:7">
      <c r="D83" s="491" t="s">
        <v>272</v>
      </c>
      <c r="E83" s="492">
        <v>745600000</v>
      </c>
      <c r="F83" s="493">
        <v>4428122466.4899998</v>
      </c>
      <c r="G83" s="494">
        <f t="shared" si="1"/>
        <v>4.939005453983369</v>
      </c>
    </row>
    <row r="84" spans="4:7">
      <c r="D84" s="495" t="s">
        <v>273</v>
      </c>
      <c r="E84" s="477">
        <v>745600000</v>
      </c>
      <c r="F84" s="496">
        <v>4428122466.4899998</v>
      </c>
      <c r="G84" s="497">
        <f t="shared" si="1"/>
        <v>4.939005453983369</v>
      </c>
    </row>
    <row r="85" spans="4:7">
      <c r="D85" s="502" t="s">
        <v>358</v>
      </c>
      <c r="E85" s="503">
        <v>48255573939.138832</v>
      </c>
      <c r="F85" s="504">
        <v>41924626412.660019</v>
      </c>
      <c r="G85" s="505">
        <f t="shared" si="1"/>
        <v>-0.13119619164541627</v>
      </c>
    </row>
    <row r="86" spans="4:7">
      <c r="D86" s="491" t="s">
        <v>253</v>
      </c>
      <c r="E86" s="492">
        <v>47380191849.138832</v>
      </c>
      <c r="F86" s="493">
        <v>41809672936.610016</v>
      </c>
      <c r="G86" s="494">
        <f t="shared" si="1"/>
        <v>-0.11757062804358535</v>
      </c>
    </row>
    <row r="87" spans="4:7">
      <c r="D87" s="495" t="s">
        <v>402</v>
      </c>
      <c r="E87" s="477">
        <v>47380191849.138832</v>
      </c>
      <c r="F87" s="496">
        <v>41809672936.610016</v>
      </c>
      <c r="G87" s="497">
        <f t="shared" si="1"/>
        <v>-0.11757062804358535</v>
      </c>
    </row>
    <row r="88" spans="4:7">
      <c r="D88" s="491" t="s">
        <v>266</v>
      </c>
      <c r="E88" s="492">
        <v>3629328</v>
      </c>
      <c r="F88" s="493">
        <v>0</v>
      </c>
      <c r="G88" s="494">
        <f t="shared" si="1"/>
        <v>-1</v>
      </c>
    </row>
    <row r="89" spans="4:7">
      <c r="D89" s="495" t="s">
        <v>394</v>
      </c>
      <c r="E89" s="477">
        <v>3629328</v>
      </c>
      <c r="F89" s="496">
        <v>0</v>
      </c>
      <c r="G89" s="497">
        <f t="shared" si="1"/>
        <v>-1</v>
      </c>
    </row>
    <row r="90" spans="4:7">
      <c r="D90" s="491" t="s">
        <v>272</v>
      </c>
      <c r="E90" s="492">
        <v>871752762</v>
      </c>
      <c r="F90" s="493">
        <v>114953476.05</v>
      </c>
      <c r="G90" s="494">
        <f t="shared" si="1"/>
        <v>-0.86813523161513084</v>
      </c>
    </row>
    <row r="91" spans="4:7">
      <c r="D91" s="495" t="s">
        <v>273</v>
      </c>
      <c r="E91" s="477">
        <v>871752762</v>
      </c>
      <c r="F91" s="496">
        <v>114953476.05</v>
      </c>
      <c r="G91" s="497">
        <f t="shared" si="1"/>
        <v>-0.86813523161513084</v>
      </c>
    </row>
    <row r="92" spans="4:7">
      <c r="D92" s="502" t="s">
        <v>359</v>
      </c>
      <c r="E92" s="503">
        <v>44705245432.75</v>
      </c>
      <c r="F92" s="504">
        <v>35907233023</v>
      </c>
      <c r="G92" s="505">
        <f t="shared" si="1"/>
        <v>-0.1968004498036999</v>
      </c>
    </row>
    <row r="93" spans="4:7">
      <c r="D93" s="491" t="s">
        <v>253</v>
      </c>
      <c r="E93" s="492">
        <v>44705245432.75</v>
      </c>
      <c r="F93" s="493">
        <v>35907233023</v>
      </c>
      <c r="G93" s="494">
        <f t="shared" si="1"/>
        <v>-0.1968004498036999</v>
      </c>
    </row>
    <row r="94" spans="4:7">
      <c r="D94" s="495" t="s">
        <v>402</v>
      </c>
      <c r="E94" s="477">
        <v>44705245432.75</v>
      </c>
      <c r="F94" s="496">
        <v>35907233023</v>
      </c>
      <c r="G94" s="497">
        <f t="shared" si="1"/>
        <v>-0.1968004498036999</v>
      </c>
    </row>
    <row r="95" spans="4:7" ht="15.75" thickBot="1">
      <c r="D95" s="508" t="s">
        <v>234</v>
      </c>
      <c r="E95" s="509">
        <v>595471734763.57886</v>
      </c>
      <c r="F95" s="510">
        <v>653129897034.87109</v>
      </c>
      <c r="G95" s="511">
        <f t="shared" si="1"/>
        <v>9.6827706346438683E-2</v>
      </c>
    </row>
  </sheetData>
  <mergeCells count="4">
    <mergeCell ref="A1:I1"/>
    <mergeCell ref="A2:I2"/>
    <mergeCell ref="A3:I3"/>
    <mergeCell ref="A5:I5"/>
  </mergeCells>
  <pageMargins left="0.7" right="0.7" top="0.75" bottom="0.75" header="0.3" footer="0.3"/>
  <pageSetup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A258C-0DFA-4AC2-AC37-C0DF74AEAECC}">
  <dimension ref="A1:M17"/>
  <sheetViews>
    <sheetView showGridLines="0" zoomScaleNormal="100" workbookViewId="0">
      <selection sqref="A1:I1"/>
    </sheetView>
  </sheetViews>
  <sheetFormatPr baseColWidth="10" defaultColWidth="0" defaultRowHeight="15"/>
  <cols>
    <col min="1" max="3" width="11.42578125" customWidth="1"/>
    <col min="4" max="4" width="22.42578125" customWidth="1"/>
    <col min="5" max="5" width="52" customWidth="1"/>
    <col min="6" max="6" width="15.42578125" customWidth="1"/>
    <col min="7" max="7" width="18.5703125" customWidth="1"/>
    <col min="8" max="8" width="30.42578125" customWidth="1"/>
    <col min="9" max="9" width="11.42578125" customWidth="1"/>
    <col min="10" max="10" width="6.5703125" customWidth="1"/>
    <col min="11" max="13" width="0" hidden="1" customWidth="1"/>
    <col min="14" max="16384" width="11.42578125" hidden="1"/>
  </cols>
  <sheetData>
    <row r="1" spans="1:11" ht="28.5" customHeight="1">
      <c r="A1" s="651" t="s">
        <v>0</v>
      </c>
      <c r="B1" s="690"/>
      <c r="C1" s="690"/>
      <c r="D1" s="690"/>
      <c r="E1" s="690"/>
      <c r="F1" s="690"/>
      <c r="G1" s="690"/>
      <c r="H1" s="690"/>
      <c r="I1" s="690"/>
      <c r="J1" s="1"/>
      <c r="K1" s="2"/>
    </row>
    <row r="2" spans="1:11" ht="21">
      <c r="A2" s="691" t="s">
        <v>1</v>
      </c>
      <c r="B2" s="692"/>
      <c r="C2" s="692"/>
      <c r="D2" s="692"/>
      <c r="E2" s="692"/>
      <c r="F2" s="692"/>
      <c r="G2" s="692"/>
      <c r="H2" s="692"/>
      <c r="I2" s="692"/>
      <c r="J2" s="3"/>
      <c r="K2" s="4"/>
    </row>
    <row r="3" spans="1:11" ht="15.75" customHeight="1">
      <c r="A3" s="693" t="s">
        <v>2</v>
      </c>
      <c r="B3" s="694"/>
      <c r="C3" s="694"/>
      <c r="D3" s="694"/>
      <c r="E3" s="694"/>
      <c r="F3" s="694"/>
      <c r="G3" s="694"/>
      <c r="H3" s="694"/>
      <c r="I3" s="694"/>
      <c r="J3" s="5"/>
      <c r="K3" s="6"/>
    </row>
    <row r="4" spans="1:11">
      <c r="A4" s="100"/>
      <c r="B4" s="100"/>
      <c r="C4" s="100"/>
      <c r="D4" s="100"/>
      <c r="E4" s="100"/>
      <c r="F4" s="100"/>
      <c r="G4" s="100"/>
      <c r="H4" s="100"/>
      <c r="I4" s="100"/>
    </row>
    <row r="5" spans="1:11" ht="19.5" thickBot="1">
      <c r="A5" s="726" t="s">
        <v>3</v>
      </c>
      <c r="B5" s="726"/>
      <c r="C5" s="726"/>
      <c r="D5" s="726"/>
      <c r="E5" s="726"/>
      <c r="F5" s="726"/>
      <c r="G5" s="726"/>
      <c r="H5" s="726"/>
      <c r="I5" s="726"/>
      <c r="J5" s="7"/>
      <c r="K5" s="8"/>
    </row>
    <row r="6" spans="1:11" ht="17.25" customHeight="1">
      <c r="D6" s="736" t="s">
        <v>4</v>
      </c>
      <c r="E6" s="736" t="s">
        <v>5</v>
      </c>
      <c r="F6" s="736" t="s">
        <v>6</v>
      </c>
      <c r="G6" s="736" t="s">
        <v>7</v>
      </c>
      <c r="H6" s="736" t="s">
        <v>8</v>
      </c>
    </row>
    <row r="7" spans="1:11" ht="32.25" customHeight="1" thickBot="1">
      <c r="D7" s="737"/>
      <c r="E7" s="737"/>
      <c r="F7" s="737"/>
      <c r="G7" s="737"/>
      <c r="H7" s="737"/>
    </row>
    <row r="8" spans="1:11">
      <c r="D8" s="9"/>
      <c r="E8" s="727" t="s">
        <v>9</v>
      </c>
      <c r="F8" s="10"/>
      <c r="G8" s="10"/>
      <c r="H8" s="727" t="s">
        <v>10</v>
      </c>
    </row>
    <row r="9" spans="1:11" ht="27" customHeight="1" thickBot="1">
      <c r="D9" s="11" t="s">
        <v>11</v>
      </c>
      <c r="E9" s="728"/>
      <c r="F9" s="12" t="s">
        <v>12</v>
      </c>
      <c r="G9" s="12" t="s">
        <v>12</v>
      </c>
      <c r="H9" s="728"/>
    </row>
    <row r="10" spans="1:11">
      <c r="D10" s="9"/>
      <c r="E10" s="727" t="s">
        <v>13</v>
      </c>
      <c r="F10" s="10"/>
      <c r="G10" s="10"/>
      <c r="H10" s="729"/>
    </row>
    <row r="11" spans="1:11">
      <c r="D11" s="9"/>
      <c r="E11" s="732"/>
      <c r="F11" s="10"/>
      <c r="G11" s="10"/>
      <c r="H11" s="733"/>
    </row>
    <row r="12" spans="1:11" ht="33" customHeight="1" thickBot="1">
      <c r="D12" s="11" t="s">
        <v>14</v>
      </c>
      <c r="E12" s="728"/>
      <c r="F12" s="12" t="s">
        <v>12</v>
      </c>
      <c r="G12" s="12" t="s">
        <v>12</v>
      </c>
      <c r="H12" s="730"/>
    </row>
    <row r="13" spans="1:11">
      <c r="D13" s="9"/>
      <c r="E13" s="734" t="s">
        <v>15</v>
      </c>
      <c r="F13" s="10"/>
      <c r="G13" s="10"/>
      <c r="H13" s="727" t="s">
        <v>283</v>
      </c>
    </row>
    <row r="14" spans="1:11" ht="23.25" thickBot="1">
      <c r="D14" s="11" t="s">
        <v>16</v>
      </c>
      <c r="E14" s="735"/>
      <c r="F14" s="12" t="s">
        <v>12</v>
      </c>
      <c r="G14" s="12" t="s">
        <v>17</v>
      </c>
      <c r="H14" s="728"/>
    </row>
    <row r="15" spans="1:11">
      <c r="D15" s="9"/>
      <c r="E15" s="727" t="s">
        <v>18</v>
      </c>
      <c r="F15" s="10"/>
      <c r="G15" s="10"/>
      <c r="H15" s="729"/>
    </row>
    <row r="16" spans="1:11" ht="23.25" thickBot="1">
      <c r="D16" s="11" t="s">
        <v>19</v>
      </c>
      <c r="E16" s="728"/>
      <c r="F16" s="12" t="s">
        <v>12</v>
      </c>
      <c r="G16" s="12" t="s">
        <v>12</v>
      </c>
      <c r="H16" s="730"/>
    </row>
    <row r="17" spans="4:8" ht="15" customHeight="1">
      <c r="D17" s="731" t="s">
        <v>20</v>
      </c>
      <c r="E17" s="731"/>
      <c r="F17" s="731"/>
      <c r="G17" s="731"/>
      <c r="H17" s="731"/>
    </row>
  </sheetData>
  <mergeCells count="18">
    <mergeCell ref="A1:I1"/>
    <mergeCell ref="A2:I2"/>
    <mergeCell ref="A3:I3"/>
    <mergeCell ref="A5:I5"/>
    <mergeCell ref="D6:D7"/>
    <mergeCell ref="E6:E7"/>
    <mergeCell ref="F6:F7"/>
    <mergeCell ref="G6:G7"/>
    <mergeCell ref="H6:H7"/>
    <mergeCell ref="E15:E16"/>
    <mergeCell ref="H15:H16"/>
    <mergeCell ref="D17:H17"/>
    <mergeCell ref="E8:E9"/>
    <mergeCell ref="H8:H9"/>
    <mergeCell ref="E10:E12"/>
    <mergeCell ref="H10:H12"/>
    <mergeCell ref="E13:E14"/>
    <mergeCell ref="H13:H14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A559B-FA1C-4176-B2FB-B64278FFAF39}">
  <dimension ref="B1:G456"/>
  <sheetViews>
    <sheetView showGridLines="0" workbookViewId="0">
      <pane xSplit="1" ySplit="3" topLeftCell="B299" activePane="bottomRight" state="frozen"/>
      <selection pane="topRight" activeCell="B1" sqref="B1"/>
      <selection pane="bottomLeft" activeCell="A4" sqref="A4"/>
      <selection pane="bottomRight" activeCell="F449" sqref="F449"/>
    </sheetView>
  </sheetViews>
  <sheetFormatPr baseColWidth="10" defaultRowHeight="15"/>
  <cols>
    <col min="1" max="1" width="11.42578125" style="100"/>
    <col min="2" max="2" width="81.5703125" style="100" customWidth="1"/>
    <col min="3" max="3" width="26.42578125" style="100" customWidth="1"/>
    <col min="4" max="4" width="25.140625" style="100" customWidth="1"/>
    <col min="5" max="5" width="18.42578125" style="100" customWidth="1"/>
    <col min="6" max="6" width="14.42578125" style="100" customWidth="1"/>
    <col min="7" max="7" width="15.140625" style="100" customWidth="1"/>
    <col min="8" max="16384" width="11.42578125" style="100"/>
  </cols>
  <sheetData>
    <row r="1" spans="2:7" ht="15.75" thickBot="1">
      <c r="B1" s="558"/>
      <c r="C1" s="559"/>
      <c r="D1" s="559"/>
      <c r="E1" s="559"/>
      <c r="F1" s="559"/>
      <c r="G1" s="560"/>
    </row>
    <row r="2" spans="2:7" ht="30" customHeight="1">
      <c r="B2" s="561" t="s">
        <v>951</v>
      </c>
      <c r="C2" s="562" t="s">
        <v>952</v>
      </c>
      <c r="D2" s="563" t="s">
        <v>953</v>
      </c>
      <c r="E2" s="564" t="s">
        <v>954</v>
      </c>
      <c r="F2" s="738" t="s">
        <v>955</v>
      </c>
      <c r="G2" s="565" t="s">
        <v>956</v>
      </c>
    </row>
    <row r="3" spans="2:7" ht="17.25" customHeight="1" thickBot="1">
      <c r="B3" s="566" t="s">
        <v>957</v>
      </c>
      <c r="C3" s="567"/>
      <c r="D3" s="568">
        <v>973062116979.87085</v>
      </c>
      <c r="E3" s="568">
        <v>-146323951723.31</v>
      </c>
      <c r="F3" s="739"/>
      <c r="G3" s="569">
        <v>826738165256.56104</v>
      </c>
    </row>
    <row r="4" spans="2:7">
      <c r="B4" s="288" t="s">
        <v>406</v>
      </c>
      <c r="C4" s="288">
        <v>1</v>
      </c>
      <c r="D4" s="295">
        <v>2735779123.96</v>
      </c>
      <c r="E4" s="295">
        <v>-25500000</v>
      </c>
      <c r="F4" s="570">
        <v>1</v>
      </c>
      <c r="G4" s="325">
        <v>2710279123.96</v>
      </c>
    </row>
    <row r="5" spans="2:7">
      <c r="B5" s="288" t="s">
        <v>407</v>
      </c>
      <c r="C5" s="288">
        <v>1</v>
      </c>
      <c r="D5" s="295">
        <v>5756759446.8899918</v>
      </c>
      <c r="E5" s="295">
        <v>-37004368</v>
      </c>
      <c r="F5" s="288">
        <v>1</v>
      </c>
      <c r="G5" s="295">
        <v>5719755078.8899918</v>
      </c>
    </row>
    <row r="6" spans="2:7">
      <c r="B6" s="288" t="s">
        <v>387</v>
      </c>
      <c r="C6" s="288">
        <v>1</v>
      </c>
      <c r="D6" s="295">
        <v>131585823913.57025</v>
      </c>
      <c r="E6" s="295">
        <v>-2823420148.2299948</v>
      </c>
      <c r="F6" s="288">
        <v>1</v>
      </c>
      <c r="G6" s="295">
        <v>128762403765.34026</v>
      </c>
    </row>
    <row r="7" spans="2:7">
      <c r="B7" s="288" t="s">
        <v>408</v>
      </c>
      <c r="C7" s="288">
        <v>1</v>
      </c>
      <c r="D7" s="295">
        <v>40115862059.930176</v>
      </c>
      <c r="E7" s="295">
        <v>-15465635563.550007</v>
      </c>
      <c r="F7" s="288">
        <v>1</v>
      </c>
      <c r="G7" s="295">
        <v>24650226496.380169</v>
      </c>
    </row>
    <row r="8" spans="2:7">
      <c r="B8" s="288" t="s">
        <v>395</v>
      </c>
      <c r="C8" s="288">
        <v>1</v>
      </c>
      <c r="D8" s="295">
        <v>32940731211.170036</v>
      </c>
      <c r="E8" s="295">
        <v>-344508341.98000002</v>
      </c>
      <c r="F8" s="288">
        <v>1</v>
      </c>
      <c r="G8" s="295">
        <v>32596222869.190037</v>
      </c>
    </row>
    <row r="9" spans="2:7">
      <c r="B9" s="288" t="s">
        <v>409</v>
      </c>
      <c r="C9" s="288">
        <v>1</v>
      </c>
      <c r="D9" s="295">
        <v>9401003667.4899807</v>
      </c>
      <c r="E9" s="295">
        <v>-35501041.480000004</v>
      </c>
      <c r="F9" s="288">
        <v>1</v>
      </c>
      <c r="G9" s="295">
        <v>9365502626.0099812</v>
      </c>
    </row>
    <row r="10" spans="2:7">
      <c r="B10" s="288" t="s">
        <v>410</v>
      </c>
      <c r="C10" s="288">
        <v>1</v>
      </c>
      <c r="D10" s="295">
        <v>20088141893.210045</v>
      </c>
      <c r="E10" s="295">
        <v>-13858065461.209997</v>
      </c>
      <c r="F10" s="288">
        <v>1</v>
      </c>
      <c r="G10" s="295">
        <v>6230076432.0000477</v>
      </c>
    </row>
    <row r="11" spans="2:7">
      <c r="B11" s="288" t="s">
        <v>397</v>
      </c>
      <c r="C11" s="288">
        <v>1</v>
      </c>
      <c r="D11" s="295">
        <v>201338343808.60071</v>
      </c>
      <c r="E11" s="295">
        <v>-916913476.98000038</v>
      </c>
      <c r="F11" s="288">
        <v>1</v>
      </c>
      <c r="G11" s="295">
        <v>200421430331.6207</v>
      </c>
    </row>
    <row r="12" spans="2:7">
      <c r="B12" s="288" t="s">
        <v>411</v>
      </c>
      <c r="C12" s="288">
        <v>1</v>
      </c>
      <c r="D12" s="295">
        <v>109677572197.68999</v>
      </c>
      <c r="E12" s="295">
        <v>-79961385488.809998</v>
      </c>
      <c r="F12" s="288">
        <v>1</v>
      </c>
      <c r="G12" s="295">
        <v>29716186708.87999</v>
      </c>
    </row>
    <row r="13" spans="2:7">
      <c r="B13" s="288" t="s">
        <v>412</v>
      </c>
      <c r="C13" s="288">
        <v>1</v>
      </c>
      <c r="D13" s="295">
        <v>2553157604.5300012</v>
      </c>
      <c r="E13" s="295">
        <v>-148341391.89000002</v>
      </c>
      <c r="F13" s="288">
        <v>1</v>
      </c>
      <c r="G13" s="295">
        <v>2404816212.6400013</v>
      </c>
    </row>
    <row r="14" spans="2:7">
      <c r="B14" s="288" t="s">
        <v>413</v>
      </c>
      <c r="C14" s="288">
        <v>1</v>
      </c>
      <c r="D14" s="295">
        <v>2158705842.960001</v>
      </c>
      <c r="E14" s="295">
        <v>-740126299.85000002</v>
      </c>
      <c r="F14" s="288">
        <v>1</v>
      </c>
      <c r="G14" s="295">
        <v>1418579543.1100011</v>
      </c>
    </row>
    <row r="15" spans="2:7">
      <c r="B15" s="288" t="s">
        <v>414</v>
      </c>
      <c r="C15" s="288">
        <v>1</v>
      </c>
      <c r="D15" s="295">
        <v>12297118487.439995</v>
      </c>
      <c r="E15" s="295">
        <v>-5018370037.2300005</v>
      </c>
      <c r="F15" s="288">
        <v>1</v>
      </c>
      <c r="G15" s="295">
        <v>7278748450.2099943</v>
      </c>
    </row>
    <row r="16" spans="2:7">
      <c r="B16" s="288" t="s">
        <v>415</v>
      </c>
      <c r="C16" s="288">
        <v>1</v>
      </c>
      <c r="D16" s="295">
        <v>41072052647.090149</v>
      </c>
      <c r="E16" s="295">
        <v>-6761764263.2499962</v>
      </c>
      <c r="F16" s="288">
        <v>1</v>
      </c>
      <c r="G16" s="295">
        <v>34310288383.840153</v>
      </c>
    </row>
    <row r="17" spans="2:7">
      <c r="B17" s="288" t="s">
        <v>416</v>
      </c>
      <c r="C17" s="288">
        <v>1</v>
      </c>
      <c r="D17" s="295">
        <v>5888192366.710001</v>
      </c>
      <c r="E17" s="295">
        <v>-1154737453.2500007</v>
      </c>
      <c r="F17" s="288">
        <v>1</v>
      </c>
      <c r="G17" s="295">
        <v>4733454913.46</v>
      </c>
    </row>
    <row r="18" spans="2:7">
      <c r="B18" s="288" t="s">
        <v>417</v>
      </c>
      <c r="C18" s="288">
        <v>1</v>
      </c>
      <c r="D18" s="295">
        <v>6609399619.6399918</v>
      </c>
      <c r="E18" s="295">
        <v>-19530018.010000002</v>
      </c>
      <c r="F18" s="288">
        <v>1</v>
      </c>
      <c r="G18" s="295">
        <v>6589869601.6299915</v>
      </c>
    </row>
    <row r="19" spans="2:7">
      <c r="B19" s="288" t="s">
        <v>418</v>
      </c>
      <c r="C19" s="288">
        <v>1</v>
      </c>
      <c r="D19" s="295">
        <v>10684116911.970005</v>
      </c>
      <c r="E19" s="295">
        <v>-174918145.17999998</v>
      </c>
      <c r="F19" s="288">
        <v>1</v>
      </c>
      <c r="G19" s="295">
        <v>10509198766.790005</v>
      </c>
    </row>
    <row r="20" spans="2:7">
      <c r="B20" s="288" t="s">
        <v>419</v>
      </c>
      <c r="C20" s="288">
        <v>1</v>
      </c>
      <c r="D20" s="295">
        <v>817455569.87999976</v>
      </c>
      <c r="E20" s="295">
        <v>-6742816.2400000012</v>
      </c>
      <c r="F20" s="288">
        <v>1</v>
      </c>
      <c r="G20" s="295">
        <v>810712753.63999975</v>
      </c>
    </row>
    <row r="21" spans="2:7">
      <c r="B21" s="288" t="s">
        <v>420</v>
      </c>
      <c r="C21" s="288">
        <v>1</v>
      </c>
      <c r="D21" s="295">
        <v>2513266301.1199932</v>
      </c>
      <c r="E21" s="295">
        <v>-627511101.07000041</v>
      </c>
      <c r="F21" s="288">
        <v>1</v>
      </c>
      <c r="G21" s="295">
        <v>1885755200.0499928</v>
      </c>
    </row>
    <row r="22" spans="2:7">
      <c r="B22" s="288" t="s">
        <v>421</v>
      </c>
      <c r="C22" s="288">
        <v>1</v>
      </c>
      <c r="D22" s="295">
        <v>732148453.44999993</v>
      </c>
      <c r="E22" s="295">
        <v>-1858401.7000000002</v>
      </c>
      <c r="F22" s="288">
        <v>1</v>
      </c>
      <c r="G22" s="295">
        <v>730290051.74999988</v>
      </c>
    </row>
    <row r="23" spans="2:7">
      <c r="B23" s="288" t="s">
        <v>422</v>
      </c>
      <c r="C23" s="288">
        <v>1</v>
      </c>
      <c r="D23" s="295">
        <v>12786178464.519997</v>
      </c>
      <c r="E23" s="295">
        <v>-6093676667.21</v>
      </c>
      <c r="F23" s="288">
        <v>1</v>
      </c>
      <c r="G23" s="295">
        <v>6692501797.3099966</v>
      </c>
    </row>
    <row r="24" spans="2:7">
      <c r="B24" s="288" t="s">
        <v>423</v>
      </c>
      <c r="C24" s="288">
        <v>1</v>
      </c>
      <c r="D24" s="295">
        <v>14417431203.939991</v>
      </c>
      <c r="E24" s="295">
        <v>-176607709.17000002</v>
      </c>
      <c r="F24" s="288">
        <v>1</v>
      </c>
      <c r="G24" s="295">
        <v>14240823494.769991</v>
      </c>
    </row>
    <row r="25" spans="2:7">
      <c r="B25" s="288" t="s">
        <v>424</v>
      </c>
      <c r="C25" s="288">
        <v>1</v>
      </c>
      <c r="D25" s="295">
        <v>2169276101.8999977</v>
      </c>
      <c r="E25" s="295">
        <v>-117105482.86000004</v>
      </c>
      <c r="F25" s="288">
        <v>1</v>
      </c>
      <c r="G25" s="295">
        <v>2052170619.0399976</v>
      </c>
    </row>
    <row r="26" spans="2:7">
      <c r="B26" s="288" t="s">
        <v>425</v>
      </c>
      <c r="C26" s="288">
        <v>1</v>
      </c>
      <c r="D26" s="295">
        <v>774151847.77999818</v>
      </c>
      <c r="E26" s="295">
        <v>-9267381.339999998</v>
      </c>
      <c r="F26" s="288">
        <v>1</v>
      </c>
      <c r="G26" s="295">
        <v>764884466.43999815</v>
      </c>
    </row>
    <row r="27" spans="2:7">
      <c r="B27" s="288" t="s">
        <v>426</v>
      </c>
      <c r="C27" s="288">
        <v>1</v>
      </c>
      <c r="D27" s="295">
        <v>1191078488.1400061</v>
      </c>
      <c r="E27" s="295">
        <v>-279466874.18999988</v>
      </c>
      <c r="F27" s="288">
        <v>1</v>
      </c>
      <c r="G27" s="295">
        <v>911611613.95000625</v>
      </c>
    </row>
    <row r="28" spans="2:7">
      <c r="B28" s="288" t="s">
        <v>427</v>
      </c>
      <c r="C28" s="288">
        <v>1</v>
      </c>
      <c r="D28" s="295">
        <v>8619263331.0800133</v>
      </c>
      <c r="E28" s="295">
        <v>-708111419.99999917</v>
      </c>
      <c r="F28" s="288">
        <v>1</v>
      </c>
      <c r="G28" s="295">
        <v>7911151911.0800142</v>
      </c>
    </row>
    <row r="29" spans="2:7">
      <c r="B29" s="288" t="s">
        <v>428</v>
      </c>
      <c r="C29" s="288">
        <v>1</v>
      </c>
      <c r="D29" s="295">
        <v>13735041298.099697</v>
      </c>
      <c r="E29" s="295">
        <v>-138062058</v>
      </c>
      <c r="F29" s="288">
        <v>1</v>
      </c>
      <c r="G29" s="295">
        <v>13596979240.099697</v>
      </c>
    </row>
    <row r="30" spans="2:7">
      <c r="B30" s="288" t="s">
        <v>429</v>
      </c>
      <c r="C30" s="288">
        <v>1</v>
      </c>
      <c r="D30" s="295">
        <v>974248086.63999343</v>
      </c>
      <c r="E30" s="295">
        <v>-11343845</v>
      </c>
      <c r="F30" s="288">
        <v>1</v>
      </c>
      <c r="G30" s="295">
        <v>962904241.63999343</v>
      </c>
    </row>
    <row r="31" spans="2:7">
      <c r="B31" s="288" t="s">
        <v>430</v>
      </c>
      <c r="C31" s="288">
        <v>1</v>
      </c>
      <c r="D31" s="295">
        <v>1175371874.9999988</v>
      </c>
      <c r="E31" s="295">
        <v>-5333736.6699999981</v>
      </c>
      <c r="F31" s="288">
        <v>1</v>
      </c>
      <c r="G31" s="295">
        <v>1170038138.3299987</v>
      </c>
    </row>
    <row r="32" spans="2:7">
      <c r="B32" s="288" t="s">
        <v>431</v>
      </c>
      <c r="C32" s="288">
        <v>1</v>
      </c>
      <c r="D32" s="295">
        <v>165328228</v>
      </c>
      <c r="E32" s="295">
        <v>-1012000</v>
      </c>
      <c r="F32" s="288">
        <v>1</v>
      </c>
      <c r="G32" s="295">
        <v>164316228</v>
      </c>
    </row>
    <row r="33" spans="2:7">
      <c r="B33" s="288" t="s">
        <v>432</v>
      </c>
      <c r="C33" s="288">
        <v>1</v>
      </c>
      <c r="D33" s="295">
        <v>601381668.99999976</v>
      </c>
      <c r="E33" s="295">
        <v>-5050000</v>
      </c>
      <c r="F33" s="288">
        <v>1</v>
      </c>
      <c r="G33" s="295">
        <v>596331668.99999976</v>
      </c>
    </row>
    <row r="34" spans="2:7">
      <c r="B34" s="288" t="s">
        <v>433</v>
      </c>
      <c r="C34" s="288">
        <v>1</v>
      </c>
      <c r="D34" s="295">
        <v>161351485015.61002</v>
      </c>
      <c r="E34" s="295"/>
      <c r="F34" s="444"/>
      <c r="G34" s="295">
        <v>161351485015.61002</v>
      </c>
    </row>
    <row r="35" spans="2:7">
      <c r="B35" s="288" t="s">
        <v>434</v>
      </c>
      <c r="C35" s="288">
        <v>1</v>
      </c>
      <c r="D35" s="295">
        <v>116136250242.85999</v>
      </c>
      <c r="E35" s="295">
        <v>-10657080730.959999</v>
      </c>
      <c r="F35" s="288">
        <v>1</v>
      </c>
      <c r="G35" s="295">
        <v>105479169511.89999</v>
      </c>
    </row>
    <row r="36" spans="2:7">
      <c r="B36" s="571" t="s">
        <v>958</v>
      </c>
      <c r="C36" s="571"/>
      <c r="D36" s="572">
        <v>77181493515.720062</v>
      </c>
      <c r="E36" s="572">
        <v>-167430344.50000006</v>
      </c>
      <c r="F36" s="573"/>
      <c r="G36" s="572">
        <v>77014063171.220078</v>
      </c>
    </row>
    <row r="37" spans="2:7">
      <c r="B37" s="288" t="s">
        <v>435</v>
      </c>
      <c r="C37" s="288">
        <v>1</v>
      </c>
      <c r="D37" s="295">
        <v>347006384.35000008</v>
      </c>
      <c r="E37" s="295">
        <v>-6051900.4699999997</v>
      </c>
      <c r="F37" s="288">
        <v>1</v>
      </c>
      <c r="G37" s="295">
        <v>340954483.88000005</v>
      </c>
    </row>
    <row r="38" spans="2:7">
      <c r="B38" s="288" t="s">
        <v>436</v>
      </c>
      <c r="C38" s="288">
        <v>1</v>
      </c>
      <c r="D38" s="295">
        <v>52166841.920000046</v>
      </c>
      <c r="E38" s="295">
        <v>-503383.72999999992</v>
      </c>
      <c r="F38" s="288">
        <v>1</v>
      </c>
      <c r="G38" s="295">
        <v>51663458.19000005</v>
      </c>
    </row>
    <row r="39" spans="2:7">
      <c r="B39" s="288" t="s">
        <v>439</v>
      </c>
      <c r="C39" s="288">
        <v>1</v>
      </c>
      <c r="D39" s="295">
        <v>211317383.30000007</v>
      </c>
      <c r="E39" s="295">
        <v>-4968086.9000000004</v>
      </c>
      <c r="F39" s="288">
        <v>1</v>
      </c>
      <c r="G39" s="295">
        <v>206349296.40000007</v>
      </c>
    </row>
    <row r="40" spans="2:7">
      <c r="B40" s="288" t="s">
        <v>440</v>
      </c>
      <c r="C40" s="288">
        <v>1</v>
      </c>
      <c r="D40" s="295">
        <v>1686129343.0399976</v>
      </c>
      <c r="E40" s="295">
        <v>-407042.2099999999</v>
      </c>
      <c r="F40" s="288">
        <v>1</v>
      </c>
      <c r="G40" s="295">
        <v>1685722300.8299975</v>
      </c>
    </row>
    <row r="41" spans="2:7">
      <c r="B41" s="288" t="s">
        <v>441</v>
      </c>
      <c r="C41" s="288">
        <v>1</v>
      </c>
      <c r="D41" s="295">
        <v>42056403.109999977</v>
      </c>
      <c r="E41" s="295">
        <v>0</v>
      </c>
      <c r="F41" s="100">
        <v>0</v>
      </c>
      <c r="G41" s="295">
        <v>42056403.109999977</v>
      </c>
    </row>
    <row r="42" spans="2:7">
      <c r="B42" s="288" t="s">
        <v>442</v>
      </c>
      <c r="C42" s="288">
        <v>1</v>
      </c>
      <c r="D42" s="295">
        <v>18642235.290000029</v>
      </c>
      <c r="E42" s="295">
        <v>-325640.18000000005</v>
      </c>
      <c r="F42" s="288">
        <v>1</v>
      </c>
      <c r="G42" s="295">
        <v>18316595.110000029</v>
      </c>
    </row>
    <row r="43" spans="2:7">
      <c r="B43" s="288" t="s">
        <v>443</v>
      </c>
      <c r="C43" s="288">
        <v>1</v>
      </c>
      <c r="D43" s="295">
        <v>6114305059.8800001</v>
      </c>
      <c r="E43" s="295">
        <v>0</v>
      </c>
      <c r="F43" s="100">
        <v>0</v>
      </c>
      <c r="G43" s="295">
        <v>6114305059.8800001</v>
      </c>
    </row>
    <row r="44" spans="2:7">
      <c r="B44" s="288" t="s">
        <v>444</v>
      </c>
      <c r="C44" s="288">
        <v>1</v>
      </c>
      <c r="D44" s="295">
        <v>90423745.050000012</v>
      </c>
      <c r="E44" s="295">
        <v>-310193</v>
      </c>
      <c r="F44" s="288">
        <v>1</v>
      </c>
      <c r="G44" s="295">
        <v>90113552.050000012</v>
      </c>
    </row>
    <row r="45" spans="2:7">
      <c r="B45" s="288" t="s">
        <v>445</v>
      </c>
      <c r="C45" s="288">
        <v>1</v>
      </c>
      <c r="D45" s="295">
        <v>115289150.45000003</v>
      </c>
      <c r="E45" s="295">
        <v>-128352</v>
      </c>
      <c r="F45" s="288">
        <v>1</v>
      </c>
      <c r="G45" s="295">
        <v>115160798.45000003</v>
      </c>
    </row>
    <row r="46" spans="2:7">
      <c r="B46" s="288" t="s">
        <v>447</v>
      </c>
      <c r="C46" s="288">
        <v>1</v>
      </c>
      <c r="D46" s="295">
        <v>568182065.23999965</v>
      </c>
      <c r="E46" s="295">
        <v>-7380725.2200000007</v>
      </c>
      <c r="F46" s="288">
        <v>1</v>
      </c>
      <c r="G46" s="295">
        <v>560801340.01999962</v>
      </c>
    </row>
    <row r="47" spans="2:7">
      <c r="B47" s="288" t="s">
        <v>449</v>
      </c>
      <c r="C47" s="288">
        <v>1</v>
      </c>
      <c r="D47" s="295">
        <v>86191702.049999923</v>
      </c>
      <c r="E47" s="295">
        <v>-29931</v>
      </c>
      <c r="F47" s="288">
        <v>1</v>
      </c>
      <c r="G47" s="295">
        <v>86161771.049999923</v>
      </c>
    </row>
    <row r="48" spans="2:7">
      <c r="B48" s="288" t="s">
        <v>450</v>
      </c>
      <c r="C48" s="288">
        <v>1</v>
      </c>
      <c r="D48" s="295">
        <v>1369019679.6199961</v>
      </c>
      <c r="E48" s="295">
        <v>-7424017.9199999999</v>
      </c>
      <c r="F48" s="288">
        <v>1</v>
      </c>
      <c r="G48" s="295">
        <v>1361595661.699996</v>
      </c>
    </row>
    <row r="49" spans="2:7">
      <c r="B49" s="288" t="s">
        <v>451</v>
      </c>
      <c r="C49" s="288">
        <v>1</v>
      </c>
      <c r="D49" s="295">
        <v>324851010.61999893</v>
      </c>
      <c r="E49" s="295">
        <v>-4493752.5699999994</v>
      </c>
      <c r="F49" s="288">
        <v>1</v>
      </c>
      <c r="G49" s="295">
        <v>320357258.04999894</v>
      </c>
    </row>
    <row r="50" spans="2:7">
      <c r="B50" s="288" t="s">
        <v>452</v>
      </c>
      <c r="C50" s="288">
        <v>1</v>
      </c>
      <c r="D50" s="295">
        <v>52863539.61999993</v>
      </c>
      <c r="E50" s="295">
        <v>-21540</v>
      </c>
      <c r="F50" s="288">
        <v>1</v>
      </c>
      <c r="G50" s="295">
        <v>52841999.61999993</v>
      </c>
    </row>
    <row r="51" spans="2:7">
      <c r="B51" s="288" t="s">
        <v>453</v>
      </c>
      <c r="C51" s="288">
        <v>1</v>
      </c>
      <c r="D51" s="295">
        <v>77141813.700000033</v>
      </c>
      <c r="E51" s="295">
        <v>-64868.979999999996</v>
      </c>
      <c r="F51" s="288">
        <v>1</v>
      </c>
      <c r="G51" s="295">
        <v>77076944.720000029</v>
      </c>
    </row>
    <row r="52" spans="2:7">
      <c r="B52" s="288" t="s">
        <v>454</v>
      </c>
      <c r="C52" s="288">
        <v>1</v>
      </c>
      <c r="D52" s="295">
        <v>361648314.02000087</v>
      </c>
      <c r="E52" s="295">
        <v>-5096871.2</v>
      </c>
      <c r="F52" s="288">
        <v>1</v>
      </c>
      <c r="G52" s="295">
        <v>356551442.82000089</v>
      </c>
    </row>
    <row r="53" spans="2:7">
      <c r="B53" s="288" t="s">
        <v>455</v>
      </c>
      <c r="C53" s="288">
        <v>1</v>
      </c>
      <c r="D53" s="295">
        <v>353164631.64999986</v>
      </c>
      <c r="E53" s="295">
        <v>-2118846.96</v>
      </c>
      <c r="F53" s="288">
        <v>1</v>
      </c>
      <c r="G53" s="295">
        <v>351045784.68999988</v>
      </c>
    </row>
    <row r="54" spans="2:7">
      <c r="B54" s="288" t="s">
        <v>456</v>
      </c>
      <c r="C54" s="288">
        <v>1</v>
      </c>
      <c r="D54" s="295">
        <v>22080519.19000002</v>
      </c>
      <c r="E54" s="295">
        <v>-644972.29</v>
      </c>
      <c r="F54" s="288">
        <v>1</v>
      </c>
      <c r="G54" s="295">
        <v>21435546.900000021</v>
      </c>
    </row>
    <row r="55" spans="2:7">
      <c r="B55" s="288" t="s">
        <v>457</v>
      </c>
      <c r="C55" s="288">
        <v>1</v>
      </c>
      <c r="D55" s="295">
        <v>141163027.54999998</v>
      </c>
      <c r="E55" s="295">
        <v>0</v>
      </c>
      <c r="F55" s="100">
        <v>0</v>
      </c>
      <c r="G55" s="295">
        <v>141163027.54999998</v>
      </c>
    </row>
    <row r="56" spans="2:7">
      <c r="B56" s="288" t="s">
        <v>458</v>
      </c>
      <c r="C56" s="288">
        <v>1</v>
      </c>
      <c r="D56" s="295">
        <v>480898404.37</v>
      </c>
      <c r="E56" s="295">
        <v>0</v>
      </c>
      <c r="F56" s="100">
        <v>0</v>
      </c>
      <c r="G56" s="295">
        <v>480898404.37</v>
      </c>
    </row>
    <row r="57" spans="2:7">
      <c r="B57" s="288" t="s">
        <v>459</v>
      </c>
      <c r="C57" s="288">
        <v>1</v>
      </c>
      <c r="D57" s="295">
        <v>318020402.67999995</v>
      </c>
      <c r="E57" s="295">
        <v>-2446260.5300000003</v>
      </c>
      <c r="F57" s="288">
        <v>1</v>
      </c>
      <c r="G57" s="295">
        <v>315574142.14999998</v>
      </c>
    </row>
    <row r="58" spans="2:7">
      <c r="B58" s="288" t="s">
        <v>461</v>
      </c>
      <c r="C58" s="288">
        <v>1</v>
      </c>
      <c r="D58" s="295">
        <v>219781864.72</v>
      </c>
      <c r="E58" s="295">
        <v>-3802191.22</v>
      </c>
      <c r="F58" s="288">
        <v>1</v>
      </c>
      <c r="G58" s="295">
        <v>215979673.5</v>
      </c>
    </row>
    <row r="59" spans="2:7">
      <c r="B59" s="288" t="s">
        <v>462</v>
      </c>
      <c r="C59" s="288">
        <v>1</v>
      </c>
      <c r="D59" s="295">
        <v>167463597.69000003</v>
      </c>
      <c r="E59" s="295">
        <v>-517386.72</v>
      </c>
      <c r="F59" s="288">
        <v>1</v>
      </c>
      <c r="G59" s="295">
        <v>166946210.97000003</v>
      </c>
    </row>
    <row r="60" spans="2:7">
      <c r="B60" s="288" t="s">
        <v>463</v>
      </c>
      <c r="C60" s="288">
        <v>1</v>
      </c>
      <c r="D60" s="295">
        <v>16233184.090000002</v>
      </c>
      <c r="E60" s="295">
        <v>-277753.78000000003</v>
      </c>
      <c r="F60" s="288">
        <v>1</v>
      </c>
      <c r="G60" s="295">
        <v>15955430.310000002</v>
      </c>
    </row>
    <row r="61" spans="2:7">
      <c r="B61" s="288" t="s">
        <v>464</v>
      </c>
      <c r="C61" s="288">
        <v>1</v>
      </c>
      <c r="D61" s="295">
        <v>199684892.37000027</v>
      </c>
      <c r="E61" s="295">
        <v>-3462728.2699999996</v>
      </c>
      <c r="F61" s="288">
        <v>1</v>
      </c>
      <c r="G61" s="295">
        <v>196222164.10000026</v>
      </c>
    </row>
    <row r="62" spans="2:7">
      <c r="B62" s="288" t="s">
        <v>465</v>
      </c>
      <c r="C62" s="288">
        <v>1</v>
      </c>
      <c r="D62" s="295">
        <v>934556540.40999818</v>
      </c>
      <c r="E62" s="295">
        <v>-12998263.780000003</v>
      </c>
      <c r="F62" s="288">
        <v>1</v>
      </c>
      <c r="G62" s="295">
        <v>921558276.62999821</v>
      </c>
    </row>
    <row r="63" spans="2:7">
      <c r="B63" s="288" t="s">
        <v>466</v>
      </c>
      <c r="C63" s="288">
        <v>1</v>
      </c>
      <c r="D63" s="295">
        <v>7166226.6200000001</v>
      </c>
      <c r="E63" s="295">
        <v>-76544.179999999993</v>
      </c>
      <c r="F63" s="288">
        <v>1</v>
      </c>
      <c r="G63" s="295">
        <v>7089682.4400000004</v>
      </c>
    </row>
    <row r="64" spans="2:7">
      <c r="B64" s="288" t="s">
        <v>467</v>
      </c>
      <c r="C64" s="288">
        <v>1</v>
      </c>
      <c r="D64" s="295">
        <v>146897770.34000006</v>
      </c>
      <c r="E64" s="295">
        <v>-11873873.120000003</v>
      </c>
      <c r="F64" s="288">
        <v>1</v>
      </c>
      <c r="G64" s="295">
        <v>135023897.22000006</v>
      </c>
    </row>
    <row r="65" spans="2:7">
      <c r="B65" s="288" t="s">
        <v>470</v>
      </c>
      <c r="C65" s="288">
        <v>1</v>
      </c>
      <c r="D65" s="295">
        <v>3340595727.3699975</v>
      </c>
      <c r="E65" s="295">
        <v>-26344428.400000002</v>
      </c>
      <c r="F65" s="288">
        <v>1</v>
      </c>
      <c r="G65" s="295">
        <v>3314251298.9699974</v>
      </c>
    </row>
    <row r="66" spans="2:7">
      <c r="B66" s="288" t="s">
        <v>472</v>
      </c>
      <c r="C66" s="288">
        <v>1</v>
      </c>
      <c r="D66" s="295">
        <v>254517635.88999945</v>
      </c>
      <c r="E66" s="295">
        <v>-3196141.2600000002</v>
      </c>
      <c r="F66" s="288">
        <v>1</v>
      </c>
      <c r="G66" s="295">
        <v>251321494.62999946</v>
      </c>
    </row>
    <row r="67" spans="2:7">
      <c r="B67" s="288" t="s">
        <v>473</v>
      </c>
      <c r="C67" s="288">
        <v>1</v>
      </c>
      <c r="D67" s="295">
        <v>3628824790.4799957</v>
      </c>
      <c r="E67" s="295">
        <v>-6952782.21</v>
      </c>
      <c r="F67" s="288">
        <v>1</v>
      </c>
      <c r="G67" s="295">
        <v>3621872008.2699957</v>
      </c>
    </row>
    <row r="68" spans="2:7">
      <c r="B68" s="288" t="s">
        <v>474</v>
      </c>
      <c r="C68" s="288">
        <v>1</v>
      </c>
      <c r="D68" s="295">
        <v>128286536.16999994</v>
      </c>
      <c r="E68" s="295">
        <v>-325941.16000000003</v>
      </c>
      <c r="F68" s="288">
        <v>1</v>
      </c>
      <c r="G68" s="295">
        <v>127960595.00999995</v>
      </c>
    </row>
    <row r="69" spans="2:7">
      <c r="B69" s="288" t="s">
        <v>475</v>
      </c>
      <c r="C69" s="288">
        <v>1</v>
      </c>
      <c r="D69" s="295">
        <v>13872637.520000001</v>
      </c>
      <c r="E69" s="295"/>
      <c r="F69" s="100">
        <v>0</v>
      </c>
      <c r="G69" s="295">
        <v>13872637.520000001</v>
      </c>
    </row>
    <row r="70" spans="2:7">
      <c r="B70" s="288" t="s">
        <v>476</v>
      </c>
      <c r="C70" s="288">
        <v>1</v>
      </c>
      <c r="D70" s="295">
        <v>61253740.289999925</v>
      </c>
      <c r="E70" s="295">
        <v>-1211009.06</v>
      </c>
      <c r="F70" s="288">
        <v>1</v>
      </c>
      <c r="G70" s="295">
        <v>60042731.229999922</v>
      </c>
    </row>
    <row r="71" spans="2:7">
      <c r="B71" s="288" t="s">
        <v>477</v>
      </c>
      <c r="C71" s="288">
        <v>1</v>
      </c>
      <c r="D71" s="295">
        <v>156249174.38999981</v>
      </c>
      <c r="E71" s="295">
        <v>-1329118.6700000002</v>
      </c>
      <c r="F71" s="288">
        <v>1</v>
      </c>
      <c r="G71" s="295">
        <v>154920055.71999982</v>
      </c>
    </row>
    <row r="72" spans="2:7">
      <c r="B72" s="288" t="s">
        <v>478</v>
      </c>
      <c r="C72" s="288">
        <v>1</v>
      </c>
      <c r="D72" s="295">
        <v>549130836.73000014</v>
      </c>
      <c r="E72" s="295">
        <v>-1717104.47</v>
      </c>
      <c r="F72" s="288">
        <v>1</v>
      </c>
      <c r="G72" s="295">
        <v>547413732.26000011</v>
      </c>
    </row>
    <row r="73" spans="2:7">
      <c r="B73" s="288" t="s">
        <v>479</v>
      </c>
      <c r="C73" s="288">
        <v>1</v>
      </c>
      <c r="D73" s="295">
        <v>212094064.30000001</v>
      </c>
      <c r="E73" s="295">
        <v>-8839165.7199999988</v>
      </c>
      <c r="F73" s="288">
        <v>1</v>
      </c>
      <c r="G73" s="295">
        <v>203254898.58000001</v>
      </c>
    </row>
    <row r="74" spans="2:7">
      <c r="B74" s="288" t="s">
        <v>480</v>
      </c>
      <c r="C74" s="288">
        <v>1</v>
      </c>
      <c r="D74" s="295">
        <v>126320983.73000014</v>
      </c>
      <c r="E74" s="295">
        <v>-450134.86999999994</v>
      </c>
      <c r="F74" s="288">
        <v>1</v>
      </c>
      <c r="G74" s="295">
        <v>125870848.86000013</v>
      </c>
    </row>
    <row r="75" spans="2:7">
      <c r="B75" s="288" t="s">
        <v>481</v>
      </c>
      <c r="C75" s="288">
        <v>1</v>
      </c>
      <c r="D75" s="295">
        <v>233183059.34999993</v>
      </c>
      <c r="E75" s="295">
        <v>-3637424.79</v>
      </c>
      <c r="F75" s="288">
        <v>1</v>
      </c>
      <c r="G75" s="295">
        <v>229545634.55999994</v>
      </c>
    </row>
    <row r="76" spans="2:7">
      <c r="B76" s="288" t="s">
        <v>482</v>
      </c>
      <c r="C76" s="288">
        <v>1</v>
      </c>
      <c r="D76" s="295">
        <v>86090094.749999925</v>
      </c>
      <c r="E76" s="295">
        <v>-827687.07000000007</v>
      </c>
      <c r="F76" s="288">
        <v>1</v>
      </c>
      <c r="G76" s="295">
        <v>85262407.679999933</v>
      </c>
    </row>
    <row r="77" spans="2:7">
      <c r="B77" s="288" t="s">
        <v>484</v>
      </c>
      <c r="C77" s="288">
        <v>1</v>
      </c>
      <c r="D77" s="295">
        <v>197279840.34000009</v>
      </c>
      <c r="E77" s="295">
        <v>-2028272.6</v>
      </c>
      <c r="F77" s="288">
        <v>1</v>
      </c>
      <c r="G77" s="295">
        <v>195251567.7400001</v>
      </c>
    </row>
    <row r="78" spans="2:7">
      <c r="B78" s="288" t="s">
        <v>485</v>
      </c>
      <c r="C78" s="288">
        <v>1</v>
      </c>
      <c r="D78" s="295">
        <v>211490087.3200002</v>
      </c>
      <c r="E78" s="295">
        <v>-980508.87000000011</v>
      </c>
      <c r="F78" s="288">
        <v>1</v>
      </c>
      <c r="G78" s="295">
        <v>210509578.4500002</v>
      </c>
    </row>
    <row r="79" spans="2:7">
      <c r="B79" s="288" t="s">
        <v>486</v>
      </c>
      <c r="C79" s="288">
        <v>1</v>
      </c>
      <c r="D79" s="295">
        <v>55159700.290000051</v>
      </c>
      <c r="E79" s="295">
        <v>-415332.0199999999</v>
      </c>
      <c r="F79" s="288">
        <v>1</v>
      </c>
      <c r="G79" s="295">
        <v>54744368.270000048</v>
      </c>
    </row>
    <row r="80" spans="2:7">
      <c r="B80" s="288" t="s">
        <v>487</v>
      </c>
      <c r="C80" s="288">
        <v>1</v>
      </c>
      <c r="D80" s="295">
        <v>13665406.58</v>
      </c>
      <c r="E80" s="295">
        <v>-39084.240000000005</v>
      </c>
      <c r="F80" s="288">
        <v>1</v>
      </c>
      <c r="G80" s="295">
        <v>13626322.34</v>
      </c>
    </row>
    <row r="81" spans="2:7">
      <c r="B81" s="288" t="s">
        <v>488</v>
      </c>
      <c r="C81" s="288">
        <v>1</v>
      </c>
      <c r="D81" s="295">
        <v>53840236.66999995</v>
      </c>
      <c r="E81" s="295">
        <v>-611335.56999999995</v>
      </c>
      <c r="F81" s="288">
        <v>1</v>
      </c>
      <c r="G81" s="295">
        <v>53228901.099999949</v>
      </c>
    </row>
    <row r="82" spans="2:7">
      <c r="B82" s="288" t="s">
        <v>489</v>
      </c>
      <c r="C82" s="288">
        <v>1</v>
      </c>
      <c r="D82" s="295">
        <v>51787654902.150085</v>
      </c>
      <c r="E82" s="295">
        <v>-18851544.829999998</v>
      </c>
      <c r="F82" s="288">
        <v>1</v>
      </c>
      <c r="G82" s="295">
        <v>51768803357.320084</v>
      </c>
    </row>
    <row r="83" spans="2:7">
      <c r="B83" s="288" t="s">
        <v>490</v>
      </c>
      <c r="C83" s="288">
        <v>1</v>
      </c>
      <c r="D83" s="295">
        <v>60441472.229999967</v>
      </c>
      <c r="E83" s="295">
        <v>-337128.58999999997</v>
      </c>
      <c r="F83" s="288">
        <v>1</v>
      </c>
      <c r="G83" s="295">
        <v>60104343.639999963</v>
      </c>
    </row>
    <row r="84" spans="2:7">
      <c r="B84" s="288" t="s">
        <v>491</v>
      </c>
      <c r="C84" s="288">
        <v>1</v>
      </c>
      <c r="D84" s="295">
        <v>1306867051.0900016</v>
      </c>
      <c r="E84" s="295">
        <v>-12061746.390000001</v>
      </c>
      <c r="F84" s="288">
        <v>1</v>
      </c>
      <c r="G84" s="295">
        <v>1294805304.7000015</v>
      </c>
    </row>
    <row r="85" spans="2:7">
      <c r="B85" s="288" t="s">
        <v>492</v>
      </c>
      <c r="C85" s="288">
        <v>1</v>
      </c>
      <c r="D85" s="295">
        <v>152333072.07999986</v>
      </c>
      <c r="E85" s="295">
        <v>-1791145.0800000003</v>
      </c>
      <c r="F85" s="288">
        <v>1</v>
      </c>
      <c r="G85" s="295">
        <v>150541926.99999985</v>
      </c>
    </row>
    <row r="86" spans="2:7">
      <c r="B86" s="288" t="s">
        <v>493</v>
      </c>
      <c r="C86" s="288">
        <v>1</v>
      </c>
      <c r="D86" s="295">
        <v>27996733.060000002</v>
      </c>
      <c r="E86" s="295">
        <v>-58182.400000000001</v>
      </c>
      <c r="F86" s="288">
        <v>1</v>
      </c>
      <c r="G86" s="295">
        <v>27938550.660000004</v>
      </c>
    </row>
    <row r="87" spans="2:7">
      <c r="B87" s="574" t="s">
        <v>959</v>
      </c>
      <c r="C87" s="574"/>
      <c r="D87" s="575">
        <v>12324752032.310036</v>
      </c>
      <c r="E87" s="575">
        <v>-13302258.349999996</v>
      </c>
      <c r="F87" s="576"/>
      <c r="G87" s="575">
        <v>12311449773.960035</v>
      </c>
    </row>
    <row r="88" spans="2:7">
      <c r="B88" s="288" t="s">
        <v>495</v>
      </c>
      <c r="C88" s="288">
        <v>1</v>
      </c>
      <c r="D88" s="295">
        <v>156725473.15999994</v>
      </c>
      <c r="E88" s="295">
        <v>-83715</v>
      </c>
      <c r="F88" s="288">
        <v>1</v>
      </c>
      <c r="G88" s="295">
        <v>156641758.15999994</v>
      </c>
    </row>
    <row r="89" spans="2:7">
      <c r="B89" s="288" t="s">
        <v>496</v>
      </c>
      <c r="C89" s="288">
        <v>1</v>
      </c>
      <c r="D89" s="295">
        <v>235382212.20000005</v>
      </c>
      <c r="E89" s="295">
        <v>-2127395.3299999996</v>
      </c>
      <c r="F89" s="288">
        <v>1</v>
      </c>
      <c r="G89" s="295">
        <v>233254816.87000003</v>
      </c>
    </row>
    <row r="90" spans="2:7">
      <c r="B90" s="288" t="s">
        <v>499</v>
      </c>
      <c r="C90" s="288">
        <v>1</v>
      </c>
      <c r="D90" s="295">
        <v>11932644346.950035</v>
      </c>
      <c r="E90" s="295">
        <v>-11091148.019999996</v>
      </c>
      <c r="F90" s="288">
        <v>1</v>
      </c>
      <c r="G90" s="295">
        <v>11921553198.930035</v>
      </c>
    </row>
    <row r="91" spans="2:7">
      <c r="B91" s="571" t="s">
        <v>214</v>
      </c>
      <c r="C91" s="571"/>
      <c r="D91" s="310">
        <v>18014991664.930008</v>
      </c>
      <c r="E91" s="310">
        <v>-407150059.28000003</v>
      </c>
      <c r="F91" s="577"/>
      <c r="G91" s="310">
        <v>17607841605.650002</v>
      </c>
    </row>
    <row r="92" spans="2:7">
      <c r="B92" s="288" t="s">
        <v>502</v>
      </c>
      <c r="C92" s="288">
        <v>1</v>
      </c>
      <c r="D92" s="295">
        <v>3449663526.0399966</v>
      </c>
      <c r="E92" s="295">
        <v>-390376607.79000002</v>
      </c>
      <c r="F92" s="288">
        <v>1</v>
      </c>
      <c r="G92" s="295">
        <v>3059286918.2499967</v>
      </c>
    </row>
    <row r="93" spans="2:7">
      <c r="B93" s="288" t="s">
        <v>503</v>
      </c>
      <c r="C93" s="288">
        <v>1</v>
      </c>
      <c r="D93" s="295">
        <v>41810389.640000008</v>
      </c>
      <c r="E93" s="295">
        <v>-7926</v>
      </c>
      <c r="F93" s="288">
        <v>1</v>
      </c>
      <c r="G93" s="295">
        <v>41802463.640000008</v>
      </c>
    </row>
    <row r="94" spans="2:7">
      <c r="B94" s="288" t="s">
        <v>504</v>
      </c>
      <c r="C94" s="288">
        <v>1</v>
      </c>
      <c r="D94" s="295">
        <v>15067827.050000001</v>
      </c>
      <c r="E94" s="295">
        <v>0</v>
      </c>
      <c r="F94" s="100">
        <v>0</v>
      </c>
      <c r="G94" s="295">
        <v>15067827.050000001</v>
      </c>
    </row>
    <row r="95" spans="2:7">
      <c r="B95" s="288" t="s">
        <v>505</v>
      </c>
      <c r="C95" s="288">
        <v>1</v>
      </c>
      <c r="D95" s="295">
        <v>135304078.34</v>
      </c>
      <c r="E95" s="295">
        <v>0</v>
      </c>
      <c r="F95" s="100">
        <v>0</v>
      </c>
      <c r="G95" s="295">
        <v>135304078.34</v>
      </c>
    </row>
    <row r="96" spans="2:7">
      <c r="B96" s="288" t="s">
        <v>506</v>
      </c>
      <c r="C96" s="288">
        <v>1</v>
      </c>
      <c r="D96" s="295">
        <v>161800516.81999999</v>
      </c>
      <c r="E96" s="295">
        <v>-10039832</v>
      </c>
      <c r="F96" s="288">
        <v>1</v>
      </c>
      <c r="G96" s="295">
        <v>151760684.81999999</v>
      </c>
    </row>
    <row r="97" spans="2:7">
      <c r="B97" s="288" t="s">
        <v>507</v>
      </c>
      <c r="C97" s="288">
        <v>1</v>
      </c>
      <c r="D97" s="295">
        <v>189564858.71999994</v>
      </c>
      <c r="E97" s="295">
        <v>-24860</v>
      </c>
      <c r="F97" s="288">
        <v>1</v>
      </c>
      <c r="G97" s="295">
        <v>189539998.71999994</v>
      </c>
    </row>
    <row r="98" spans="2:7">
      <c r="B98" s="288" t="s">
        <v>508</v>
      </c>
      <c r="C98" s="288">
        <v>1</v>
      </c>
      <c r="D98" s="295">
        <v>27734346.990000002</v>
      </c>
      <c r="E98" s="295">
        <v>-20000</v>
      </c>
      <c r="F98" s="288">
        <v>1</v>
      </c>
      <c r="G98" s="295">
        <v>27714346.990000002</v>
      </c>
    </row>
    <row r="99" spans="2:7">
      <c r="B99" s="288" t="s">
        <v>509</v>
      </c>
      <c r="C99" s="288">
        <v>1</v>
      </c>
      <c r="D99" s="295">
        <v>104393522.98</v>
      </c>
      <c r="E99" s="295">
        <v>0</v>
      </c>
      <c r="F99" s="100">
        <v>0</v>
      </c>
      <c r="G99" s="295">
        <v>104393522.98</v>
      </c>
    </row>
    <row r="100" spans="2:7">
      <c r="B100" s="288" t="s">
        <v>510</v>
      </c>
      <c r="C100" s="288">
        <v>1</v>
      </c>
      <c r="D100" s="295">
        <v>65342789.07</v>
      </c>
      <c r="E100" s="295"/>
      <c r="F100" s="100">
        <v>0</v>
      </c>
      <c r="G100" s="295">
        <v>65342789.07</v>
      </c>
    </row>
    <row r="101" spans="2:7">
      <c r="B101" s="288" t="s">
        <v>512</v>
      </c>
      <c r="C101" s="288">
        <v>1</v>
      </c>
      <c r="D101" s="295">
        <v>34422405.839999996</v>
      </c>
      <c r="E101" s="295"/>
      <c r="F101" s="100">
        <v>0</v>
      </c>
      <c r="G101" s="295">
        <v>34422405.839999996</v>
      </c>
    </row>
    <row r="102" spans="2:7">
      <c r="B102" s="288" t="s">
        <v>513</v>
      </c>
      <c r="C102" s="288">
        <v>1</v>
      </c>
      <c r="D102" s="295">
        <v>37469503.81000001</v>
      </c>
      <c r="E102" s="295"/>
      <c r="F102" s="100">
        <v>0</v>
      </c>
      <c r="G102" s="295">
        <v>37469503.81000001</v>
      </c>
    </row>
    <row r="103" spans="2:7">
      <c r="B103" s="288" t="s">
        <v>514</v>
      </c>
      <c r="C103" s="288">
        <v>1</v>
      </c>
      <c r="D103" s="295">
        <v>8594869.2300000004</v>
      </c>
      <c r="E103" s="295">
        <v>-300</v>
      </c>
      <c r="F103" s="288">
        <v>1</v>
      </c>
      <c r="G103" s="295">
        <v>8594569.2300000004</v>
      </c>
    </row>
    <row r="104" spans="2:7">
      <c r="B104" s="288" t="s">
        <v>515</v>
      </c>
      <c r="C104" s="288">
        <v>1</v>
      </c>
      <c r="D104" s="295">
        <v>34651677.190000005</v>
      </c>
      <c r="E104" s="295"/>
      <c r="F104" s="100">
        <v>0</v>
      </c>
      <c r="G104" s="295">
        <v>34651677.190000005</v>
      </c>
    </row>
    <row r="105" spans="2:7">
      <c r="B105" s="288" t="s">
        <v>516</v>
      </c>
      <c r="C105" s="288">
        <v>1</v>
      </c>
      <c r="D105" s="295">
        <v>20082635.66</v>
      </c>
      <c r="E105" s="295"/>
      <c r="F105" s="100">
        <v>0</v>
      </c>
      <c r="G105" s="295">
        <v>20082635.66</v>
      </c>
    </row>
    <row r="106" spans="2:7">
      <c r="B106" s="288" t="s">
        <v>517</v>
      </c>
      <c r="C106" s="288">
        <v>1</v>
      </c>
      <c r="D106" s="295">
        <v>20373692.73</v>
      </c>
      <c r="E106" s="295">
        <v>0</v>
      </c>
      <c r="F106" s="100">
        <v>0</v>
      </c>
      <c r="G106" s="295">
        <v>20373692.73</v>
      </c>
    </row>
    <row r="107" spans="2:7">
      <c r="B107" s="288" t="s">
        <v>518</v>
      </c>
      <c r="C107" s="288">
        <v>1</v>
      </c>
      <c r="D107" s="295">
        <v>64022852.059999987</v>
      </c>
      <c r="E107" s="295">
        <v>-4025</v>
      </c>
      <c r="F107" s="288">
        <v>1</v>
      </c>
      <c r="G107" s="295">
        <v>64018827.059999987</v>
      </c>
    </row>
    <row r="108" spans="2:7">
      <c r="B108" s="288" t="s">
        <v>519</v>
      </c>
      <c r="C108" s="288">
        <v>1</v>
      </c>
      <c r="D108" s="295">
        <v>54878767.700000003</v>
      </c>
      <c r="E108" s="295"/>
      <c r="F108" s="100">
        <v>0</v>
      </c>
      <c r="G108" s="295">
        <v>54878767.700000003</v>
      </c>
    </row>
    <row r="109" spans="2:7">
      <c r="B109" s="288" t="s">
        <v>520</v>
      </c>
      <c r="C109" s="288">
        <v>1</v>
      </c>
      <c r="D109" s="295">
        <v>43903499.750000007</v>
      </c>
      <c r="E109" s="295">
        <v>0</v>
      </c>
      <c r="F109" s="100">
        <v>0</v>
      </c>
      <c r="G109" s="295">
        <v>43903499.750000007</v>
      </c>
    </row>
    <row r="110" spans="2:7">
      <c r="B110" s="288" t="s">
        <v>521</v>
      </c>
      <c r="C110" s="288">
        <v>1</v>
      </c>
      <c r="D110" s="295">
        <v>1293055404.8000004</v>
      </c>
      <c r="E110" s="295"/>
      <c r="F110" s="100">
        <v>0</v>
      </c>
      <c r="G110" s="295">
        <v>1293055404.8000004</v>
      </c>
    </row>
    <row r="111" spans="2:7">
      <c r="B111" s="288" t="s">
        <v>522</v>
      </c>
      <c r="C111" s="288">
        <v>1</v>
      </c>
      <c r="D111" s="295">
        <v>61079192.710000016</v>
      </c>
      <c r="E111" s="295"/>
      <c r="F111" s="100">
        <v>0</v>
      </c>
      <c r="G111" s="295">
        <v>61079192.710000016</v>
      </c>
    </row>
    <row r="112" spans="2:7">
      <c r="B112" s="288" t="s">
        <v>523</v>
      </c>
      <c r="C112" s="288">
        <v>1</v>
      </c>
      <c r="D112" s="295">
        <v>195881983.88999996</v>
      </c>
      <c r="E112" s="295"/>
      <c r="F112" s="100">
        <v>0</v>
      </c>
      <c r="G112" s="295">
        <v>195881983.88999996</v>
      </c>
    </row>
    <row r="113" spans="2:7">
      <c r="B113" s="288" t="s">
        <v>524</v>
      </c>
      <c r="C113" s="288">
        <v>1</v>
      </c>
      <c r="D113" s="295">
        <v>26844893.889999997</v>
      </c>
      <c r="E113" s="295"/>
      <c r="F113" s="100">
        <v>0</v>
      </c>
      <c r="G113" s="295">
        <v>26844893.889999997</v>
      </c>
    </row>
    <row r="114" spans="2:7">
      <c r="B114" s="288" t="s">
        <v>525</v>
      </c>
      <c r="C114" s="288">
        <v>1</v>
      </c>
      <c r="D114" s="295">
        <v>36831212.029999994</v>
      </c>
      <c r="E114" s="295">
        <v>-1411.23</v>
      </c>
      <c r="F114" s="288">
        <v>1</v>
      </c>
      <c r="G114" s="295">
        <v>36829800.799999997</v>
      </c>
    </row>
    <row r="115" spans="2:7">
      <c r="B115" s="288" t="s">
        <v>526</v>
      </c>
      <c r="C115" s="288">
        <v>1</v>
      </c>
      <c r="D115" s="295">
        <v>29826657.420000002</v>
      </c>
      <c r="E115" s="295">
        <v>-2754.25</v>
      </c>
      <c r="F115" s="288">
        <v>1</v>
      </c>
      <c r="G115" s="295">
        <v>29823903.170000002</v>
      </c>
    </row>
    <row r="116" spans="2:7">
      <c r="B116" s="288" t="s">
        <v>527</v>
      </c>
      <c r="C116" s="288">
        <v>1</v>
      </c>
      <c r="D116" s="295">
        <v>21174490.399999999</v>
      </c>
      <c r="E116" s="295"/>
      <c r="F116" s="100">
        <v>0</v>
      </c>
      <c r="G116" s="295">
        <v>21174490.399999999</v>
      </c>
    </row>
    <row r="117" spans="2:7">
      <c r="B117" s="288" t="s">
        <v>528</v>
      </c>
      <c r="C117" s="288">
        <v>1</v>
      </c>
      <c r="D117" s="295">
        <v>101087172.70999999</v>
      </c>
      <c r="E117" s="295"/>
      <c r="F117" s="100">
        <v>0</v>
      </c>
      <c r="G117" s="295">
        <v>101087172.70999999</v>
      </c>
    </row>
    <row r="118" spans="2:7">
      <c r="B118" s="288" t="s">
        <v>529</v>
      </c>
      <c r="C118" s="288">
        <v>1</v>
      </c>
      <c r="D118" s="295">
        <v>37610942.610000014</v>
      </c>
      <c r="E118" s="295">
        <v>-5134</v>
      </c>
      <c r="F118" s="288">
        <v>1</v>
      </c>
      <c r="G118" s="295">
        <v>37605808.610000014</v>
      </c>
    </row>
    <row r="119" spans="2:7">
      <c r="B119" s="288" t="s">
        <v>530</v>
      </c>
      <c r="C119" s="288">
        <v>1</v>
      </c>
      <c r="D119" s="295">
        <v>22922540.239999991</v>
      </c>
      <c r="E119" s="295"/>
      <c r="F119" s="100">
        <v>0</v>
      </c>
      <c r="G119" s="295">
        <v>22922540.239999991</v>
      </c>
    </row>
    <row r="120" spans="2:7">
      <c r="B120" s="288" t="s">
        <v>531</v>
      </c>
      <c r="C120" s="288">
        <v>1</v>
      </c>
      <c r="D120" s="295">
        <v>13325330.07</v>
      </c>
      <c r="E120" s="295"/>
      <c r="F120" s="100">
        <v>0</v>
      </c>
      <c r="G120" s="295">
        <v>13325330.07</v>
      </c>
    </row>
    <row r="121" spans="2:7">
      <c r="B121" s="288" t="s">
        <v>534</v>
      </c>
      <c r="C121" s="288">
        <v>1</v>
      </c>
      <c r="D121" s="295">
        <v>32327829.960000016</v>
      </c>
      <c r="E121" s="295">
        <v>-13845.75</v>
      </c>
      <c r="F121" s="288">
        <v>1</v>
      </c>
      <c r="G121" s="295">
        <v>32313984.210000016</v>
      </c>
    </row>
    <row r="122" spans="2:7">
      <c r="B122" s="288" t="s">
        <v>535</v>
      </c>
      <c r="C122" s="288">
        <v>1</v>
      </c>
      <c r="D122" s="295">
        <v>623482228.2299999</v>
      </c>
      <c r="E122" s="295"/>
      <c r="F122" s="100">
        <v>0</v>
      </c>
      <c r="G122" s="295">
        <v>623482228.2299999</v>
      </c>
    </row>
    <row r="123" spans="2:7">
      <c r="B123" s="288" t="s">
        <v>536</v>
      </c>
      <c r="C123" s="288">
        <v>1</v>
      </c>
      <c r="D123" s="295">
        <v>27030081.760000002</v>
      </c>
      <c r="E123" s="295"/>
      <c r="F123" s="100">
        <v>0</v>
      </c>
      <c r="G123" s="295">
        <v>27030081.760000002</v>
      </c>
    </row>
    <row r="124" spans="2:7">
      <c r="B124" s="288" t="s">
        <v>537</v>
      </c>
      <c r="C124" s="288">
        <v>1</v>
      </c>
      <c r="D124" s="295">
        <v>34869161.710000001</v>
      </c>
      <c r="E124" s="295"/>
      <c r="F124" s="100">
        <v>0</v>
      </c>
      <c r="G124" s="295">
        <v>34869161.710000001</v>
      </c>
    </row>
    <row r="125" spans="2:7">
      <c r="B125" s="288" t="s">
        <v>538</v>
      </c>
      <c r="C125" s="288">
        <v>1</v>
      </c>
      <c r="D125" s="295">
        <v>22030007.719999984</v>
      </c>
      <c r="E125" s="295"/>
      <c r="F125" s="100">
        <v>0</v>
      </c>
      <c r="G125" s="295">
        <v>22030007.719999984</v>
      </c>
    </row>
    <row r="126" spans="2:7">
      <c r="B126" s="288" t="s">
        <v>540</v>
      </c>
      <c r="C126" s="288">
        <v>1</v>
      </c>
      <c r="D126" s="295">
        <v>34165598.429999985</v>
      </c>
      <c r="E126" s="295"/>
      <c r="F126" s="100">
        <v>0</v>
      </c>
      <c r="G126" s="295">
        <v>34165598.429999985</v>
      </c>
    </row>
    <row r="127" spans="2:7">
      <c r="B127" s="288" t="s">
        <v>541</v>
      </c>
      <c r="C127" s="288">
        <v>1</v>
      </c>
      <c r="D127" s="295">
        <v>35345194.520000011</v>
      </c>
      <c r="E127" s="295">
        <v>-7932.5</v>
      </c>
      <c r="F127" s="288">
        <v>1</v>
      </c>
      <c r="G127" s="295">
        <v>35337262.020000011</v>
      </c>
    </row>
    <row r="128" spans="2:7">
      <c r="B128" s="288" t="s">
        <v>542</v>
      </c>
      <c r="C128" s="288">
        <v>1</v>
      </c>
      <c r="D128" s="295">
        <v>78625256.940000027</v>
      </c>
      <c r="E128" s="295"/>
      <c r="F128" s="100">
        <v>0</v>
      </c>
      <c r="G128" s="295">
        <v>78625256.940000027</v>
      </c>
    </row>
    <row r="129" spans="2:7">
      <c r="B129" s="288" t="s">
        <v>543</v>
      </c>
      <c r="C129" s="288">
        <v>1</v>
      </c>
      <c r="D129" s="295">
        <v>404983767.65000027</v>
      </c>
      <c r="E129" s="295">
        <v>-22006.45</v>
      </c>
      <c r="F129" s="288">
        <v>1</v>
      </c>
      <c r="G129" s="295">
        <v>404961761.20000029</v>
      </c>
    </row>
    <row r="130" spans="2:7">
      <c r="B130" s="288" t="s">
        <v>544</v>
      </c>
      <c r="C130" s="288">
        <v>1</v>
      </c>
      <c r="D130" s="295">
        <v>21467936.440000001</v>
      </c>
      <c r="E130" s="295"/>
      <c r="F130" s="100">
        <v>0</v>
      </c>
      <c r="G130" s="295">
        <v>21467936.440000001</v>
      </c>
    </row>
    <row r="131" spans="2:7">
      <c r="B131" s="288" t="s">
        <v>545</v>
      </c>
      <c r="C131" s="288">
        <v>1</v>
      </c>
      <c r="D131" s="295">
        <v>17567183.390000004</v>
      </c>
      <c r="E131" s="295"/>
      <c r="F131" s="100">
        <v>0</v>
      </c>
      <c r="G131" s="295">
        <v>17567183.390000004</v>
      </c>
    </row>
    <row r="132" spans="2:7">
      <c r="B132" s="288" t="s">
        <v>546</v>
      </c>
      <c r="C132" s="288">
        <v>1</v>
      </c>
      <c r="D132" s="295">
        <v>43645980.769999988</v>
      </c>
      <c r="E132" s="295"/>
      <c r="F132" s="100">
        <v>0</v>
      </c>
      <c r="G132" s="295">
        <v>43645980.769999988</v>
      </c>
    </row>
    <row r="133" spans="2:7">
      <c r="B133" s="288" t="s">
        <v>547</v>
      </c>
      <c r="C133" s="288">
        <v>1</v>
      </c>
      <c r="D133" s="295">
        <v>25920955.389999993</v>
      </c>
      <c r="E133" s="295">
        <v>-5760</v>
      </c>
      <c r="F133" s="288">
        <v>1</v>
      </c>
      <c r="G133" s="295">
        <v>25915195.389999993</v>
      </c>
    </row>
    <row r="134" spans="2:7">
      <c r="B134" s="288" t="s">
        <v>548</v>
      </c>
      <c r="C134" s="288">
        <v>1</v>
      </c>
      <c r="D134" s="295">
        <v>29753965.809999995</v>
      </c>
      <c r="E134" s="295">
        <v>-5000</v>
      </c>
      <c r="F134" s="288">
        <v>1</v>
      </c>
      <c r="G134" s="295">
        <v>29748965.809999995</v>
      </c>
    </row>
    <row r="135" spans="2:7">
      <c r="B135" s="288" t="s">
        <v>549</v>
      </c>
      <c r="C135" s="288">
        <v>1</v>
      </c>
      <c r="D135" s="295">
        <v>86015143.629999995</v>
      </c>
      <c r="E135" s="295"/>
      <c r="F135" s="100">
        <v>0</v>
      </c>
      <c r="G135" s="295">
        <v>86015143.629999995</v>
      </c>
    </row>
    <row r="136" spans="2:7">
      <c r="B136" s="288" t="s">
        <v>550</v>
      </c>
      <c r="C136" s="288">
        <v>1</v>
      </c>
      <c r="D136" s="295">
        <v>31198139.839999996</v>
      </c>
      <c r="E136" s="295"/>
      <c r="F136" s="100">
        <v>0</v>
      </c>
      <c r="G136" s="295">
        <v>31198139.839999996</v>
      </c>
    </row>
    <row r="137" spans="2:7">
      <c r="B137" s="288" t="s">
        <v>551</v>
      </c>
      <c r="C137" s="288">
        <v>1</v>
      </c>
      <c r="D137" s="295">
        <v>11922987.779999994</v>
      </c>
      <c r="E137" s="295"/>
      <c r="F137" s="100">
        <v>0</v>
      </c>
      <c r="G137" s="295">
        <v>11922987.779999994</v>
      </c>
    </row>
    <row r="138" spans="2:7">
      <c r="B138" s="288" t="s">
        <v>552</v>
      </c>
      <c r="C138" s="288">
        <v>1</v>
      </c>
      <c r="D138" s="295">
        <v>19493779.359999999</v>
      </c>
      <c r="E138" s="295">
        <v>0</v>
      </c>
      <c r="F138" s="100">
        <v>0</v>
      </c>
      <c r="G138" s="295">
        <v>19493779.359999999</v>
      </c>
    </row>
    <row r="139" spans="2:7">
      <c r="B139" s="288" t="s">
        <v>553</v>
      </c>
      <c r="C139" s="288">
        <v>1</v>
      </c>
      <c r="D139" s="295">
        <v>25985220.449999996</v>
      </c>
      <c r="E139" s="295">
        <v>-2000</v>
      </c>
      <c r="F139" s="288">
        <v>1</v>
      </c>
      <c r="G139" s="295">
        <v>25983220.449999996</v>
      </c>
    </row>
    <row r="140" spans="2:7">
      <c r="B140" s="288" t="s">
        <v>554</v>
      </c>
      <c r="C140" s="288">
        <v>1</v>
      </c>
      <c r="D140" s="295">
        <v>22592949.57</v>
      </c>
      <c r="E140" s="295"/>
      <c r="F140" s="100">
        <v>0</v>
      </c>
      <c r="G140" s="295">
        <v>22592949.57</v>
      </c>
    </row>
    <row r="141" spans="2:7">
      <c r="B141" s="288" t="s">
        <v>555</v>
      </c>
      <c r="C141" s="288">
        <v>1</v>
      </c>
      <c r="D141" s="295">
        <v>21946772.070000011</v>
      </c>
      <c r="E141" s="295">
        <v>-1380</v>
      </c>
      <c r="F141" s="288">
        <v>1</v>
      </c>
      <c r="G141" s="295">
        <v>21945392.070000011</v>
      </c>
    </row>
    <row r="142" spans="2:7">
      <c r="B142" s="288" t="s">
        <v>556</v>
      </c>
      <c r="C142" s="288">
        <v>1</v>
      </c>
      <c r="D142" s="295">
        <v>24902871.810000002</v>
      </c>
      <c r="E142" s="295"/>
      <c r="F142" s="100">
        <v>0</v>
      </c>
      <c r="G142" s="295">
        <v>24902871.810000002</v>
      </c>
    </row>
    <row r="143" spans="2:7">
      <c r="B143" s="288" t="s">
        <v>557</v>
      </c>
      <c r="C143" s="288">
        <v>1</v>
      </c>
      <c r="D143" s="295">
        <v>19545854.719999999</v>
      </c>
      <c r="E143" s="295"/>
      <c r="F143" s="100">
        <v>0</v>
      </c>
      <c r="G143" s="295">
        <v>19545854.719999999</v>
      </c>
    </row>
    <row r="144" spans="2:7">
      <c r="B144" s="288" t="s">
        <v>558</v>
      </c>
      <c r="C144" s="288">
        <v>1</v>
      </c>
      <c r="D144" s="295">
        <v>32687104.440000001</v>
      </c>
      <c r="E144" s="295">
        <v>0</v>
      </c>
      <c r="F144" s="100">
        <v>0</v>
      </c>
      <c r="G144" s="295">
        <v>32687104.440000001</v>
      </c>
    </row>
    <row r="145" spans="2:7">
      <c r="B145" s="288" t="s">
        <v>560</v>
      </c>
      <c r="C145" s="288">
        <v>1</v>
      </c>
      <c r="D145" s="295">
        <v>26515642.149999999</v>
      </c>
      <c r="E145" s="295"/>
      <c r="F145" s="100">
        <v>0</v>
      </c>
      <c r="G145" s="295">
        <v>26515642.149999999</v>
      </c>
    </row>
    <row r="146" spans="2:7">
      <c r="B146" s="288" t="s">
        <v>561</v>
      </c>
      <c r="C146" s="288">
        <v>1</v>
      </c>
      <c r="D146" s="295">
        <v>18194395.390000004</v>
      </c>
      <c r="E146" s="295"/>
      <c r="F146" s="100">
        <v>0</v>
      </c>
      <c r="G146" s="295">
        <v>18194395.390000004</v>
      </c>
    </row>
    <row r="147" spans="2:7">
      <c r="B147" s="288" t="s">
        <v>562</v>
      </c>
      <c r="C147" s="288">
        <v>1</v>
      </c>
      <c r="D147" s="295">
        <v>25276808.749999993</v>
      </c>
      <c r="E147" s="295">
        <v>-7850</v>
      </c>
      <c r="F147" s="288">
        <v>1</v>
      </c>
      <c r="G147" s="295">
        <v>25268958.749999993</v>
      </c>
    </row>
    <row r="148" spans="2:7">
      <c r="B148" s="288" t="s">
        <v>563</v>
      </c>
      <c r="C148" s="288">
        <v>1</v>
      </c>
      <c r="D148" s="295">
        <v>63405667.629999973</v>
      </c>
      <c r="E148" s="295"/>
      <c r="F148" s="100">
        <v>0</v>
      </c>
      <c r="G148" s="295">
        <v>63405667.629999973</v>
      </c>
    </row>
    <row r="149" spans="2:7">
      <c r="B149" s="288" t="s">
        <v>564</v>
      </c>
      <c r="C149" s="288">
        <v>1</v>
      </c>
      <c r="D149" s="295">
        <v>4217349.18</v>
      </c>
      <c r="E149" s="295">
        <v>0</v>
      </c>
      <c r="F149" s="100">
        <v>0</v>
      </c>
      <c r="G149" s="295">
        <v>4217349.18</v>
      </c>
    </row>
    <row r="150" spans="2:7">
      <c r="B150" s="288" t="s">
        <v>565</v>
      </c>
      <c r="C150" s="288">
        <v>1</v>
      </c>
      <c r="D150" s="295">
        <v>20893471.210000005</v>
      </c>
      <c r="E150" s="295"/>
      <c r="F150" s="100">
        <v>0</v>
      </c>
      <c r="G150" s="295">
        <v>20893471.210000005</v>
      </c>
    </row>
    <row r="151" spans="2:7">
      <c r="B151" s="288" t="s">
        <v>566</v>
      </c>
      <c r="C151" s="288">
        <v>1</v>
      </c>
      <c r="D151" s="295">
        <v>45717146.639999993</v>
      </c>
      <c r="E151" s="295"/>
      <c r="F151" s="100">
        <v>0</v>
      </c>
      <c r="G151" s="295">
        <v>45717146.639999993</v>
      </c>
    </row>
    <row r="152" spans="2:7">
      <c r="B152" s="288" t="s">
        <v>567</v>
      </c>
      <c r="C152" s="288">
        <v>1</v>
      </c>
      <c r="D152" s="295">
        <v>236940293.63000003</v>
      </c>
      <c r="E152" s="295">
        <v>-82782.36</v>
      </c>
      <c r="F152" s="288">
        <v>1</v>
      </c>
      <c r="G152" s="295">
        <v>236857511.27000001</v>
      </c>
    </row>
    <row r="153" spans="2:7">
      <c r="B153" s="288" t="s">
        <v>568</v>
      </c>
      <c r="C153" s="288">
        <v>1</v>
      </c>
      <c r="D153" s="295">
        <v>305782818.85000002</v>
      </c>
      <c r="E153" s="295">
        <v>0</v>
      </c>
      <c r="F153" s="100">
        <v>0</v>
      </c>
      <c r="G153" s="295">
        <v>305782818.85000002</v>
      </c>
    </row>
    <row r="154" spans="2:7">
      <c r="B154" s="288" t="s">
        <v>569</v>
      </c>
      <c r="C154" s="288">
        <v>1</v>
      </c>
      <c r="D154" s="295">
        <v>38878095.190000013</v>
      </c>
      <c r="E154" s="295">
        <v>-2505</v>
      </c>
      <c r="F154" s="288">
        <v>1</v>
      </c>
      <c r="G154" s="295">
        <v>38875590.190000013</v>
      </c>
    </row>
    <row r="155" spans="2:7">
      <c r="B155" s="288" t="s">
        <v>570</v>
      </c>
      <c r="C155" s="288">
        <v>1</v>
      </c>
      <c r="D155" s="295">
        <v>59211442.169999994</v>
      </c>
      <c r="E155" s="295">
        <v>-4379</v>
      </c>
      <c r="F155" s="288">
        <v>1</v>
      </c>
      <c r="G155" s="295">
        <v>59207063.169999994</v>
      </c>
    </row>
    <row r="156" spans="2:7">
      <c r="B156" s="288" t="s">
        <v>571</v>
      </c>
      <c r="C156" s="288">
        <v>1</v>
      </c>
      <c r="D156" s="295">
        <v>32670564.989999983</v>
      </c>
      <c r="E156" s="295"/>
      <c r="F156" s="100">
        <v>0</v>
      </c>
      <c r="G156" s="295">
        <v>32670564.989999983</v>
      </c>
    </row>
    <row r="157" spans="2:7">
      <c r="B157" s="288" t="s">
        <v>572</v>
      </c>
      <c r="C157" s="288">
        <v>1</v>
      </c>
      <c r="D157" s="295">
        <v>26502474.430000003</v>
      </c>
      <c r="E157" s="295">
        <v>-3525</v>
      </c>
      <c r="F157" s="288">
        <v>1</v>
      </c>
      <c r="G157" s="295">
        <v>26498949.430000003</v>
      </c>
    </row>
    <row r="158" spans="2:7">
      <c r="B158" s="288" t="s">
        <v>573</v>
      </c>
      <c r="C158" s="288">
        <v>1</v>
      </c>
      <c r="D158" s="295">
        <v>24656948.890000001</v>
      </c>
      <c r="E158" s="295">
        <v>0</v>
      </c>
      <c r="F158" s="100">
        <v>0</v>
      </c>
      <c r="G158" s="295">
        <v>24656948.890000001</v>
      </c>
    </row>
    <row r="159" spans="2:7">
      <c r="B159" s="288" t="s">
        <v>574</v>
      </c>
      <c r="C159" s="288">
        <v>1</v>
      </c>
      <c r="D159" s="295">
        <v>19238674.029999997</v>
      </c>
      <c r="E159" s="295"/>
      <c r="F159" s="100">
        <v>0</v>
      </c>
      <c r="G159" s="295">
        <v>19238674.029999997</v>
      </c>
    </row>
    <row r="160" spans="2:7">
      <c r="B160" s="288" t="s">
        <v>575</v>
      </c>
      <c r="C160" s="288">
        <v>1</v>
      </c>
      <c r="D160" s="295">
        <v>32485073</v>
      </c>
      <c r="E160" s="295">
        <v>-7923</v>
      </c>
      <c r="F160" s="288">
        <v>1</v>
      </c>
      <c r="G160" s="295">
        <v>32477150</v>
      </c>
    </row>
    <row r="161" spans="2:7">
      <c r="B161" s="288" t="s">
        <v>577</v>
      </c>
      <c r="C161" s="288">
        <v>1</v>
      </c>
      <c r="D161" s="295">
        <v>20793338.890000001</v>
      </c>
      <c r="E161" s="295">
        <v>0</v>
      </c>
      <c r="F161" s="100">
        <v>0</v>
      </c>
      <c r="G161" s="295">
        <v>20793338.890000001</v>
      </c>
    </row>
    <row r="162" spans="2:7">
      <c r="B162" s="288" t="s">
        <v>578</v>
      </c>
      <c r="C162" s="288">
        <v>1</v>
      </c>
      <c r="D162" s="295">
        <v>69617534.900000021</v>
      </c>
      <c r="E162" s="295"/>
      <c r="F162" s="100">
        <v>0</v>
      </c>
      <c r="G162" s="295">
        <v>69617534.900000021</v>
      </c>
    </row>
    <row r="163" spans="2:7">
      <c r="B163" s="288" t="s">
        <v>579</v>
      </c>
      <c r="C163" s="288">
        <v>1</v>
      </c>
      <c r="D163" s="295">
        <v>180222144.56999993</v>
      </c>
      <c r="E163" s="295"/>
      <c r="F163" s="100">
        <v>0</v>
      </c>
      <c r="G163" s="295">
        <v>180222144.56999993</v>
      </c>
    </row>
    <row r="164" spans="2:7">
      <c r="B164" s="288" t="s">
        <v>580</v>
      </c>
      <c r="C164" s="288">
        <v>1</v>
      </c>
      <c r="D164" s="295">
        <v>30733229.259999998</v>
      </c>
      <c r="E164" s="295"/>
      <c r="F164" s="100">
        <v>0</v>
      </c>
      <c r="G164" s="295">
        <v>30733229.259999998</v>
      </c>
    </row>
    <row r="165" spans="2:7">
      <c r="B165" s="288" t="s">
        <v>581</v>
      </c>
      <c r="C165" s="288">
        <v>1</v>
      </c>
      <c r="D165" s="295">
        <v>136196558.23000002</v>
      </c>
      <c r="E165" s="295"/>
      <c r="F165" s="100">
        <v>0</v>
      </c>
      <c r="G165" s="295">
        <v>136196558.23000002</v>
      </c>
    </row>
    <row r="166" spans="2:7">
      <c r="B166" s="288" t="s">
        <v>582</v>
      </c>
      <c r="C166" s="288">
        <v>1</v>
      </c>
      <c r="D166" s="295">
        <v>13928917.730000002</v>
      </c>
      <c r="E166" s="295">
        <v>0</v>
      </c>
      <c r="F166" s="100">
        <v>0</v>
      </c>
      <c r="G166" s="295">
        <v>13928917.730000002</v>
      </c>
    </row>
    <row r="167" spans="2:7">
      <c r="B167" s="288" t="s">
        <v>583</v>
      </c>
      <c r="C167" s="288">
        <v>1</v>
      </c>
      <c r="D167" s="295">
        <v>39947474.739999995</v>
      </c>
      <c r="E167" s="295"/>
      <c r="F167" s="100">
        <v>0</v>
      </c>
      <c r="G167" s="295">
        <v>39947474.739999995</v>
      </c>
    </row>
    <row r="168" spans="2:7">
      <c r="B168" s="288" t="s">
        <v>584</v>
      </c>
      <c r="C168" s="288">
        <v>1</v>
      </c>
      <c r="D168" s="295">
        <v>98168946.36999999</v>
      </c>
      <c r="E168" s="295">
        <v>-2975</v>
      </c>
      <c r="F168" s="288">
        <v>1</v>
      </c>
      <c r="G168" s="295">
        <v>98165971.36999999</v>
      </c>
    </row>
    <row r="169" spans="2:7">
      <c r="B169" s="288" t="s">
        <v>585</v>
      </c>
      <c r="C169" s="288">
        <v>1</v>
      </c>
      <c r="D169" s="295">
        <v>55725070.260000013</v>
      </c>
      <c r="E169" s="295">
        <v>-4000</v>
      </c>
      <c r="F169" s="288">
        <v>1</v>
      </c>
      <c r="G169" s="295">
        <v>55721070.260000013</v>
      </c>
    </row>
    <row r="170" spans="2:7">
      <c r="B170" s="288" t="s">
        <v>587</v>
      </c>
      <c r="C170" s="288">
        <v>1</v>
      </c>
      <c r="D170" s="295">
        <v>19544731.080000002</v>
      </c>
      <c r="E170" s="295">
        <v>-8640</v>
      </c>
      <c r="F170" s="288">
        <v>1</v>
      </c>
      <c r="G170" s="295">
        <v>19536091.080000002</v>
      </c>
    </row>
    <row r="171" spans="2:7">
      <c r="B171" s="288" t="s">
        <v>588</v>
      </c>
      <c r="C171" s="288">
        <v>1</v>
      </c>
      <c r="D171" s="295">
        <v>21984506.809999991</v>
      </c>
      <c r="E171" s="295">
        <v>-2000</v>
      </c>
      <c r="F171" s="288">
        <v>1</v>
      </c>
      <c r="G171" s="295">
        <v>21982506.809999991</v>
      </c>
    </row>
    <row r="172" spans="2:7">
      <c r="B172" s="288" t="s">
        <v>589</v>
      </c>
      <c r="C172" s="288">
        <v>1</v>
      </c>
      <c r="D172" s="295">
        <v>21469983.669999998</v>
      </c>
      <c r="E172" s="295">
        <v>0</v>
      </c>
      <c r="F172" s="100">
        <v>0</v>
      </c>
      <c r="G172" s="295">
        <v>21469983.669999998</v>
      </c>
    </row>
    <row r="173" spans="2:7">
      <c r="B173" s="288" t="s">
        <v>590</v>
      </c>
      <c r="C173" s="288">
        <v>1</v>
      </c>
      <c r="D173" s="295">
        <v>24435152.850000001</v>
      </c>
      <c r="E173" s="295">
        <v>-8770</v>
      </c>
      <c r="F173" s="288">
        <v>1</v>
      </c>
      <c r="G173" s="295">
        <v>24426382.850000001</v>
      </c>
    </row>
    <row r="174" spans="2:7">
      <c r="B174" s="288" t="s">
        <v>591</v>
      </c>
      <c r="C174" s="288">
        <v>1</v>
      </c>
      <c r="D174" s="295">
        <v>33419506.639999997</v>
      </c>
      <c r="E174" s="295"/>
      <c r="F174" s="100">
        <v>0</v>
      </c>
      <c r="G174" s="295">
        <v>33419506.639999997</v>
      </c>
    </row>
    <row r="175" spans="2:7">
      <c r="B175" s="288" t="s">
        <v>592</v>
      </c>
      <c r="C175" s="288">
        <v>1</v>
      </c>
      <c r="D175" s="295">
        <v>9522516.290000001</v>
      </c>
      <c r="E175" s="295"/>
      <c r="F175" s="100">
        <v>0</v>
      </c>
      <c r="G175" s="295">
        <v>9522516.290000001</v>
      </c>
    </row>
    <row r="176" spans="2:7">
      <c r="B176" s="288" t="s">
        <v>593</v>
      </c>
      <c r="C176" s="288">
        <v>1</v>
      </c>
      <c r="D176" s="295">
        <v>21256108.150000002</v>
      </c>
      <c r="E176" s="295"/>
      <c r="F176" s="100">
        <v>0</v>
      </c>
      <c r="G176" s="295">
        <v>21256108.150000002</v>
      </c>
    </row>
    <row r="177" spans="2:7">
      <c r="B177" s="288" t="s">
        <v>594</v>
      </c>
      <c r="C177" s="288">
        <v>1</v>
      </c>
      <c r="D177" s="295">
        <v>27818297.229999997</v>
      </c>
      <c r="E177" s="295">
        <v>0</v>
      </c>
      <c r="F177" s="100">
        <v>0</v>
      </c>
      <c r="G177" s="295">
        <v>27818297.229999997</v>
      </c>
    </row>
    <row r="178" spans="2:7">
      <c r="B178" s="288" t="s">
        <v>596</v>
      </c>
      <c r="C178" s="288">
        <v>1</v>
      </c>
      <c r="D178" s="295">
        <v>37280155.650000013</v>
      </c>
      <c r="E178" s="295">
        <v>-6475</v>
      </c>
      <c r="F178" s="288">
        <v>1</v>
      </c>
      <c r="G178" s="295">
        <v>37273680.650000013</v>
      </c>
    </row>
    <row r="179" spans="2:7">
      <c r="B179" s="288" t="s">
        <v>597</v>
      </c>
      <c r="C179" s="288">
        <v>1</v>
      </c>
      <c r="D179" s="295">
        <v>28553329.789999995</v>
      </c>
      <c r="E179" s="295"/>
      <c r="F179" s="100">
        <v>0</v>
      </c>
      <c r="G179" s="295">
        <v>28553329.789999995</v>
      </c>
    </row>
    <row r="180" spans="2:7">
      <c r="B180" s="288" t="s">
        <v>598</v>
      </c>
      <c r="C180" s="288">
        <v>1</v>
      </c>
      <c r="D180" s="295">
        <v>24026108.690000005</v>
      </c>
      <c r="E180" s="295"/>
      <c r="F180" s="100">
        <v>0</v>
      </c>
      <c r="G180" s="295">
        <v>24026108.690000005</v>
      </c>
    </row>
    <row r="181" spans="2:7">
      <c r="B181" s="288" t="s">
        <v>599</v>
      </c>
      <c r="C181" s="288">
        <v>1</v>
      </c>
      <c r="D181" s="295">
        <v>18134392.619999997</v>
      </c>
      <c r="E181" s="295"/>
      <c r="F181" s="100">
        <v>0</v>
      </c>
      <c r="G181" s="295">
        <v>18134392.619999997</v>
      </c>
    </row>
    <row r="182" spans="2:7">
      <c r="B182" s="288" t="s">
        <v>600</v>
      </c>
      <c r="C182" s="288">
        <v>1</v>
      </c>
      <c r="D182" s="295">
        <v>261361100.54000011</v>
      </c>
      <c r="E182" s="295"/>
      <c r="F182" s="100">
        <v>0</v>
      </c>
      <c r="G182" s="295">
        <v>261361100.54000011</v>
      </c>
    </row>
    <row r="183" spans="2:7">
      <c r="B183" s="288" t="s">
        <v>601</v>
      </c>
      <c r="C183" s="288">
        <v>1</v>
      </c>
      <c r="D183" s="295">
        <v>26185560.340000004</v>
      </c>
      <c r="E183" s="295"/>
      <c r="F183" s="100">
        <v>0</v>
      </c>
      <c r="G183" s="295">
        <v>26185560.340000004</v>
      </c>
    </row>
    <row r="184" spans="2:7">
      <c r="B184" s="288" t="s">
        <v>602</v>
      </c>
      <c r="C184" s="288">
        <v>1</v>
      </c>
      <c r="D184" s="295">
        <v>29927934</v>
      </c>
      <c r="E184" s="295">
        <v>-2840</v>
      </c>
      <c r="F184" s="288">
        <v>1</v>
      </c>
      <c r="G184" s="295">
        <v>29925094</v>
      </c>
    </row>
    <row r="185" spans="2:7">
      <c r="B185" s="288" t="s">
        <v>603</v>
      </c>
      <c r="C185" s="288">
        <v>1</v>
      </c>
      <c r="D185" s="295">
        <v>28685894.390000012</v>
      </c>
      <c r="E185" s="295"/>
      <c r="F185" s="100">
        <v>0</v>
      </c>
      <c r="G185" s="295">
        <v>28685894.390000012</v>
      </c>
    </row>
    <row r="186" spans="2:7">
      <c r="B186" s="288" t="s">
        <v>604</v>
      </c>
      <c r="C186" s="288">
        <v>1</v>
      </c>
      <c r="D186" s="295">
        <v>45317436</v>
      </c>
      <c r="E186" s="295"/>
      <c r="F186" s="100">
        <v>0</v>
      </c>
      <c r="G186" s="295">
        <v>45317436</v>
      </c>
    </row>
    <row r="187" spans="2:7">
      <c r="B187" s="288" t="s">
        <v>605</v>
      </c>
      <c r="C187" s="288">
        <v>1</v>
      </c>
      <c r="D187" s="295">
        <v>36419713.560000025</v>
      </c>
      <c r="E187" s="295"/>
      <c r="F187" s="100">
        <v>0</v>
      </c>
      <c r="G187" s="295">
        <v>36419713.560000025</v>
      </c>
    </row>
    <row r="188" spans="2:7">
      <c r="B188" s="288" t="s">
        <v>606</v>
      </c>
      <c r="C188" s="288">
        <v>1</v>
      </c>
      <c r="D188" s="295">
        <v>57683847.029999994</v>
      </c>
      <c r="E188" s="295"/>
      <c r="F188" s="100">
        <v>0</v>
      </c>
      <c r="G188" s="295">
        <v>57683847.029999994</v>
      </c>
    </row>
    <row r="189" spans="2:7">
      <c r="B189" s="288" t="s">
        <v>607</v>
      </c>
      <c r="C189" s="288">
        <v>1</v>
      </c>
      <c r="D189" s="295">
        <v>35909982.150000006</v>
      </c>
      <c r="E189" s="295">
        <v>-23430</v>
      </c>
      <c r="F189" s="288">
        <v>1</v>
      </c>
      <c r="G189" s="295">
        <v>35886552.150000006</v>
      </c>
    </row>
    <row r="190" spans="2:7">
      <c r="B190" s="288" t="s">
        <v>608</v>
      </c>
      <c r="C190" s="288">
        <v>1</v>
      </c>
      <c r="D190" s="295">
        <v>40535853.610000022</v>
      </c>
      <c r="E190" s="295">
        <v>-166500</v>
      </c>
      <c r="F190" s="288">
        <v>1</v>
      </c>
      <c r="G190" s="295">
        <v>40369353.610000022</v>
      </c>
    </row>
    <row r="191" spans="2:7">
      <c r="B191" s="288" t="s">
        <v>609</v>
      </c>
      <c r="C191" s="288">
        <v>1</v>
      </c>
      <c r="D191" s="295">
        <v>18051593.039999995</v>
      </c>
      <c r="E191" s="295">
        <v>-5090</v>
      </c>
      <c r="F191" s="288">
        <v>1</v>
      </c>
      <c r="G191" s="295">
        <v>18046503.039999995</v>
      </c>
    </row>
    <row r="192" spans="2:7">
      <c r="B192" s="288" t="s">
        <v>610</v>
      </c>
      <c r="C192" s="288">
        <v>1</v>
      </c>
      <c r="D192" s="295">
        <v>66478336.909999989</v>
      </c>
      <c r="E192" s="295"/>
      <c r="F192" s="100">
        <v>0</v>
      </c>
      <c r="G192" s="295">
        <v>66478336.909999989</v>
      </c>
    </row>
    <row r="193" spans="2:7">
      <c r="B193" s="288" t="s">
        <v>611</v>
      </c>
      <c r="C193" s="288">
        <v>1</v>
      </c>
      <c r="D193" s="295">
        <v>69542040.270000011</v>
      </c>
      <c r="E193" s="295">
        <v>0</v>
      </c>
      <c r="F193" s="100">
        <v>0</v>
      </c>
      <c r="G193" s="295">
        <v>69542040.270000011</v>
      </c>
    </row>
    <row r="194" spans="2:7">
      <c r="B194" s="288" t="s">
        <v>612</v>
      </c>
      <c r="C194" s="288">
        <v>1</v>
      </c>
      <c r="D194" s="295">
        <v>55080772.189999998</v>
      </c>
      <c r="E194" s="295"/>
      <c r="F194" s="100">
        <v>0</v>
      </c>
      <c r="G194" s="295">
        <v>55080772.189999998</v>
      </c>
    </row>
    <row r="195" spans="2:7">
      <c r="B195" s="288" t="s">
        <v>613</v>
      </c>
      <c r="C195" s="288">
        <v>1</v>
      </c>
      <c r="D195" s="295">
        <v>300511643.37999988</v>
      </c>
      <c r="E195" s="295">
        <v>0</v>
      </c>
      <c r="F195" s="100">
        <v>0</v>
      </c>
      <c r="G195" s="295">
        <v>300511643.37999988</v>
      </c>
    </row>
    <row r="196" spans="2:7">
      <c r="B196" s="288" t="s">
        <v>614</v>
      </c>
      <c r="C196" s="288">
        <v>1</v>
      </c>
      <c r="D196" s="295">
        <v>250538834.14999992</v>
      </c>
      <c r="E196" s="295">
        <v>-30000</v>
      </c>
      <c r="F196" s="288">
        <v>1</v>
      </c>
      <c r="G196" s="295">
        <v>250508834.14999992</v>
      </c>
    </row>
    <row r="197" spans="2:7">
      <c r="B197" s="288" t="s">
        <v>615</v>
      </c>
      <c r="C197" s="288">
        <v>1</v>
      </c>
      <c r="D197" s="295">
        <v>65531663.669999994</v>
      </c>
      <c r="E197" s="295"/>
      <c r="F197" s="100">
        <v>0</v>
      </c>
      <c r="G197" s="295">
        <v>65531663.669999994</v>
      </c>
    </row>
    <row r="198" spans="2:7">
      <c r="B198" s="288" t="s">
        <v>616</v>
      </c>
      <c r="C198" s="288">
        <v>1</v>
      </c>
      <c r="D198" s="295">
        <v>67366618.180000022</v>
      </c>
      <c r="E198" s="295">
        <v>-7507.23</v>
      </c>
      <c r="F198" s="288">
        <v>1</v>
      </c>
      <c r="G198" s="295">
        <v>67359110.950000018</v>
      </c>
    </row>
    <row r="199" spans="2:7">
      <c r="B199" s="288" t="s">
        <v>617</v>
      </c>
      <c r="C199" s="288">
        <v>1</v>
      </c>
      <c r="D199" s="295">
        <v>58272126.560000017</v>
      </c>
      <c r="E199" s="295">
        <v>-31320</v>
      </c>
      <c r="F199" s="288">
        <v>1</v>
      </c>
      <c r="G199" s="295">
        <v>58240806.560000017</v>
      </c>
    </row>
    <row r="200" spans="2:7">
      <c r="B200" s="288" t="s">
        <v>618</v>
      </c>
      <c r="C200" s="288">
        <v>1</v>
      </c>
      <c r="D200" s="295">
        <v>47891442.43</v>
      </c>
      <c r="E200" s="295"/>
      <c r="F200" s="100">
        <v>0</v>
      </c>
      <c r="G200" s="295">
        <v>47891442.43</v>
      </c>
    </row>
    <row r="201" spans="2:7">
      <c r="B201" s="288" t="s">
        <v>619</v>
      </c>
      <c r="C201" s="288">
        <v>1</v>
      </c>
      <c r="D201" s="295">
        <v>105733635.15000001</v>
      </c>
      <c r="E201" s="295">
        <v>-11764.740000000002</v>
      </c>
      <c r="F201" s="288">
        <v>1</v>
      </c>
      <c r="G201" s="295">
        <v>105721870.41000001</v>
      </c>
    </row>
    <row r="202" spans="2:7">
      <c r="B202" s="288" t="s">
        <v>620</v>
      </c>
      <c r="C202" s="288">
        <v>1</v>
      </c>
      <c r="D202" s="295">
        <v>148268550.09999996</v>
      </c>
      <c r="E202" s="295">
        <v>0</v>
      </c>
      <c r="F202" s="100">
        <v>0</v>
      </c>
      <c r="G202" s="295">
        <v>148268550.09999996</v>
      </c>
    </row>
    <row r="203" spans="2:7">
      <c r="B203" s="288" t="s">
        <v>621</v>
      </c>
      <c r="C203" s="288">
        <v>1</v>
      </c>
      <c r="D203" s="295">
        <v>1093242616.5000002</v>
      </c>
      <c r="E203" s="295"/>
      <c r="F203" s="100">
        <v>0</v>
      </c>
      <c r="G203" s="295">
        <v>1093242616.5000002</v>
      </c>
    </row>
    <row r="204" spans="2:7">
      <c r="B204" s="288" t="s">
        <v>622</v>
      </c>
      <c r="C204" s="288">
        <v>1</v>
      </c>
      <c r="D204" s="295">
        <v>33090304.810000002</v>
      </c>
      <c r="E204" s="295"/>
      <c r="F204" s="100">
        <v>0</v>
      </c>
      <c r="G204" s="295">
        <v>33090304.810000002</v>
      </c>
    </row>
    <row r="205" spans="2:7">
      <c r="B205" s="288" t="s">
        <v>623</v>
      </c>
      <c r="C205" s="288">
        <v>1</v>
      </c>
      <c r="D205" s="295">
        <v>34778577.20000001</v>
      </c>
      <c r="E205" s="295">
        <v>-9920</v>
      </c>
      <c r="F205" s="288">
        <v>1</v>
      </c>
      <c r="G205" s="295">
        <v>34768657.20000001</v>
      </c>
    </row>
    <row r="206" spans="2:7">
      <c r="B206" s="288" t="s">
        <v>624</v>
      </c>
      <c r="C206" s="288">
        <v>1</v>
      </c>
      <c r="D206" s="295">
        <v>92174375.670000002</v>
      </c>
      <c r="E206" s="295"/>
      <c r="F206" s="100">
        <v>0</v>
      </c>
      <c r="G206" s="295">
        <v>92174375.670000002</v>
      </c>
    </row>
    <row r="207" spans="2:7">
      <c r="B207" s="288" t="s">
        <v>626</v>
      </c>
      <c r="C207" s="288">
        <v>1</v>
      </c>
      <c r="D207" s="295">
        <v>17924802.469999999</v>
      </c>
      <c r="E207" s="295">
        <v>-30000</v>
      </c>
      <c r="F207" s="288">
        <v>1</v>
      </c>
      <c r="G207" s="295">
        <v>17894802.469999999</v>
      </c>
    </row>
    <row r="208" spans="2:7">
      <c r="B208" s="288" t="s">
        <v>627</v>
      </c>
      <c r="C208" s="288">
        <v>1</v>
      </c>
      <c r="D208" s="295">
        <v>76030275.689999983</v>
      </c>
      <c r="E208" s="295"/>
      <c r="F208" s="100">
        <v>0</v>
      </c>
      <c r="G208" s="295">
        <v>76030275.689999983</v>
      </c>
    </row>
    <row r="209" spans="2:7">
      <c r="B209" s="288" t="s">
        <v>628</v>
      </c>
      <c r="C209" s="288">
        <v>1</v>
      </c>
      <c r="D209" s="295">
        <v>50540723.100000001</v>
      </c>
      <c r="E209" s="295"/>
      <c r="F209" s="100">
        <v>0</v>
      </c>
      <c r="G209" s="295">
        <v>50540723.100000001</v>
      </c>
    </row>
    <row r="210" spans="2:7">
      <c r="B210" s="288" t="s">
        <v>629</v>
      </c>
      <c r="C210" s="288">
        <v>1</v>
      </c>
      <c r="D210" s="295">
        <v>12815331.83</v>
      </c>
      <c r="E210" s="295"/>
      <c r="F210" s="100">
        <v>0</v>
      </c>
      <c r="G210" s="295">
        <v>12815331.83</v>
      </c>
    </row>
    <row r="211" spans="2:7">
      <c r="B211" s="288" t="s">
        <v>630</v>
      </c>
      <c r="C211" s="288">
        <v>1</v>
      </c>
      <c r="D211" s="295">
        <v>94090251.920000002</v>
      </c>
      <c r="E211" s="295"/>
      <c r="F211" s="100">
        <v>0</v>
      </c>
      <c r="G211" s="295">
        <v>94090251.920000002</v>
      </c>
    </row>
    <row r="212" spans="2:7">
      <c r="B212" s="288" t="s">
        <v>631</v>
      </c>
      <c r="C212" s="288">
        <v>1</v>
      </c>
      <c r="D212" s="295">
        <v>24615506.420000002</v>
      </c>
      <c r="E212" s="295"/>
      <c r="F212" s="100">
        <v>0</v>
      </c>
      <c r="G212" s="295">
        <v>24615506.420000002</v>
      </c>
    </row>
    <row r="213" spans="2:7">
      <c r="B213" s="288" t="s">
        <v>632</v>
      </c>
      <c r="C213" s="288">
        <v>1</v>
      </c>
      <c r="D213" s="295">
        <v>30663584.299999997</v>
      </c>
      <c r="E213" s="295"/>
      <c r="F213" s="100">
        <v>0</v>
      </c>
      <c r="G213" s="295">
        <v>30663584.299999997</v>
      </c>
    </row>
    <row r="214" spans="2:7">
      <c r="B214" s="288" t="s">
        <v>633</v>
      </c>
      <c r="C214" s="288">
        <v>1</v>
      </c>
      <c r="D214" s="295">
        <v>28112074.25</v>
      </c>
      <c r="E214" s="295"/>
      <c r="F214" s="100">
        <v>0</v>
      </c>
      <c r="G214" s="295">
        <v>28112074.25</v>
      </c>
    </row>
    <row r="215" spans="2:7">
      <c r="B215" s="288" t="s">
        <v>634</v>
      </c>
      <c r="C215" s="288">
        <v>1</v>
      </c>
      <c r="D215" s="295">
        <v>65970193.880000032</v>
      </c>
      <c r="E215" s="295"/>
      <c r="F215" s="100">
        <v>0</v>
      </c>
      <c r="G215" s="295">
        <v>65970193.880000032</v>
      </c>
    </row>
    <row r="216" spans="2:7">
      <c r="B216" s="288" t="s">
        <v>635</v>
      </c>
      <c r="C216" s="288">
        <v>1</v>
      </c>
      <c r="D216" s="295">
        <v>52098066.689999983</v>
      </c>
      <c r="E216" s="295">
        <v>0</v>
      </c>
      <c r="F216" s="100">
        <v>0</v>
      </c>
      <c r="G216" s="295">
        <v>52098066.689999983</v>
      </c>
    </row>
    <row r="217" spans="2:7">
      <c r="B217" s="288" t="s">
        <v>636</v>
      </c>
      <c r="C217" s="288">
        <v>1</v>
      </c>
      <c r="D217" s="295">
        <v>22649952.559999995</v>
      </c>
      <c r="E217" s="295"/>
      <c r="F217" s="100">
        <v>0</v>
      </c>
      <c r="G217" s="295">
        <v>22649952.559999995</v>
      </c>
    </row>
    <row r="218" spans="2:7">
      <c r="B218" s="288" t="s">
        <v>637</v>
      </c>
      <c r="C218" s="288">
        <v>1</v>
      </c>
      <c r="D218" s="295">
        <v>25446626.159999993</v>
      </c>
      <c r="E218" s="295"/>
      <c r="F218" s="100">
        <v>0</v>
      </c>
      <c r="G218" s="295">
        <v>25446626.159999993</v>
      </c>
    </row>
    <row r="219" spans="2:7">
      <c r="B219" s="288" t="s">
        <v>638</v>
      </c>
      <c r="C219" s="288">
        <v>1</v>
      </c>
      <c r="D219" s="295">
        <v>23360773.199999999</v>
      </c>
      <c r="E219" s="295">
        <v>-1800</v>
      </c>
      <c r="F219" s="288">
        <v>1</v>
      </c>
      <c r="G219" s="295">
        <v>23358973.199999999</v>
      </c>
    </row>
    <row r="220" spans="2:7">
      <c r="B220" s="288" t="s">
        <v>639</v>
      </c>
      <c r="C220" s="288">
        <v>1</v>
      </c>
      <c r="D220" s="295">
        <v>44087696.969999976</v>
      </c>
      <c r="E220" s="295">
        <v>-5805</v>
      </c>
      <c r="F220" s="288">
        <v>1</v>
      </c>
      <c r="G220" s="295">
        <v>44081891.969999976</v>
      </c>
    </row>
    <row r="221" spans="2:7">
      <c r="B221" s="288" t="s">
        <v>641</v>
      </c>
      <c r="C221" s="288">
        <v>1</v>
      </c>
      <c r="D221" s="295">
        <v>67505986.000000015</v>
      </c>
      <c r="E221" s="295">
        <v>0</v>
      </c>
      <c r="F221" s="100">
        <v>0</v>
      </c>
      <c r="G221" s="295">
        <v>67505986.000000015</v>
      </c>
    </row>
    <row r="222" spans="2:7">
      <c r="B222" s="288" t="s">
        <v>643</v>
      </c>
      <c r="C222" s="288">
        <v>1</v>
      </c>
      <c r="D222" s="295">
        <v>20508575</v>
      </c>
      <c r="E222" s="295"/>
      <c r="F222" s="100">
        <v>0</v>
      </c>
      <c r="G222" s="295">
        <v>20508575</v>
      </c>
    </row>
    <row r="223" spans="2:7">
      <c r="B223" s="288" t="s">
        <v>644</v>
      </c>
      <c r="C223" s="288">
        <v>1</v>
      </c>
      <c r="D223" s="295">
        <v>20781675.66</v>
      </c>
      <c r="E223" s="295">
        <v>0</v>
      </c>
      <c r="F223" s="100">
        <v>0</v>
      </c>
      <c r="G223" s="295">
        <v>20781675.66</v>
      </c>
    </row>
    <row r="224" spans="2:7">
      <c r="B224" s="288" t="s">
        <v>645</v>
      </c>
      <c r="C224" s="288">
        <v>1</v>
      </c>
      <c r="D224" s="295">
        <v>29748891.180000003</v>
      </c>
      <c r="E224" s="295">
        <v>-5700</v>
      </c>
      <c r="F224" s="288">
        <v>1</v>
      </c>
      <c r="G224" s="295">
        <v>29743191.180000003</v>
      </c>
    </row>
    <row r="225" spans="2:7">
      <c r="B225" s="288" t="s">
        <v>647</v>
      </c>
      <c r="C225" s="288">
        <v>1</v>
      </c>
      <c r="D225" s="295">
        <v>27471057.299999997</v>
      </c>
      <c r="E225" s="295">
        <v>-3405</v>
      </c>
      <c r="F225" s="288">
        <v>1</v>
      </c>
      <c r="G225" s="295">
        <v>27467652.299999997</v>
      </c>
    </row>
    <row r="226" spans="2:7">
      <c r="B226" s="288" t="s">
        <v>648</v>
      </c>
      <c r="C226" s="288">
        <v>1</v>
      </c>
      <c r="D226" s="295">
        <v>12019251.139999999</v>
      </c>
      <c r="E226" s="295">
        <v>-7250</v>
      </c>
      <c r="F226" s="288">
        <v>1</v>
      </c>
      <c r="G226" s="295">
        <v>12012001.139999999</v>
      </c>
    </row>
    <row r="227" spans="2:7">
      <c r="B227" s="288" t="s">
        <v>650</v>
      </c>
      <c r="C227" s="288">
        <v>1</v>
      </c>
      <c r="D227" s="295">
        <v>28005200.52</v>
      </c>
      <c r="E227" s="295">
        <v>-238074</v>
      </c>
      <c r="F227" s="288">
        <v>1</v>
      </c>
      <c r="G227" s="295">
        <v>27767126.52</v>
      </c>
    </row>
    <row r="228" spans="2:7">
      <c r="B228" s="288" t="s">
        <v>651</v>
      </c>
      <c r="C228" s="288">
        <v>1</v>
      </c>
      <c r="D228" s="295">
        <v>7697213.6499999994</v>
      </c>
      <c r="E228" s="295"/>
      <c r="F228" s="100">
        <v>0</v>
      </c>
      <c r="G228" s="295">
        <v>7697213.6499999994</v>
      </c>
    </row>
    <row r="229" spans="2:7">
      <c r="B229" s="288" t="s">
        <v>653</v>
      </c>
      <c r="C229" s="288">
        <v>1</v>
      </c>
      <c r="D229" s="295">
        <v>11988246.890000001</v>
      </c>
      <c r="E229" s="295">
        <v>0</v>
      </c>
      <c r="F229" s="100">
        <v>0</v>
      </c>
      <c r="G229" s="295">
        <v>11988246.890000001</v>
      </c>
    </row>
    <row r="230" spans="2:7">
      <c r="B230" s="288" t="s">
        <v>654</v>
      </c>
      <c r="C230" s="288">
        <v>1</v>
      </c>
      <c r="D230" s="295">
        <v>5937657.2600000044</v>
      </c>
      <c r="E230" s="295"/>
      <c r="F230" s="100">
        <v>0</v>
      </c>
      <c r="G230" s="295">
        <v>5937657.2600000044</v>
      </c>
    </row>
    <row r="231" spans="2:7">
      <c r="B231" s="288" t="s">
        <v>655</v>
      </c>
      <c r="C231" s="288">
        <v>1</v>
      </c>
      <c r="D231" s="295">
        <v>24738650.279999997</v>
      </c>
      <c r="E231" s="295"/>
      <c r="F231" s="100">
        <v>0</v>
      </c>
      <c r="G231" s="295">
        <v>24738650.279999997</v>
      </c>
    </row>
    <row r="232" spans="2:7">
      <c r="B232" s="288" t="s">
        <v>656</v>
      </c>
      <c r="C232" s="288">
        <v>1</v>
      </c>
      <c r="D232" s="295">
        <v>14139835</v>
      </c>
      <c r="E232" s="295">
        <v>-24000</v>
      </c>
      <c r="F232" s="288">
        <v>1</v>
      </c>
      <c r="G232" s="295">
        <v>14115835</v>
      </c>
    </row>
    <row r="233" spans="2:7">
      <c r="B233" s="288" t="s">
        <v>658</v>
      </c>
      <c r="C233" s="288">
        <v>1</v>
      </c>
      <c r="D233" s="295">
        <v>18066214.240000002</v>
      </c>
      <c r="E233" s="295"/>
      <c r="F233" s="100">
        <v>0</v>
      </c>
      <c r="G233" s="295">
        <v>18066214.240000002</v>
      </c>
    </row>
    <row r="234" spans="2:7">
      <c r="B234" s="288" t="s">
        <v>659</v>
      </c>
      <c r="C234" s="288">
        <v>1</v>
      </c>
      <c r="D234" s="295">
        <v>12596545.390000001</v>
      </c>
      <c r="E234" s="295"/>
      <c r="F234" s="100">
        <v>0</v>
      </c>
      <c r="G234" s="295">
        <v>12596545.390000001</v>
      </c>
    </row>
    <row r="235" spans="2:7">
      <c r="B235" s="288" t="s">
        <v>660</v>
      </c>
      <c r="C235" s="288">
        <v>1</v>
      </c>
      <c r="D235" s="295">
        <v>10711019.749999996</v>
      </c>
      <c r="E235" s="295"/>
      <c r="F235" s="100">
        <v>0</v>
      </c>
      <c r="G235" s="295">
        <v>10711019.749999996</v>
      </c>
    </row>
    <row r="236" spans="2:7">
      <c r="B236" s="288" t="s">
        <v>661</v>
      </c>
      <c r="C236" s="288">
        <v>1</v>
      </c>
      <c r="D236" s="295">
        <v>33416678.399999999</v>
      </c>
      <c r="E236" s="295"/>
      <c r="F236" s="100">
        <v>0</v>
      </c>
      <c r="G236" s="295">
        <v>33416678.399999999</v>
      </c>
    </row>
    <row r="237" spans="2:7">
      <c r="B237" s="288" t="s">
        <v>662</v>
      </c>
      <c r="C237" s="288">
        <v>1</v>
      </c>
      <c r="D237" s="295">
        <v>10936085</v>
      </c>
      <c r="E237" s="295"/>
      <c r="F237" s="100">
        <v>0</v>
      </c>
      <c r="G237" s="295">
        <v>10936085</v>
      </c>
    </row>
    <row r="238" spans="2:7">
      <c r="B238" s="288" t="s">
        <v>663</v>
      </c>
      <c r="C238" s="288">
        <v>1</v>
      </c>
      <c r="D238" s="295">
        <v>14464677.49</v>
      </c>
      <c r="E238" s="295"/>
      <c r="F238" s="100">
        <v>0</v>
      </c>
      <c r="G238" s="295">
        <v>14464677.49</v>
      </c>
    </row>
    <row r="239" spans="2:7">
      <c r="B239" s="288" t="s">
        <v>664</v>
      </c>
      <c r="C239" s="288">
        <v>1</v>
      </c>
      <c r="D239" s="295">
        <v>11050215.550000001</v>
      </c>
      <c r="E239" s="295"/>
      <c r="F239" s="100">
        <v>0</v>
      </c>
      <c r="G239" s="295">
        <v>11050215.550000001</v>
      </c>
    </row>
    <row r="240" spans="2:7">
      <c r="B240" s="288" t="s">
        <v>665</v>
      </c>
      <c r="C240" s="288">
        <v>1</v>
      </c>
      <c r="D240" s="295">
        <v>23160795.119999997</v>
      </c>
      <c r="E240" s="295"/>
      <c r="F240" s="100">
        <v>0</v>
      </c>
      <c r="G240" s="295">
        <v>23160795.119999997</v>
      </c>
    </row>
    <row r="241" spans="2:7">
      <c r="B241" s="288" t="s">
        <v>666</v>
      </c>
      <c r="C241" s="288">
        <v>1</v>
      </c>
      <c r="D241" s="295">
        <v>16042247.790000003</v>
      </c>
      <c r="E241" s="295"/>
      <c r="F241" s="100">
        <v>0</v>
      </c>
      <c r="G241" s="295">
        <v>16042247.790000003</v>
      </c>
    </row>
    <row r="242" spans="2:7">
      <c r="B242" s="288" t="s">
        <v>667</v>
      </c>
      <c r="C242" s="288">
        <v>1</v>
      </c>
      <c r="D242" s="295">
        <v>24829616.460000001</v>
      </c>
      <c r="E242" s="295">
        <v>-39496</v>
      </c>
      <c r="F242" s="288">
        <v>1</v>
      </c>
      <c r="G242" s="295">
        <v>24790120.460000001</v>
      </c>
    </row>
    <row r="243" spans="2:7">
      <c r="B243" s="288" t="s">
        <v>668</v>
      </c>
      <c r="C243" s="288">
        <v>1</v>
      </c>
      <c r="D243" s="295">
        <v>18563742.919999998</v>
      </c>
      <c r="E243" s="295">
        <v>-170</v>
      </c>
      <c r="F243" s="288">
        <v>1</v>
      </c>
      <c r="G243" s="295">
        <v>18563572.919999998</v>
      </c>
    </row>
    <row r="244" spans="2:7">
      <c r="B244" s="288" t="s">
        <v>669</v>
      </c>
      <c r="C244" s="288">
        <v>1</v>
      </c>
      <c r="D244" s="295">
        <v>14283799.760000004</v>
      </c>
      <c r="E244" s="295"/>
      <c r="F244" s="100">
        <v>0</v>
      </c>
      <c r="G244" s="295">
        <v>14283799.760000004</v>
      </c>
    </row>
    <row r="245" spans="2:7">
      <c r="B245" s="288" t="s">
        <v>670</v>
      </c>
      <c r="C245" s="288">
        <v>1</v>
      </c>
      <c r="D245" s="295">
        <v>20308042.220000003</v>
      </c>
      <c r="E245" s="295">
        <v>-6600</v>
      </c>
      <c r="F245" s="288">
        <v>1</v>
      </c>
      <c r="G245" s="295">
        <v>20301442.220000003</v>
      </c>
    </row>
    <row r="246" spans="2:7">
      <c r="B246" s="288" t="s">
        <v>672</v>
      </c>
      <c r="C246" s="288">
        <v>1</v>
      </c>
      <c r="D246" s="295">
        <v>11351128.169999998</v>
      </c>
      <c r="E246" s="295">
        <v>-9050</v>
      </c>
      <c r="F246" s="288">
        <v>1</v>
      </c>
      <c r="G246" s="295">
        <v>11342078.169999998</v>
      </c>
    </row>
    <row r="247" spans="2:7">
      <c r="B247" s="288" t="s">
        <v>673</v>
      </c>
      <c r="C247" s="288">
        <v>1</v>
      </c>
      <c r="D247" s="295">
        <v>12114699.74</v>
      </c>
      <c r="E247" s="295"/>
      <c r="F247" s="100">
        <v>0</v>
      </c>
      <c r="G247" s="295">
        <v>12114699.74</v>
      </c>
    </row>
    <row r="248" spans="2:7">
      <c r="B248" s="288" t="s">
        <v>675</v>
      </c>
      <c r="C248" s="288">
        <v>1</v>
      </c>
      <c r="D248" s="295">
        <v>25789461.050000001</v>
      </c>
      <c r="E248" s="295">
        <v>0</v>
      </c>
      <c r="F248" s="100">
        <v>0</v>
      </c>
      <c r="G248" s="295">
        <v>25789461.050000001</v>
      </c>
    </row>
    <row r="249" spans="2:7">
      <c r="B249" s="288" t="s">
        <v>676</v>
      </c>
      <c r="C249" s="288">
        <v>1</v>
      </c>
      <c r="D249" s="295">
        <v>15245181.16</v>
      </c>
      <c r="E249" s="295"/>
      <c r="F249" s="100">
        <v>0</v>
      </c>
      <c r="G249" s="295">
        <v>15245181.16</v>
      </c>
    </row>
    <row r="250" spans="2:7">
      <c r="B250" s="288" t="s">
        <v>677</v>
      </c>
      <c r="C250" s="288">
        <v>1</v>
      </c>
      <c r="D250" s="295">
        <v>9869310.0599999987</v>
      </c>
      <c r="E250" s="295"/>
      <c r="F250" s="100">
        <v>0</v>
      </c>
      <c r="G250" s="295">
        <v>9869310.0599999987</v>
      </c>
    </row>
    <row r="251" spans="2:7">
      <c r="B251" s="288" t="s">
        <v>678</v>
      </c>
      <c r="C251" s="288">
        <v>1</v>
      </c>
      <c r="D251" s="295">
        <v>21829250.990000002</v>
      </c>
      <c r="E251" s="295"/>
      <c r="F251" s="100">
        <v>0</v>
      </c>
      <c r="G251" s="295">
        <v>21829250.990000002</v>
      </c>
    </row>
    <row r="252" spans="2:7">
      <c r="B252" s="288" t="s">
        <v>679</v>
      </c>
      <c r="C252" s="288">
        <v>1</v>
      </c>
      <c r="D252" s="295">
        <v>13507618.400000002</v>
      </c>
      <c r="E252" s="295">
        <v>0</v>
      </c>
      <c r="F252" s="100">
        <v>0</v>
      </c>
      <c r="G252" s="295">
        <v>13507618.400000002</v>
      </c>
    </row>
    <row r="253" spans="2:7">
      <c r="B253" s="288" t="s">
        <v>680</v>
      </c>
      <c r="C253" s="288">
        <v>1</v>
      </c>
      <c r="D253" s="295">
        <v>19294389.960000001</v>
      </c>
      <c r="E253" s="295"/>
      <c r="F253" s="100">
        <v>0</v>
      </c>
      <c r="G253" s="295">
        <v>19294389.960000001</v>
      </c>
    </row>
    <row r="254" spans="2:7">
      <c r="B254" s="288" t="s">
        <v>681</v>
      </c>
      <c r="C254" s="288">
        <v>1</v>
      </c>
      <c r="D254" s="295">
        <v>18516166.91</v>
      </c>
      <c r="E254" s="295"/>
      <c r="F254" s="100">
        <v>0</v>
      </c>
      <c r="G254" s="295">
        <v>18516166.91</v>
      </c>
    </row>
    <row r="255" spans="2:7">
      <c r="B255" s="288" t="s">
        <v>682</v>
      </c>
      <c r="C255" s="288">
        <v>1</v>
      </c>
      <c r="D255" s="295">
        <v>11900986.059999997</v>
      </c>
      <c r="E255" s="295">
        <v>-35500</v>
      </c>
      <c r="F255" s="288">
        <v>1</v>
      </c>
      <c r="G255" s="295">
        <v>11865486.059999997</v>
      </c>
    </row>
    <row r="256" spans="2:7">
      <c r="B256" s="288" t="s">
        <v>683</v>
      </c>
      <c r="C256" s="288">
        <v>1</v>
      </c>
      <c r="D256" s="295">
        <v>9380996.2999999989</v>
      </c>
      <c r="E256" s="295">
        <v>-4400</v>
      </c>
      <c r="F256" s="288">
        <v>1</v>
      </c>
      <c r="G256" s="295">
        <v>9376596.2999999989</v>
      </c>
    </row>
    <row r="257" spans="2:7">
      <c r="B257" s="288" t="s">
        <v>684</v>
      </c>
      <c r="C257" s="288">
        <v>1</v>
      </c>
      <c r="D257" s="295">
        <v>2942708.5700000003</v>
      </c>
      <c r="E257" s="295">
        <v>0</v>
      </c>
      <c r="F257" s="100">
        <v>0</v>
      </c>
      <c r="G257" s="295">
        <v>2942708.5700000003</v>
      </c>
    </row>
    <row r="258" spans="2:7">
      <c r="B258" s="288" t="s">
        <v>685</v>
      </c>
      <c r="C258" s="288">
        <v>1</v>
      </c>
      <c r="D258" s="295">
        <v>33773769.839999989</v>
      </c>
      <c r="E258" s="295"/>
      <c r="F258" s="100">
        <v>0</v>
      </c>
      <c r="G258" s="295">
        <v>33773769.839999989</v>
      </c>
    </row>
    <row r="259" spans="2:7">
      <c r="B259" s="288" t="s">
        <v>686</v>
      </c>
      <c r="C259" s="288">
        <v>1</v>
      </c>
      <c r="D259" s="295">
        <v>26565157.600000001</v>
      </c>
      <c r="E259" s="295">
        <v>-21600</v>
      </c>
      <c r="F259" s="288">
        <v>1</v>
      </c>
      <c r="G259" s="295">
        <v>26543557.600000001</v>
      </c>
    </row>
    <row r="260" spans="2:7">
      <c r="B260" s="288" t="s">
        <v>687</v>
      </c>
      <c r="C260" s="288">
        <v>1</v>
      </c>
      <c r="D260" s="295">
        <v>11832699.289999999</v>
      </c>
      <c r="E260" s="295">
        <v>0</v>
      </c>
      <c r="F260" s="100">
        <v>0</v>
      </c>
      <c r="G260" s="295">
        <v>11832699.289999999</v>
      </c>
    </row>
    <row r="261" spans="2:7">
      <c r="B261" s="288" t="s">
        <v>688</v>
      </c>
      <c r="C261" s="288">
        <v>1</v>
      </c>
      <c r="D261" s="295">
        <v>19108899.410000004</v>
      </c>
      <c r="E261" s="295">
        <v>0</v>
      </c>
      <c r="F261" s="100">
        <v>0</v>
      </c>
      <c r="G261" s="295">
        <v>19108899.410000004</v>
      </c>
    </row>
    <row r="262" spans="2:7">
      <c r="B262" s="288" t="s">
        <v>689</v>
      </c>
      <c r="C262" s="288">
        <v>1</v>
      </c>
      <c r="D262" s="295">
        <v>11513621.450000003</v>
      </c>
      <c r="E262" s="295">
        <v>-3240</v>
      </c>
      <c r="F262" s="288">
        <v>1</v>
      </c>
      <c r="G262" s="295">
        <v>11510381.450000003</v>
      </c>
    </row>
    <row r="263" spans="2:7">
      <c r="B263" s="288" t="s">
        <v>690</v>
      </c>
      <c r="C263" s="288">
        <v>1</v>
      </c>
      <c r="D263" s="295">
        <v>10427617.35</v>
      </c>
      <c r="E263" s="295"/>
      <c r="F263" s="100">
        <v>0</v>
      </c>
      <c r="G263" s="295">
        <v>10427617.35</v>
      </c>
    </row>
    <row r="264" spans="2:7">
      <c r="B264" s="288" t="s">
        <v>691</v>
      </c>
      <c r="C264" s="288">
        <v>1</v>
      </c>
      <c r="D264" s="295">
        <v>10821383.93</v>
      </c>
      <c r="E264" s="295"/>
      <c r="F264" s="100">
        <v>0</v>
      </c>
      <c r="G264" s="295">
        <v>10821383.93</v>
      </c>
    </row>
    <row r="265" spans="2:7">
      <c r="B265" s="288" t="s">
        <v>692</v>
      </c>
      <c r="C265" s="288">
        <v>1</v>
      </c>
      <c r="D265" s="295">
        <v>9944582.1400000006</v>
      </c>
      <c r="E265" s="295">
        <v>0</v>
      </c>
      <c r="F265" s="100">
        <v>0</v>
      </c>
      <c r="G265" s="295">
        <v>9944582.1400000006</v>
      </c>
    </row>
    <row r="266" spans="2:7">
      <c r="B266" s="288" t="s">
        <v>693</v>
      </c>
      <c r="C266" s="288">
        <v>1</v>
      </c>
      <c r="D266" s="295">
        <v>7372401.7699999996</v>
      </c>
      <c r="E266" s="295"/>
      <c r="F266" s="100">
        <v>0</v>
      </c>
      <c r="G266" s="295">
        <v>7372401.7699999996</v>
      </c>
    </row>
    <row r="267" spans="2:7">
      <c r="B267" s="288" t="s">
        <v>694</v>
      </c>
      <c r="C267" s="288">
        <v>1</v>
      </c>
      <c r="D267" s="295">
        <v>12616857.280000005</v>
      </c>
      <c r="E267" s="295"/>
      <c r="F267" s="100">
        <v>0</v>
      </c>
      <c r="G267" s="295">
        <v>12616857.280000005</v>
      </c>
    </row>
    <row r="268" spans="2:7">
      <c r="B268" s="288" t="s">
        <v>695</v>
      </c>
      <c r="C268" s="288">
        <v>1</v>
      </c>
      <c r="D268" s="295">
        <v>24094391.830000002</v>
      </c>
      <c r="E268" s="295">
        <v>-92439</v>
      </c>
      <c r="F268" s="288">
        <v>1</v>
      </c>
      <c r="G268" s="295">
        <v>24001952.830000002</v>
      </c>
    </row>
    <row r="269" spans="2:7">
      <c r="B269" s="288" t="s">
        <v>696</v>
      </c>
      <c r="C269" s="288">
        <v>1</v>
      </c>
      <c r="D269" s="295">
        <v>5826475</v>
      </c>
      <c r="E269" s="295"/>
      <c r="F269" s="100">
        <v>0</v>
      </c>
      <c r="G269" s="295">
        <v>5826475</v>
      </c>
    </row>
    <row r="270" spans="2:7">
      <c r="B270" s="288" t="s">
        <v>697</v>
      </c>
      <c r="C270" s="288">
        <v>1</v>
      </c>
      <c r="D270" s="295">
        <v>18022220.989999995</v>
      </c>
      <c r="E270" s="295"/>
      <c r="F270" s="100">
        <v>0</v>
      </c>
      <c r="G270" s="295">
        <v>18022220.989999995</v>
      </c>
    </row>
    <row r="271" spans="2:7">
      <c r="B271" s="288" t="s">
        <v>698</v>
      </c>
      <c r="C271" s="288">
        <v>1</v>
      </c>
      <c r="D271" s="295">
        <v>44278283.589999996</v>
      </c>
      <c r="E271" s="295"/>
      <c r="F271" s="100">
        <v>0</v>
      </c>
      <c r="G271" s="295">
        <v>44278283.589999996</v>
      </c>
    </row>
    <row r="272" spans="2:7">
      <c r="B272" s="288" t="s">
        <v>699</v>
      </c>
      <c r="C272" s="288">
        <v>1</v>
      </c>
      <c r="D272" s="295">
        <v>10218869.300000001</v>
      </c>
      <c r="E272" s="295"/>
      <c r="F272" s="100">
        <v>0</v>
      </c>
      <c r="G272" s="295">
        <v>10218869.300000001</v>
      </c>
    </row>
    <row r="273" spans="2:7">
      <c r="B273" s="288" t="s">
        <v>700</v>
      </c>
      <c r="C273" s="288">
        <v>1</v>
      </c>
      <c r="D273" s="295">
        <v>10963018.67</v>
      </c>
      <c r="E273" s="295"/>
      <c r="F273" s="100">
        <v>0</v>
      </c>
      <c r="G273" s="295">
        <v>10963018.67</v>
      </c>
    </row>
    <row r="274" spans="2:7">
      <c r="B274" s="288" t="s">
        <v>701</v>
      </c>
      <c r="C274" s="288">
        <v>1</v>
      </c>
      <c r="D274" s="295">
        <v>3260389.81</v>
      </c>
      <c r="E274" s="295"/>
      <c r="F274" s="100">
        <v>0</v>
      </c>
      <c r="G274" s="295">
        <v>3260389.81</v>
      </c>
    </row>
    <row r="275" spans="2:7">
      <c r="B275" s="288" t="s">
        <v>702</v>
      </c>
      <c r="C275" s="288">
        <v>1</v>
      </c>
      <c r="D275" s="295">
        <v>21109689.050000008</v>
      </c>
      <c r="E275" s="295"/>
      <c r="F275" s="100">
        <v>0</v>
      </c>
      <c r="G275" s="295">
        <v>21109689.050000008</v>
      </c>
    </row>
    <row r="276" spans="2:7">
      <c r="B276" s="288" t="s">
        <v>703</v>
      </c>
      <c r="C276" s="288">
        <v>1</v>
      </c>
      <c r="D276" s="295">
        <v>9229654</v>
      </c>
      <c r="E276" s="295"/>
      <c r="F276" s="100">
        <v>0</v>
      </c>
      <c r="G276" s="295">
        <v>9229654</v>
      </c>
    </row>
    <row r="277" spans="2:7">
      <c r="B277" s="288" t="s">
        <v>704</v>
      </c>
      <c r="C277" s="288">
        <v>1</v>
      </c>
      <c r="D277" s="295">
        <v>11239406.360000001</v>
      </c>
      <c r="E277" s="295"/>
      <c r="F277" s="100">
        <v>0</v>
      </c>
      <c r="G277" s="295">
        <v>11239406.360000001</v>
      </c>
    </row>
    <row r="278" spans="2:7">
      <c r="B278" s="288" t="s">
        <v>705</v>
      </c>
      <c r="C278" s="288">
        <v>1</v>
      </c>
      <c r="D278" s="295">
        <v>13589361.450000001</v>
      </c>
      <c r="E278" s="295"/>
      <c r="F278" s="100">
        <v>0</v>
      </c>
      <c r="G278" s="295">
        <v>13589361.450000001</v>
      </c>
    </row>
    <row r="279" spans="2:7">
      <c r="B279" s="288" t="s">
        <v>707</v>
      </c>
      <c r="C279" s="288">
        <v>1</v>
      </c>
      <c r="D279" s="295">
        <v>10962960.929999998</v>
      </c>
      <c r="E279" s="295"/>
      <c r="F279" s="100">
        <v>0</v>
      </c>
      <c r="G279" s="295">
        <v>10962960.929999998</v>
      </c>
    </row>
    <row r="280" spans="2:7">
      <c r="B280" s="288" t="s">
        <v>708</v>
      </c>
      <c r="C280" s="288">
        <v>1</v>
      </c>
      <c r="D280" s="295">
        <v>8664261.3299999963</v>
      </c>
      <c r="E280" s="295">
        <v>0</v>
      </c>
      <c r="F280" s="100">
        <v>0</v>
      </c>
      <c r="G280" s="295">
        <v>8664261.3299999963</v>
      </c>
    </row>
    <row r="281" spans="2:7">
      <c r="B281" s="288" t="s">
        <v>709</v>
      </c>
      <c r="C281" s="288">
        <v>1</v>
      </c>
      <c r="D281" s="295">
        <v>79646518.519999996</v>
      </c>
      <c r="E281" s="295"/>
      <c r="F281" s="100">
        <v>0</v>
      </c>
      <c r="G281" s="295">
        <v>79646518.519999996</v>
      </c>
    </row>
    <row r="282" spans="2:7">
      <c r="B282" s="288" t="s">
        <v>710</v>
      </c>
      <c r="C282" s="288">
        <v>1</v>
      </c>
      <c r="D282" s="295">
        <v>15911314.819999998</v>
      </c>
      <c r="E282" s="295">
        <v>0</v>
      </c>
      <c r="F282" s="100">
        <v>0</v>
      </c>
      <c r="G282" s="295">
        <v>15911314.819999998</v>
      </c>
    </row>
    <row r="283" spans="2:7">
      <c r="B283" s="288" t="s">
        <v>711</v>
      </c>
      <c r="C283" s="288">
        <v>1</v>
      </c>
      <c r="D283" s="295">
        <v>26981599.84</v>
      </c>
      <c r="E283" s="295">
        <v>-840</v>
      </c>
      <c r="F283" s="288">
        <v>1</v>
      </c>
      <c r="G283" s="295">
        <v>26980759.84</v>
      </c>
    </row>
    <row r="284" spans="2:7">
      <c r="B284" s="288" t="s">
        <v>712</v>
      </c>
      <c r="C284" s="288">
        <v>1</v>
      </c>
      <c r="D284" s="295">
        <v>13168128.17</v>
      </c>
      <c r="E284" s="295"/>
      <c r="F284" s="100">
        <v>0</v>
      </c>
      <c r="G284" s="295">
        <v>13168128.17</v>
      </c>
    </row>
    <row r="285" spans="2:7">
      <c r="B285" s="288" t="s">
        <v>713</v>
      </c>
      <c r="C285" s="288">
        <v>1</v>
      </c>
      <c r="D285" s="295">
        <v>49608836.270000011</v>
      </c>
      <c r="E285" s="295">
        <v>-10525</v>
      </c>
      <c r="F285" s="288">
        <v>1</v>
      </c>
      <c r="G285" s="295">
        <v>49598311.270000011</v>
      </c>
    </row>
    <row r="286" spans="2:7">
      <c r="B286" s="288" t="s">
        <v>714</v>
      </c>
      <c r="C286" s="288">
        <v>1</v>
      </c>
      <c r="D286" s="295">
        <v>7302300.6999999983</v>
      </c>
      <c r="E286" s="295"/>
      <c r="F286" s="100">
        <v>0</v>
      </c>
      <c r="G286" s="295">
        <v>7302300.6999999983</v>
      </c>
    </row>
    <row r="287" spans="2:7">
      <c r="B287" s="288" t="s">
        <v>715</v>
      </c>
      <c r="C287" s="288">
        <v>1</v>
      </c>
      <c r="D287" s="295">
        <v>17786313.340000004</v>
      </c>
      <c r="E287" s="295">
        <v>0</v>
      </c>
      <c r="F287" s="100">
        <v>0</v>
      </c>
      <c r="G287" s="295">
        <v>17786313.340000004</v>
      </c>
    </row>
    <row r="288" spans="2:7">
      <c r="B288" s="288" t="s">
        <v>716</v>
      </c>
      <c r="C288" s="288">
        <v>1</v>
      </c>
      <c r="D288" s="295">
        <v>20141848.080000002</v>
      </c>
      <c r="E288" s="295"/>
      <c r="F288" s="100">
        <v>0</v>
      </c>
      <c r="G288" s="295">
        <v>20141848.080000002</v>
      </c>
    </row>
    <row r="289" spans="2:7">
      <c r="B289" s="288" t="s">
        <v>717</v>
      </c>
      <c r="C289" s="288">
        <v>1</v>
      </c>
      <c r="D289" s="295">
        <v>14360595.439999999</v>
      </c>
      <c r="E289" s="295"/>
      <c r="F289" s="100">
        <v>0</v>
      </c>
      <c r="G289" s="295">
        <v>14360595.439999999</v>
      </c>
    </row>
    <row r="290" spans="2:7">
      <c r="B290" s="288" t="s">
        <v>718</v>
      </c>
      <c r="C290" s="288">
        <v>1</v>
      </c>
      <c r="D290" s="295">
        <v>16710936.090000002</v>
      </c>
      <c r="E290" s="295"/>
      <c r="F290" s="100">
        <v>0</v>
      </c>
      <c r="G290" s="295">
        <v>16710936.090000002</v>
      </c>
    </row>
    <row r="291" spans="2:7">
      <c r="B291" s="288" t="s">
        <v>719</v>
      </c>
      <c r="C291" s="288">
        <v>1</v>
      </c>
      <c r="D291" s="295">
        <v>10762001.48</v>
      </c>
      <c r="E291" s="295"/>
      <c r="F291" s="100">
        <v>0</v>
      </c>
      <c r="G291" s="295">
        <v>10762001.48</v>
      </c>
    </row>
    <row r="292" spans="2:7">
      <c r="B292" s="288" t="s">
        <v>720</v>
      </c>
      <c r="C292" s="288">
        <v>1</v>
      </c>
      <c r="D292" s="295">
        <v>9348984.3200000003</v>
      </c>
      <c r="E292" s="295"/>
      <c r="F292" s="100">
        <v>0</v>
      </c>
      <c r="G292" s="295">
        <v>9348984.3200000003</v>
      </c>
    </row>
    <row r="293" spans="2:7">
      <c r="B293" s="288" t="s">
        <v>721</v>
      </c>
      <c r="C293" s="288">
        <v>1</v>
      </c>
      <c r="D293" s="295">
        <v>13256978.16</v>
      </c>
      <c r="E293" s="295"/>
      <c r="F293" s="100">
        <v>0</v>
      </c>
      <c r="G293" s="295">
        <v>13256978.16</v>
      </c>
    </row>
    <row r="294" spans="2:7">
      <c r="B294" s="288" t="s">
        <v>722</v>
      </c>
      <c r="C294" s="288">
        <v>1</v>
      </c>
      <c r="D294" s="295">
        <v>11385822.389999999</v>
      </c>
      <c r="E294" s="295">
        <v>0</v>
      </c>
      <c r="F294" s="100">
        <v>0</v>
      </c>
      <c r="G294" s="295">
        <v>11385822.389999999</v>
      </c>
    </row>
    <row r="295" spans="2:7">
      <c r="B295" s="288" t="s">
        <v>723</v>
      </c>
      <c r="C295" s="288">
        <v>1</v>
      </c>
      <c r="D295" s="295">
        <v>26376499.109999992</v>
      </c>
      <c r="E295" s="295"/>
      <c r="F295" s="100">
        <v>0</v>
      </c>
      <c r="G295" s="295">
        <v>26376499.109999992</v>
      </c>
    </row>
    <row r="296" spans="2:7">
      <c r="B296" s="288" t="s">
        <v>724</v>
      </c>
      <c r="C296" s="288">
        <v>1</v>
      </c>
      <c r="D296" s="295">
        <v>11301359.350000001</v>
      </c>
      <c r="E296" s="295">
        <v>0</v>
      </c>
      <c r="F296" s="100">
        <v>0</v>
      </c>
      <c r="G296" s="295">
        <v>11301359.350000001</v>
      </c>
    </row>
    <row r="297" spans="2:7">
      <c r="B297" s="288" t="s">
        <v>725</v>
      </c>
      <c r="C297" s="288">
        <v>1</v>
      </c>
      <c r="D297" s="295">
        <v>39304929.089999996</v>
      </c>
      <c r="E297" s="295">
        <v>-5648.58</v>
      </c>
      <c r="F297" s="288">
        <v>1</v>
      </c>
      <c r="G297" s="295">
        <v>39299280.509999998</v>
      </c>
    </row>
    <row r="298" spans="2:7">
      <c r="B298" s="288" t="s">
        <v>726</v>
      </c>
      <c r="C298" s="288">
        <v>1</v>
      </c>
      <c r="D298" s="295">
        <v>13599186.449999999</v>
      </c>
      <c r="E298" s="295"/>
      <c r="F298" s="100">
        <v>0</v>
      </c>
      <c r="G298" s="295">
        <v>13599186.449999999</v>
      </c>
    </row>
    <row r="299" spans="2:7">
      <c r="B299" s="288" t="s">
        <v>727</v>
      </c>
      <c r="C299" s="288">
        <v>1</v>
      </c>
      <c r="D299" s="295">
        <v>30566686.920000002</v>
      </c>
      <c r="E299" s="295"/>
      <c r="F299" s="100">
        <v>0</v>
      </c>
      <c r="G299" s="295">
        <v>30566686.920000002</v>
      </c>
    </row>
    <row r="300" spans="2:7">
      <c r="B300" s="288" t="s">
        <v>728</v>
      </c>
      <c r="C300" s="288">
        <v>1</v>
      </c>
      <c r="D300" s="295">
        <v>62829903.620000012</v>
      </c>
      <c r="E300" s="295"/>
      <c r="F300" s="100">
        <v>0</v>
      </c>
      <c r="G300" s="295">
        <v>62829903.620000012</v>
      </c>
    </row>
    <row r="301" spans="2:7">
      <c r="B301" s="288" t="s">
        <v>729</v>
      </c>
      <c r="C301" s="288">
        <v>1</v>
      </c>
      <c r="D301" s="295">
        <v>32626420.420000002</v>
      </c>
      <c r="E301" s="295">
        <v>0</v>
      </c>
      <c r="F301" s="100">
        <v>0</v>
      </c>
      <c r="G301" s="295">
        <v>32626420.420000002</v>
      </c>
    </row>
    <row r="302" spans="2:7">
      <c r="B302" s="288" t="s">
        <v>730</v>
      </c>
      <c r="C302" s="288">
        <v>1</v>
      </c>
      <c r="D302" s="295">
        <v>11881662.830000002</v>
      </c>
      <c r="E302" s="295"/>
      <c r="F302" s="100">
        <v>0</v>
      </c>
      <c r="G302" s="295">
        <v>11881662.830000002</v>
      </c>
    </row>
    <row r="303" spans="2:7">
      <c r="B303" s="288" t="s">
        <v>731</v>
      </c>
      <c r="C303" s="288">
        <v>1</v>
      </c>
      <c r="D303" s="295">
        <v>26174439.130000003</v>
      </c>
      <c r="E303" s="295"/>
      <c r="F303" s="100">
        <v>0</v>
      </c>
      <c r="G303" s="295">
        <v>26174439.130000003</v>
      </c>
    </row>
    <row r="304" spans="2:7">
      <c r="B304" s="288" t="s">
        <v>732</v>
      </c>
      <c r="C304" s="288">
        <v>1</v>
      </c>
      <c r="D304" s="295">
        <v>7434895.2899999991</v>
      </c>
      <c r="E304" s="295">
        <v>0</v>
      </c>
      <c r="F304" s="100">
        <v>0</v>
      </c>
      <c r="G304" s="295">
        <v>7434895.2899999991</v>
      </c>
    </row>
    <row r="305" spans="2:7">
      <c r="B305" s="288" t="s">
        <v>733</v>
      </c>
      <c r="C305" s="288">
        <v>1</v>
      </c>
      <c r="D305" s="295">
        <v>17187203.91</v>
      </c>
      <c r="E305" s="295"/>
      <c r="F305" s="100">
        <v>0</v>
      </c>
      <c r="G305" s="295">
        <v>17187203.91</v>
      </c>
    </row>
    <row r="306" spans="2:7">
      <c r="B306" s="288" t="s">
        <v>734</v>
      </c>
      <c r="C306" s="288">
        <v>1</v>
      </c>
      <c r="D306" s="295">
        <v>7635447.8600000003</v>
      </c>
      <c r="E306" s="295">
        <v>-1958</v>
      </c>
      <c r="F306" s="288">
        <v>1</v>
      </c>
      <c r="G306" s="295">
        <v>7633489.8600000003</v>
      </c>
    </row>
    <row r="307" spans="2:7">
      <c r="B307" s="288" t="s">
        <v>735</v>
      </c>
      <c r="C307" s="288">
        <v>1</v>
      </c>
      <c r="D307" s="295">
        <v>5102414.9400000004</v>
      </c>
      <c r="E307" s="295"/>
      <c r="F307" s="100">
        <v>0</v>
      </c>
      <c r="G307" s="295">
        <v>5102414.9400000004</v>
      </c>
    </row>
    <row r="308" spans="2:7">
      <c r="B308" s="288" t="s">
        <v>736</v>
      </c>
      <c r="C308" s="288">
        <v>1</v>
      </c>
      <c r="D308" s="295">
        <v>11342646.970000001</v>
      </c>
      <c r="E308" s="295"/>
      <c r="F308" s="100">
        <v>0</v>
      </c>
      <c r="G308" s="295">
        <v>11342646.970000001</v>
      </c>
    </row>
    <row r="309" spans="2:7">
      <c r="B309" s="288" t="s">
        <v>737</v>
      </c>
      <c r="C309" s="288">
        <v>1</v>
      </c>
      <c r="D309" s="295">
        <v>12417369.84</v>
      </c>
      <c r="E309" s="295">
        <v>-13030</v>
      </c>
      <c r="F309" s="288">
        <v>1</v>
      </c>
      <c r="G309" s="295">
        <v>12404339.84</v>
      </c>
    </row>
    <row r="310" spans="2:7">
      <c r="B310" s="288" t="s">
        <v>738</v>
      </c>
      <c r="C310" s="288">
        <v>1</v>
      </c>
      <c r="D310" s="295">
        <v>26789058.41</v>
      </c>
      <c r="E310" s="295">
        <v>0</v>
      </c>
      <c r="F310" s="100">
        <v>0</v>
      </c>
      <c r="G310" s="295">
        <v>26789058.41</v>
      </c>
    </row>
    <row r="311" spans="2:7">
      <c r="B311" s="288" t="s">
        <v>739</v>
      </c>
      <c r="C311" s="288">
        <v>1</v>
      </c>
      <c r="D311" s="295">
        <v>8797046.8399999999</v>
      </c>
      <c r="E311" s="295">
        <v>-5100</v>
      </c>
      <c r="F311" s="288">
        <v>1</v>
      </c>
      <c r="G311" s="295">
        <v>8791946.8399999999</v>
      </c>
    </row>
    <row r="312" spans="2:7">
      <c r="B312" s="288" t="s">
        <v>740</v>
      </c>
      <c r="C312" s="288">
        <v>1</v>
      </c>
      <c r="D312" s="295">
        <v>100217331.49000005</v>
      </c>
      <c r="E312" s="295"/>
      <c r="F312" s="100">
        <v>0</v>
      </c>
      <c r="G312" s="295">
        <v>100217331.49000005</v>
      </c>
    </row>
    <row r="313" spans="2:7">
      <c r="B313" s="288" t="s">
        <v>741</v>
      </c>
      <c r="C313" s="288">
        <v>1</v>
      </c>
      <c r="D313" s="295">
        <v>11556298.459999999</v>
      </c>
      <c r="E313" s="295"/>
      <c r="F313" s="100">
        <v>0</v>
      </c>
      <c r="G313" s="295">
        <v>11556298.459999999</v>
      </c>
    </row>
    <row r="314" spans="2:7">
      <c r="B314" s="288" t="s">
        <v>742</v>
      </c>
      <c r="C314" s="288">
        <v>1</v>
      </c>
      <c r="D314" s="295">
        <v>11576228.379999993</v>
      </c>
      <c r="E314" s="295"/>
      <c r="F314" s="100">
        <v>0</v>
      </c>
      <c r="G314" s="295">
        <v>11576228.379999993</v>
      </c>
    </row>
    <row r="315" spans="2:7">
      <c r="B315" s="288" t="s">
        <v>743</v>
      </c>
      <c r="C315" s="288">
        <v>1</v>
      </c>
      <c r="D315" s="295">
        <v>11097998.700000001</v>
      </c>
      <c r="E315" s="295"/>
      <c r="F315" s="100">
        <v>0</v>
      </c>
      <c r="G315" s="295">
        <v>11097998.700000001</v>
      </c>
    </row>
    <row r="316" spans="2:7">
      <c r="B316" s="288" t="s">
        <v>745</v>
      </c>
      <c r="C316" s="288">
        <v>1</v>
      </c>
      <c r="D316" s="295">
        <v>14227610.119999997</v>
      </c>
      <c r="E316" s="295"/>
      <c r="F316" s="100">
        <v>0</v>
      </c>
      <c r="G316" s="295">
        <v>14227610.119999997</v>
      </c>
    </row>
    <row r="317" spans="2:7">
      <c r="B317" s="288" t="s">
        <v>746</v>
      </c>
      <c r="C317" s="288">
        <v>1</v>
      </c>
      <c r="D317" s="295">
        <v>27576668.799999997</v>
      </c>
      <c r="E317" s="295"/>
      <c r="F317" s="100">
        <v>0</v>
      </c>
      <c r="G317" s="295">
        <v>27576668.799999997</v>
      </c>
    </row>
    <row r="318" spans="2:7">
      <c r="B318" s="288" t="s">
        <v>747</v>
      </c>
      <c r="C318" s="288">
        <v>1</v>
      </c>
      <c r="D318" s="295">
        <v>15046211.030000001</v>
      </c>
      <c r="E318" s="295"/>
      <c r="F318" s="100">
        <v>0</v>
      </c>
      <c r="G318" s="295">
        <v>15046211.030000001</v>
      </c>
    </row>
    <row r="319" spans="2:7">
      <c r="B319" s="288" t="s">
        <v>748</v>
      </c>
      <c r="C319" s="288">
        <v>1</v>
      </c>
      <c r="D319" s="295">
        <v>20275301.840000004</v>
      </c>
      <c r="E319" s="295"/>
      <c r="F319" s="100">
        <v>0</v>
      </c>
      <c r="G319" s="295">
        <v>20275301.840000004</v>
      </c>
    </row>
    <row r="320" spans="2:7">
      <c r="B320" s="288" t="s">
        <v>749</v>
      </c>
      <c r="C320" s="288">
        <v>1</v>
      </c>
      <c r="D320" s="295">
        <v>9141129.5</v>
      </c>
      <c r="E320" s="295">
        <v>0</v>
      </c>
      <c r="F320" s="100">
        <v>0</v>
      </c>
      <c r="G320" s="295">
        <v>9141129.5</v>
      </c>
    </row>
    <row r="321" spans="2:7">
      <c r="B321" s="288" t="s">
        <v>751</v>
      </c>
      <c r="C321" s="288">
        <v>1</v>
      </c>
      <c r="D321" s="295">
        <v>273811791.61000001</v>
      </c>
      <c r="E321" s="295">
        <v>-25000</v>
      </c>
      <c r="F321" s="288">
        <v>1</v>
      </c>
      <c r="G321" s="295">
        <v>273786791.61000001</v>
      </c>
    </row>
    <row r="322" spans="2:7">
      <c r="B322" s="288" t="s">
        <v>752</v>
      </c>
      <c r="C322" s="288">
        <v>1</v>
      </c>
      <c r="D322" s="295">
        <v>33047208.640000004</v>
      </c>
      <c r="E322" s="295"/>
      <c r="F322" s="100">
        <v>0</v>
      </c>
      <c r="G322" s="295">
        <v>33047208.640000004</v>
      </c>
    </row>
    <row r="323" spans="2:7">
      <c r="B323" s="288" t="s">
        <v>753</v>
      </c>
      <c r="C323" s="288">
        <v>1</v>
      </c>
      <c r="D323" s="295">
        <v>10263484.92</v>
      </c>
      <c r="E323" s="295"/>
      <c r="F323" s="100">
        <v>0</v>
      </c>
      <c r="G323" s="295">
        <v>10263484.92</v>
      </c>
    </row>
    <row r="324" spans="2:7">
      <c r="B324" s="288" t="s">
        <v>755</v>
      </c>
      <c r="C324" s="288">
        <v>1</v>
      </c>
      <c r="D324" s="295">
        <v>16232307.289999999</v>
      </c>
      <c r="E324" s="295"/>
      <c r="F324" s="100">
        <v>0</v>
      </c>
      <c r="G324" s="295">
        <v>16232307.289999999</v>
      </c>
    </row>
    <row r="325" spans="2:7">
      <c r="B325" s="288" t="s">
        <v>756</v>
      </c>
      <c r="C325" s="288">
        <v>1</v>
      </c>
      <c r="D325" s="295">
        <v>20106707.929999985</v>
      </c>
      <c r="E325" s="295"/>
      <c r="F325" s="100">
        <v>0</v>
      </c>
      <c r="G325" s="295">
        <v>20106707.929999985</v>
      </c>
    </row>
    <row r="326" spans="2:7">
      <c r="B326" s="288" t="s">
        <v>757</v>
      </c>
      <c r="C326" s="288">
        <v>1</v>
      </c>
      <c r="D326" s="295">
        <v>8548668.7899999991</v>
      </c>
      <c r="E326" s="295"/>
      <c r="F326" s="100">
        <v>0</v>
      </c>
      <c r="G326" s="295">
        <v>8548668.7899999991</v>
      </c>
    </row>
    <row r="327" spans="2:7">
      <c r="B327" s="288" t="s">
        <v>758</v>
      </c>
      <c r="C327" s="288">
        <v>1</v>
      </c>
      <c r="D327" s="295">
        <v>14531787.780000001</v>
      </c>
      <c r="E327" s="295"/>
      <c r="F327" s="100">
        <v>0</v>
      </c>
      <c r="G327" s="295">
        <v>14531787.780000001</v>
      </c>
    </row>
    <row r="328" spans="2:7">
      <c r="B328" s="288" t="s">
        <v>759</v>
      </c>
      <c r="C328" s="288">
        <v>1</v>
      </c>
      <c r="D328" s="295">
        <v>7902582.7700000005</v>
      </c>
      <c r="E328" s="295"/>
      <c r="F328" s="100">
        <v>0</v>
      </c>
      <c r="G328" s="295">
        <v>7902582.7700000005</v>
      </c>
    </row>
    <row r="329" spans="2:7">
      <c r="B329" s="288" t="s">
        <v>760</v>
      </c>
      <c r="C329" s="288">
        <v>1</v>
      </c>
      <c r="D329" s="295">
        <v>7351195.7200000007</v>
      </c>
      <c r="E329" s="295"/>
      <c r="F329" s="100">
        <v>0</v>
      </c>
      <c r="G329" s="295">
        <v>7351195.7200000007</v>
      </c>
    </row>
    <row r="330" spans="2:7">
      <c r="B330" s="288" t="s">
        <v>761</v>
      </c>
      <c r="C330" s="288">
        <v>1</v>
      </c>
      <c r="D330" s="295">
        <v>15135002.410000002</v>
      </c>
      <c r="E330" s="295">
        <v>0</v>
      </c>
      <c r="F330" s="100">
        <v>0</v>
      </c>
      <c r="G330" s="295">
        <v>15135002.410000002</v>
      </c>
    </row>
    <row r="331" spans="2:7">
      <c r="B331" s="288" t="s">
        <v>763</v>
      </c>
      <c r="C331" s="288">
        <v>1</v>
      </c>
      <c r="D331" s="295">
        <v>13677657.850000007</v>
      </c>
      <c r="E331" s="295">
        <v>-9500</v>
      </c>
      <c r="F331" s="288">
        <v>1</v>
      </c>
      <c r="G331" s="295">
        <v>13668157.850000007</v>
      </c>
    </row>
    <row r="332" spans="2:7">
      <c r="B332" s="288" t="s">
        <v>764</v>
      </c>
      <c r="C332" s="288">
        <v>1</v>
      </c>
      <c r="D332" s="295">
        <v>15898949.949999999</v>
      </c>
      <c r="E332" s="295">
        <v>0</v>
      </c>
      <c r="F332" s="100">
        <v>0</v>
      </c>
      <c r="G332" s="295">
        <v>15898949.949999999</v>
      </c>
    </row>
    <row r="333" spans="2:7">
      <c r="B333" s="288" t="s">
        <v>765</v>
      </c>
      <c r="C333" s="288">
        <v>1</v>
      </c>
      <c r="D333" s="295">
        <v>10219313.349999998</v>
      </c>
      <c r="E333" s="295"/>
      <c r="F333" s="100">
        <v>0</v>
      </c>
      <c r="G333" s="295">
        <v>10219313.349999998</v>
      </c>
    </row>
    <row r="334" spans="2:7">
      <c r="B334" s="288" t="s">
        <v>766</v>
      </c>
      <c r="C334" s="288">
        <v>1</v>
      </c>
      <c r="D334" s="295">
        <v>13501651</v>
      </c>
      <c r="E334" s="295"/>
      <c r="F334" s="100">
        <v>0</v>
      </c>
      <c r="G334" s="295">
        <v>13501651</v>
      </c>
    </row>
    <row r="335" spans="2:7">
      <c r="B335" s="288" t="s">
        <v>767</v>
      </c>
      <c r="C335" s="288">
        <v>1</v>
      </c>
      <c r="D335" s="295">
        <v>10422057.98</v>
      </c>
      <c r="E335" s="295">
        <v>0</v>
      </c>
      <c r="F335" s="100">
        <v>0</v>
      </c>
      <c r="G335" s="295">
        <v>10422057.98</v>
      </c>
    </row>
    <row r="336" spans="2:7">
      <c r="B336" s="288" t="s">
        <v>768</v>
      </c>
      <c r="C336" s="288">
        <v>1</v>
      </c>
      <c r="D336" s="295">
        <v>6439358.9299999997</v>
      </c>
      <c r="E336" s="295">
        <v>-4475</v>
      </c>
      <c r="F336" s="288">
        <v>1</v>
      </c>
      <c r="G336" s="295">
        <v>6434883.9299999997</v>
      </c>
    </row>
    <row r="337" spans="2:7">
      <c r="B337" s="288" t="s">
        <v>769</v>
      </c>
      <c r="C337" s="288">
        <v>1</v>
      </c>
      <c r="D337" s="295">
        <v>17015943.619999997</v>
      </c>
      <c r="E337" s="295"/>
      <c r="F337" s="100">
        <v>0</v>
      </c>
      <c r="G337" s="295">
        <v>17015943.619999997</v>
      </c>
    </row>
    <row r="338" spans="2:7">
      <c r="B338" s="288" t="s">
        <v>770</v>
      </c>
      <c r="C338" s="288">
        <v>1</v>
      </c>
      <c r="D338" s="295">
        <v>13097968.040000001</v>
      </c>
      <c r="E338" s="295">
        <v>-6600</v>
      </c>
      <c r="F338" s="288">
        <v>1</v>
      </c>
      <c r="G338" s="295">
        <v>13091368.040000001</v>
      </c>
    </row>
    <row r="339" spans="2:7">
      <c r="B339" s="288" t="s">
        <v>771</v>
      </c>
      <c r="C339" s="288">
        <v>1</v>
      </c>
      <c r="D339" s="295">
        <v>2740911.5800000005</v>
      </c>
      <c r="E339" s="295">
        <v>0</v>
      </c>
      <c r="F339" s="100">
        <v>0</v>
      </c>
      <c r="G339" s="295">
        <v>2740911.5800000005</v>
      </c>
    </row>
    <row r="340" spans="2:7">
      <c r="B340" s="288" t="s">
        <v>772</v>
      </c>
      <c r="C340" s="288">
        <v>1</v>
      </c>
      <c r="D340" s="295">
        <v>90299227.129999995</v>
      </c>
      <c r="E340" s="295"/>
      <c r="F340" s="100">
        <v>0</v>
      </c>
      <c r="G340" s="295">
        <v>90299227.129999995</v>
      </c>
    </row>
    <row r="341" spans="2:7">
      <c r="B341" s="288" t="s">
        <v>773</v>
      </c>
      <c r="C341" s="288">
        <v>1</v>
      </c>
      <c r="D341" s="295">
        <v>17717285.080000002</v>
      </c>
      <c r="E341" s="295">
        <v>-5995</v>
      </c>
      <c r="F341" s="288">
        <v>1</v>
      </c>
      <c r="G341" s="295">
        <v>17711290.080000002</v>
      </c>
    </row>
    <row r="342" spans="2:7">
      <c r="B342" s="288" t="s">
        <v>774</v>
      </c>
      <c r="C342" s="288">
        <v>1</v>
      </c>
      <c r="D342" s="295">
        <v>12577946.899999997</v>
      </c>
      <c r="E342" s="295"/>
      <c r="F342" s="100">
        <v>0</v>
      </c>
      <c r="G342" s="295">
        <v>12577946.899999997</v>
      </c>
    </row>
    <row r="343" spans="2:7">
      <c r="B343" s="288" t="s">
        <v>775</v>
      </c>
      <c r="C343" s="288">
        <v>1</v>
      </c>
      <c r="D343" s="295">
        <v>13758169.810000006</v>
      </c>
      <c r="E343" s="295"/>
      <c r="F343" s="100">
        <v>0</v>
      </c>
      <c r="G343" s="295">
        <v>13758169.810000006</v>
      </c>
    </row>
    <row r="344" spans="2:7">
      <c r="B344" s="288" t="s">
        <v>777</v>
      </c>
      <c r="C344" s="288">
        <v>1</v>
      </c>
      <c r="D344" s="295">
        <v>8763574</v>
      </c>
      <c r="E344" s="295"/>
      <c r="F344" s="100">
        <v>0</v>
      </c>
      <c r="G344" s="295">
        <v>8763574</v>
      </c>
    </row>
    <row r="345" spans="2:7">
      <c r="B345" s="288" t="s">
        <v>778</v>
      </c>
      <c r="C345" s="288">
        <v>1</v>
      </c>
      <c r="D345" s="295">
        <v>14517940.51</v>
      </c>
      <c r="E345" s="295"/>
      <c r="F345" s="100">
        <v>0</v>
      </c>
      <c r="G345" s="295">
        <v>14517940.51</v>
      </c>
    </row>
    <row r="346" spans="2:7">
      <c r="B346" s="288" t="s">
        <v>780</v>
      </c>
      <c r="C346" s="288">
        <v>1</v>
      </c>
      <c r="D346" s="295">
        <v>45556382.07</v>
      </c>
      <c r="E346" s="295"/>
      <c r="F346" s="100">
        <v>0</v>
      </c>
      <c r="G346" s="295">
        <v>45556382.07</v>
      </c>
    </row>
    <row r="347" spans="2:7">
      <c r="B347" s="288" t="s">
        <v>781</v>
      </c>
      <c r="C347" s="288">
        <v>1</v>
      </c>
      <c r="D347" s="295">
        <v>13794776.5</v>
      </c>
      <c r="E347" s="295">
        <v>-7000</v>
      </c>
      <c r="F347" s="288">
        <v>1</v>
      </c>
      <c r="G347" s="295">
        <v>13787776.5</v>
      </c>
    </row>
    <row r="348" spans="2:7">
      <c r="B348" s="288" t="s">
        <v>783</v>
      </c>
      <c r="C348" s="288">
        <v>1</v>
      </c>
      <c r="D348" s="295">
        <v>8952903.5600000005</v>
      </c>
      <c r="E348" s="295"/>
      <c r="F348" s="100">
        <v>0</v>
      </c>
      <c r="G348" s="295">
        <v>8952903.5600000005</v>
      </c>
    </row>
    <row r="349" spans="2:7">
      <c r="B349" s="288" t="s">
        <v>784</v>
      </c>
      <c r="C349" s="288">
        <v>1</v>
      </c>
      <c r="D349" s="295">
        <v>10614964.18</v>
      </c>
      <c r="E349" s="295">
        <v>-4000</v>
      </c>
      <c r="F349" s="288">
        <v>1</v>
      </c>
      <c r="G349" s="295">
        <v>10610964.18</v>
      </c>
    </row>
    <row r="350" spans="2:7">
      <c r="B350" s="288" t="s">
        <v>785</v>
      </c>
      <c r="C350" s="288">
        <v>1</v>
      </c>
      <c r="D350" s="295">
        <v>23593655</v>
      </c>
      <c r="E350" s="295"/>
      <c r="F350" s="100">
        <v>0</v>
      </c>
      <c r="G350" s="295">
        <v>23593655</v>
      </c>
    </row>
    <row r="351" spans="2:7">
      <c r="B351" s="288" t="s">
        <v>787</v>
      </c>
      <c r="C351" s="288">
        <v>1</v>
      </c>
      <c r="D351" s="295">
        <v>47919576.75999999</v>
      </c>
      <c r="E351" s="295">
        <v>0</v>
      </c>
      <c r="F351" s="100">
        <v>0</v>
      </c>
      <c r="G351" s="295">
        <v>47919576.75999999</v>
      </c>
    </row>
    <row r="352" spans="2:7">
      <c r="B352" s="288" t="s">
        <v>788</v>
      </c>
      <c r="C352" s="288">
        <v>1</v>
      </c>
      <c r="D352" s="295">
        <v>12695851.329999998</v>
      </c>
      <c r="E352" s="295">
        <v>0</v>
      </c>
      <c r="F352" s="100">
        <v>0</v>
      </c>
      <c r="G352" s="295">
        <v>12695851.329999998</v>
      </c>
    </row>
    <row r="353" spans="2:7">
      <c r="B353" s="288" t="s">
        <v>789</v>
      </c>
      <c r="C353" s="288">
        <v>1</v>
      </c>
      <c r="D353" s="295">
        <v>8628615.5899999999</v>
      </c>
      <c r="E353" s="295"/>
      <c r="F353" s="100">
        <v>0</v>
      </c>
      <c r="G353" s="295">
        <v>8628615.5899999999</v>
      </c>
    </row>
    <row r="354" spans="2:7">
      <c r="B354" s="288" t="s">
        <v>790</v>
      </c>
      <c r="C354" s="288">
        <v>1</v>
      </c>
      <c r="D354" s="295">
        <v>88695527</v>
      </c>
      <c r="E354" s="295">
        <v>0</v>
      </c>
      <c r="F354" s="100">
        <v>0</v>
      </c>
      <c r="G354" s="295">
        <v>88695527</v>
      </c>
    </row>
    <row r="355" spans="2:7">
      <c r="B355" s="288" t="s">
        <v>791</v>
      </c>
      <c r="C355" s="288">
        <v>1</v>
      </c>
      <c r="D355" s="295">
        <v>22022.639999999996</v>
      </c>
      <c r="E355" s="295">
        <v>0</v>
      </c>
      <c r="F355" s="100">
        <v>0</v>
      </c>
      <c r="G355" s="295">
        <v>22022.639999999996</v>
      </c>
    </row>
    <row r="356" spans="2:7">
      <c r="B356" s="288" t="s">
        <v>793</v>
      </c>
      <c r="C356" s="288">
        <v>1</v>
      </c>
      <c r="D356" s="295">
        <v>3405698.51</v>
      </c>
      <c r="E356" s="295"/>
      <c r="F356" s="444"/>
      <c r="G356" s="295">
        <v>3405698.51</v>
      </c>
    </row>
    <row r="357" spans="2:7">
      <c r="B357" s="288" t="s">
        <v>794</v>
      </c>
      <c r="C357" s="288">
        <v>1</v>
      </c>
      <c r="D357" s="295">
        <v>9334410.0000000019</v>
      </c>
      <c r="E357" s="295">
        <v>0</v>
      </c>
      <c r="F357" s="100">
        <v>0</v>
      </c>
      <c r="G357" s="295">
        <v>9334410.0000000019</v>
      </c>
    </row>
    <row r="358" spans="2:7">
      <c r="B358" s="288" t="s">
        <v>795</v>
      </c>
      <c r="C358" s="288">
        <v>1</v>
      </c>
      <c r="D358" s="295">
        <v>32420608.289999995</v>
      </c>
      <c r="E358" s="295"/>
      <c r="F358" s="100">
        <v>0</v>
      </c>
      <c r="G358" s="295">
        <v>32420608.289999995</v>
      </c>
    </row>
    <row r="359" spans="2:7">
      <c r="B359" s="288" t="s">
        <v>796</v>
      </c>
      <c r="C359" s="288">
        <v>1</v>
      </c>
      <c r="D359" s="295">
        <v>34806836.840000004</v>
      </c>
      <c r="E359" s="295"/>
      <c r="F359" s="100">
        <v>0</v>
      </c>
      <c r="G359" s="295">
        <v>34806836.840000004</v>
      </c>
    </row>
    <row r="360" spans="2:7">
      <c r="B360" s="288" t="s">
        <v>798</v>
      </c>
      <c r="C360" s="288">
        <v>1</v>
      </c>
      <c r="D360" s="295">
        <v>19243913.680000003</v>
      </c>
      <c r="E360" s="295"/>
      <c r="F360" s="444"/>
      <c r="G360" s="295">
        <v>19243913.680000003</v>
      </c>
    </row>
    <row r="361" spans="2:7">
      <c r="B361" s="288" t="s">
        <v>799</v>
      </c>
      <c r="C361" s="288">
        <v>1</v>
      </c>
      <c r="D361" s="295">
        <v>123175457.69000003</v>
      </c>
      <c r="E361" s="295">
        <v>-46568.72</v>
      </c>
      <c r="F361" s="288">
        <v>1</v>
      </c>
      <c r="G361" s="295">
        <v>123128888.97000003</v>
      </c>
    </row>
    <row r="362" spans="2:7">
      <c r="B362" s="288" t="s">
        <v>800</v>
      </c>
      <c r="C362" s="288">
        <v>1</v>
      </c>
      <c r="D362" s="295">
        <v>33273379.220000003</v>
      </c>
      <c r="E362" s="295">
        <v>-19180</v>
      </c>
      <c r="F362" s="288">
        <v>1</v>
      </c>
      <c r="G362" s="295">
        <v>33254199.220000003</v>
      </c>
    </row>
    <row r="363" spans="2:7">
      <c r="B363" s="288" t="s">
        <v>803</v>
      </c>
      <c r="C363" s="288">
        <v>1</v>
      </c>
      <c r="D363" s="295">
        <v>12954106.379999999</v>
      </c>
      <c r="E363" s="295"/>
      <c r="F363" s="100">
        <v>0</v>
      </c>
      <c r="G363" s="295">
        <v>12954106.379999999</v>
      </c>
    </row>
    <row r="364" spans="2:7">
      <c r="B364" s="288" t="s">
        <v>804</v>
      </c>
      <c r="C364" s="288">
        <v>1</v>
      </c>
      <c r="D364" s="295">
        <v>14731748.310000001</v>
      </c>
      <c r="E364" s="295">
        <v>-42863.3</v>
      </c>
      <c r="F364" s="288">
        <v>1</v>
      </c>
      <c r="G364" s="295">
        <v>14688885.01</v>
      </c>
    </row>
    <row r="365" spans="2:7">
      <c r="B365" s="288" t="s">
        <v>805</v>
      </c>
      <c r="C365" s="288">
        <v>1</v>
      </c>
      <c r="D365" s="295">
        <v>10758367.5</v>
      </c>
      <c r="E365" s="295"/>
      <c r="F365" s="100">
        <v>0</v>
      </c>
      <c r="G365" s="295">
        <v>10758367.5</v>
      </c>
    </row>
    <row r="366" spans="2:7">
      <c r="B366" s="288" t="s">
        <v>806</v>
      </c>
      <c r="C366" s="288">
        <v>1</v>
      </c>
      <c r="D366" s="295">
        <v>77397643</v>
      </c>
      <c r="E366" s="295">
        <v>-37089</v>
      </c>
      <c r="F366" s="288">
        <v>1</v>
      </c>
      <c r="G366" s="295">
        <v>77360554</v>
      </c>
    </row>
    <row r="367" spans="2:7">
      <c r="B367" s="288" t="s">
        <v>808</v>
      </c>
      <c r="C367" s="288">
        <v>1</v>
      </c>
      <c r="D367" s="295">
        <v>65164016.090000004</v>
      </c>
      <c r="E367" s="295">
        <v>-2733401.18</v>
      </c>
      <c r="F367" s="288">
        <v>1</v>
      </c>
      <c r="G367" s="295">
        <v>62430614.910000004</v>
      </c>
    </row>
    <row r="368" spans="2:7">
      <c r="B368" s="288" t="s">
        <v>809</v>
      </c>
      <c r="C368" s="288">
        <v>1</v>
      </c>
      <c r="D368" s="295">
        <v>27167035.100000001</v>
      </c>
      <c r="E368" s="295"/>
      <c r="F368" s="100">
        <v>0</v>
      </c>
      <c r="G368" s="295">
        <v>27167035.100000001</v>
      </c>
    </row>
    <row r="369" spans="2:7">
      <c r="B369" s="288" t="s">
        <v>810</v>
      </c>
      <c r="C369" s="288">
        <v>1</v>
      </c>
      <c r="D369" s="295">
        <v>10394274.149999999</v>
      </c>
      <c r="E369" s="295"/>
      <c r="F369" s="100">
        <v>0</v>
      </c>
      <c r="G369" s="295">
        <v>10394274.149999999</v>
      </c>
    </row>
    <row r="370" spans="2:7">
      <c r="B370" s="288" t="s">
        <v>811</v>
      </c>
      <c r="C370" s="288">
        <v>1</v>
      </c>
      <c r="D370" s="295">
        <v>9276325.8900000006</v>
      </c>
      <c r="E370" s="295"/>
      <c r="F370" s="100">
        <v>0</v>
      </c>
      <c r="G370" s="295">
        <v>9276325.8900000006</v>
      </c>
    </row>
    <row r="371" spans="2:7">
      <c r="B371" s="288" t="s">
        <v>812</v>
      </c>
      <c r="C371" s="288">
        <v>1</v>
      </c>
      <c r="D371" s="295">
        <v>8038416.1499999994</v>
      </c>
      <c r="E371" s="295"/>
      <c r="F371" s="100">
        <v>0</v>
      </c>
      <c r="G371" s="295">
        <v>8038416.1499999994</v>
      </c>
    </row>
    <row r="372" spans="2:7">
      <c r="B372" s="288" t="s">
        <v>814</v>
      </c>
      <c r="C372" s="288">
        <v>1</v>
      </c>
      <c r="D372" s="295">
        <v>16343493.689999999</v>
      </c>
      <c r="E372" s="295"/>
      <c r="F372" s="100">
        <v>0</v>
      </c>
      <c r="G372" s="295">
        <v>16343493.689999999</v>
      </c>
    </row>
    <row r="373" spans="2:7">
      <c r="B373" s="288" t="s">
        <v>815</v>
      </c>
      <c r="C373" s="288">
        <v>1</v>
      </c>
      <c r="D373" s="295">
        <v>10713596</v>
      </c>
      <c r="E373" s="295"/>
      <c r="F373" s="100">
        <v>0</v>
      </c>
      <c r="G373" s="295">
        <v>10713596</v>
      </c>
    </row>
    <row r="374" spans="2:7">
      <c r="B374" s="288" t="s">
        <v>816</v>
      </c>
      <c r="C374" s="288">
        <v>1</v>
      </c>
      <c r="D374" s="295">
        <v>9955160.4399999995</v>
      </c>
      <c r="E374" s="295">
        <v>-5000</v>
      </c>
      <c r="F374" s="288">
        <v>1</v>
      </c>
      <c r="G374" s="295">
        <v>9950160.4399999995</v>
      </c>
    </row>
    <row r="375" spans="2:7">
      <c r="B375" s="288" t="s">
        <v>817</v>
      </c>
      <c r="C375" s="288">
        <v>1</v>
      </c>
      <c r="D375" s="295">
        <v>14188476</v>
      </c>
      <c r="E375" s="295"/>
      <c r="F375" s="100">
        <v>0</v>
      </c>
      <c r="G375" s="295">
        <v>14188476</v>
      </c>
    </row>
    <row r="376" spans="2:7">
      <c r="B376" s="288" t="s">
        <v>818</v>
      </c>
      <c r="C376" s="288">
        <v>1</v>
      </c>
      <c r="D376" s="295">
        <v>12849789.620000001</v>
      </c>
      <c r="E376" s="295">
        <v>-1200</v>
      </c>
      <c r="F376" s="288">
        <v>1</v>
      </c>
      <c r="G376" s="295">
        <v>12848589.620000001</v>
      </c>
    </row>
    <row r="377" spans="2:7">
      <c r="B377" s="288" t="s">
        <v>819</v>
      </c>
      <c r="C377" s="288">
        <v>1</v>
      </c>
      <c r="D377" s="295">
        <v>9371022</v>
      </c>
      <c r="E377" s="295"/>
      <c r="F377" s="100">
        <v>0</v>
      </c>
      <c r="G377" s="295">
        <v>9371022</v>
      </c>
    </row>
    <row r="378" spans="2:7">
      <c r="B378" s="288" t="s">
        <v>821</v>
      </c>
      <c r="C378" s="288">
        <v>1</v>
      </c>
      <c r="D378" s="295">
        <v>9284736.4199999999</v>
      </c>
      <c r="E378" s="295"/>
      <c r="F378" s="100">
        <v>0</v>
      </c>
      <c r="G378" s="295">
        <v>9284736.4199999999</v>
      </c>
    </row>
    <row r="379" spans="2:7">
      <c r="B379" s="288" t="s">
        <v>822</v>
      </c>
      <c r="C379" s="288">
        <v>1</v>
      </c>
      <c r="D379" s="295">
        <v>5421763.9399999995</v>
      </c>
      <c r="E379" s="295"/>
      <c r="F379" s="100">
        <v>0</v>
      </c>
      <c r="G379" s="295">
        <v>5421763.9399999995</v>
      </c>
    </row>
    <row r="380" spans="2:7">
      <c r="B380" s="288" t="s">
        <v>823</v>
      </c>
      <c r="C380" s="288">
        <v>1</v>
      </c>
      <c r="D380" s="295">
        <v>16547129</v>
      </c>
      <c r="E380" s="295"/>
      <c r="F380" s="100">
        <v>0</v>
      </c>
      <c r="G380" s="295">
        <v>16547129</v>
      </c>
    </row>
    <row r="381" spans="2:7">
      <c r="B381" s="288" t="s">
        <v>824</v>
      </c>
      <c r="C381" s="288">
        <v>1</v>
      </c>
      <c r="D381" s="295">
        <v>2587696</v>
      </c>
      <c r="E381" s="295"/>
      <c r="F381" s="100">
        <v>0</v>
      </c>
      <c r="G381" s="295">
        <v>2587696</v>
      </c>
    </row>
    <row r="382" spans="2:7">
      <c r="B382" s="288" t="s">
        <v>825</v>
      </c>
      <c r="C382" s="288">
        <v>1</v>
      </c>
      <c r="D382" s="295">
        <v>15753687.789999995</v>
      </c>
      <c r="E382" s="295">
        <v>-20319.150000000001</v>
      </c>
      <c r="F382" s="288">
        <v>1</v>
      </c>
      <c r="G382" s="295">
        <v>15733368.639999995</v>
      </c>
    </row>
    <row r="383" spans="2:7">
      <c r="B383" s="288" t="s">
        <v>826</v>
      </c>
      <c r="C383" s="288">
        <v>1</v>
      </c>
      <c r="D383" s="295">
        <v>3616501.4899999998</v>
      </c>
      <c r="E383" s="295"/>
      <c r="F383" s="100">
        <v>0</v>
      </c>
      <c r="G383" s="295">
        <v>3616501.4899999998</v>
      </c>
    </row>
    <row r="384" spans="2:7">
      <c r="B384" s="288" t="s">
        <v>827</v>
      </c>
      <c r="C384" s="288">
        <v>1</v>
      </c>
      <c r="D384" s="295">
        <v>14299678.810000001</v>
      </c>
      <c r="E384" s="295"/>
      <c r="F384" s="100">
        <v>0</v>
      </c>
      <c r="G384" s="295">
        <v>14299678.810000001</v>
      </c>
    </row>
    <row r="385" spans="2:7">
      <c r="B385" s="288" t="s">
        <v>828</v>
      </c>
      <c r="C385" s="288">
        <v>1</v>
      </c>
      <c r="D385" s="295">
        <v>14739657.420000004</v>
      </c>
      <c r="E385" s="295">
        <v>-4530</v>
      </c>
      <c r="F385" s="288">
        <v>1</v>
      </c>
      <c r="G385" s="295">
        <v>14735127.420000004</v>
      </c>
    </row>
    <row r="386" spans="2:7">
      <c r="B386" s="288" t="s">
        <v>830</v>
      </c>
      <c r="C386" s="288">
        <v>1</v>
      </c>
      <c r="D386" s="295">
        <v>8104604.9100000011</v>
      </c>
      <c r="E386" s="295"/>
      <c r="F386" s="100">
        <v>0</v>
      </c>
      <c r="G386" s="295">
        <v>8104604.9100000011</v>
      </c>
    </row>
    <row r="387" spans="2:7">
      <c r="B387" s="288" t="s">
        <v>831</v>
      </c>
      <c r="C387" s="288">
        <v>1</v>
      </c>
      <c r="D387" s="295">
        <v>10607841.51</v>
      </c>
      <c r="E387" s="295">
        <v>-8935</v>
      </c>
      <c r="F387" s="288">
        <v>1</v>
      </c>
      <c r="G387" s="295">
        <v>10598906.51</v>
      </c>
    </row>
    <row r="388" spans="2:7">
      <c r="B388" s="288" t="s">
        <v>832</v>
      </c>
      <c r="C388" s="288">
        <v>1</v>
      </c>
      <c r="D388" s="295">
        <v>7360236.8599999994</v>
      </c>
      <c r="E388" s="295"/>
      <c r="F388" s="100">
        <v>0</v>
      </c>
      <c r="G388" s="295">
        <v>7360236.8599999994</v>
      </c>
    </row>
    <row r="389" spans="2:7">
      <c r="B389" s="288" t="s">
        <v>833</v>
      </c>
      <c r="C389" s="288">
        <v>1</v>
      </c>
      <c r="D389" s="295">
        <v>10227066.720000001</v>
      </c>
      <c r="E389" s="295">
        <v>0</v>
      </c>
      <c r="F389" s="100">
        <v>0</v>
      </c>
      <c r="G389" s="295">
        <v>10227066.720000001</v>
      </c>
    </row>
    <row r="390" spans="2:7">
      <c r="B390" s="288" t="s">
        <v>834</v>
      </c>
      <c r="C390" s="288">
        <v>1</v>
      </c>
      <c r="D390" s="295">
        <v>9673748.3699999992</v>
      </c>
      <c r="E390" s="295">
        <v>-4958</v>
      </c>
      <c r="F390" s="288">
        <v>1</v>
      </c>
      <c r="G390" s="295">
        <v>9668790.3699999992</v>
      </c>
    </row>
    <row r="391" spans="2:7">
      <c r="B391" s="288" t="s">
        <v>835</v>
      </c>
      <c r="C391" s="288">
        <v>1</v>
      </c>
      <c r="D391" s="295">
        <v>3642034.54</v>
      </c>
      <c r="E391" s="295">
        <v>-3900</v>
      </c>
      <c r="F391" s="288">
        <v>1</v>
      </c>
      <c r="G391" s="295">
        <v>3638134.54</v>
      </c>
    </row>
    <row r="392" spans="2:7">
      <c r="B392" s="288" t="s">
        <v>836</v>
      </c>
      <c r="C392" s="288">
        <v>1</v>
      </c>
      <c r="D392" s="295">
        <v>9999357.4899999965</v>
      </c>
      <c r="E392" s="295"/>
      <c r="F392" s="100">
        <v>0</v>
      </c>
      <c r="G392" s="295">
        <v>9999357.4899999965</v>
      </c>
    </row>
    <row r="393" spans="2:7">
      <c r="B393" s="288" t="s">
        <v>839</v>
      </c>
      <c r="C393" s="288">
        <v>1</v>
      </c>
      <c r="D393" s="295">
        <v>1467170</v>
      </c>
      <c r="E393" s="295"/>
      <c r="F393" s="100">
        <v>0</v>
      </c>
      <c r="G393" s="295">
        <v>1467170</v>
      </c>
    </row>
    <row r="394" spans="2:7">
      <c r="B394" s="288" t="s">
        <v>840</v>
      </c>
      <c r="C394" s="288">
        <v>1</v>
      </c>
      <c r="D394" s="295">
        <v>7404767.790000001</v>
      </c>
      <c r="E394" s="295"/>
      <c r="F394" s="100">
        <v>0</v>
      </c>
      <c r="G394" s="295">
        <v>7404767.790000001</v>
      </c>
    </row>
    <row r="395" spans="2:7">
      <c r="B395" s="288" t="s">
        <v>841</v>
      </c>
      <c r="C395" s="288">
        <v>1</v>
      </c>
      <c r="D395" s="295">
        <v>19171657.179999996</v>
      </c>
      <c r="E395" s="295"/>
      <c r="F395" s="100">
        <v>0</v>
      </c>
      <c r="G395" s="295">
        <v>19171657.179999996</v>
      </c>
    </row>
    <row r="396" spans="2:7">
      <c r="B396" s="288" t="s">
        <v>842</v>
      </c>
      <c r="C396" s="288">
        <v>1</v>
      </c>
      <c r="D396" s="295">
        <v>5644654.46</v>
      </c>
      <c r="E396" s="295"/>
      <c r="F396" s="100">
        <v>0</v>
      </c>
      <c r="G396" s="295">
        <v>5644654.46</v>
      </c>
    </row>
    <row r="397" spans="2:7">
      <c r="B397" s="288" t="s">
        <v>843</v>
      </c>
      <c r="C397" s="288">
        <v>1</v>
      </c>
      <c r="D397" s="295">
        <v>20207115.439999998</v>
      </c>
      <c r="E397" s="295"/>
      <c r="F397" s="100">
        <v>0</v>
      </c>
      <c r="G397" s="295">
        <v>20207115.439999998</v>
      </c>
    </row>
    <row r="398" spans="2:7">
      <c r="B398" s="288" t="s">
        <v>844</v>
      </c>
      <c r="C398" s="288">
        <v>1</v>
      </c>
      <c r="D398" s="295">
        <v>10181765</v>
      </c>
      <c r="E398" s="295"/>
      <c r="F398" s="100">
        <v>0</v>
      </c>
      <c r="G398" s="295">
        <v>10181765</v>
      </c>
    </row>
    <row r="399" spans="2:7">
      <c r="B399" s="288" t="s">
        <v>845</v>
      </c>
      <c r="C399" s="288">
        <v>1</v>
      </c>
      <c r="D399" s="295">
        <v>188063636.7899999</v>
      </c>
      <c r="E399" s="295"/>
      <c r="F399" s="100">
        <v>0</v>
      </c>
      <c r="G399" s="295">
        <v>188063636.7899999</v>
      </c>
    </row>
    <row r="400" spans="2:7">
      <c r="B400" s="288" t="s">
        <v>846</v>
      </c>
      <c r="C400" s="288">
        <v>1</v>
      </c>
      <c r="D400" s="295">
        <v>23690339.220000003</v>
      </c>
      <c r="E400" s="295">
        <v>0</v>
      </c>
      <c r="F400" s="100">
        <v>0</v>
      </c>
      <c r="G400" s="295">
        <v>23690339.220000003</v>
      </c>
    </row>
    <row r="401" spans="2:7">
      <c r="B401" s="288" t="s">
        <v>848</v>
      </c>
      <c r="C401" s="288">
        <v>1</v>
      </c>
      <c r="D401" s="295">
        <v>14317935.5</v>
      </c>
      <c r="E401" s="295">
        <v>-1200</v>
      </c>
      <c r="F401" s="288">
        <v>1</v>
      </c>
      <c r="G401" s="295">
        <v>14316735.5</v>
      </c>
    </row>
    <row r="402" spans="2:7">
      <c r="B402" s="288" t="s">
        <v>849</v>
      </c>
      <c r="C402" s="288">
        <v>1</v>
      </c>
      <c r="D402" s="295">
        <v>12233582.15</v>
      </c>
      <c r="E402" s="295"/>
      <c r="F402" s="100">
        <v>0</v>
      </c>
      <c r="G402" s="295">
        <v>12233582.15</v>
      </c>
    </row>
    <row r="403" spans="2:7">
      <c r="B403" s="288" t="s">
        <v>850</v>
      </c>
      <c r="C403" s="288">
        <v>1</v>
      </c>
      <c r="D403" s="295">
        <v>12287954.600000001</v>
      </c>
      <c r="E403" s="295"/>
      <c r="F403" s="100">
        <v>0</v>
      </c>
      <c r="G403" s="295">
        <v>12287954.600000001</v>
      </c>
    </row>
    <row r="404" spans="2:7">
      <c r="B404" s="288" t="s">
        <v>851</v>
      </c>
      <c r="C404" s="288">
        <v>1</v>
      </c>
      <c r="D404" s="295">
        <v>16168161.84</v>
      </c>
      <c r="E404" s="295">
        <v>-54366.53</v>
      </c>
      <c r="F404" s="288">
        <v>1</v>
      </c>
      <c r="G404" s="295">
        <v>16113795.310000001</v>
      </c>
    </row>
    <row r="405" spans="2:7">
      <c r="B405" s="288" t="s">
        <v>852</v>
      </c>
      <c r="C405" s="288">
        <v>1</v>
      </c>
      <c r="D405" s="295">
        <v>8043213.21</v>
      </c>
      <c r="E405" s="295">
        <v>0</v>
      </c>
      <c r="F405" s="100">
        <v>0</v>
      </c>
      <c r="G405" s="295">
        <v>8043213.21</v>
      </c>
    </row>
    <row r="406" spans="2:7">
      <c r="B406" s="288" t="s">
        <v>853</v>
      </c>
      <c r="C406" s="288">
        <v>1</v>
      </c>
      <c r="D406" s="295">
        <v>11181211.100000001</v>
      </c>
      <c r="E406" s="295"/>
      <c r="F406" s="100">
        <v>0</v>
      </c>
      <c r="G406" s="295">
        <v>11181211.100000001</v>
      </c>
    </row>
    <row r="407" spans="2:7">
      <c r="B407" s="288" t="s">
        <v>857</v>
      </c>
      <c r="C407" s="288">
        <v>1</v>
      </c>
      <c r="D407" s="295">
        <v>12029527.149999997</v>
      </c>
      <c r="E407" s="295"/>
      <c r="F407" s="100">
        <v>0</v>
      </c>
      <c r="G407" s="295">
        <v>12029527.149999997</v>
      </c>
    </row>
    <row r="408" spans="2:7">
      <c r="B408" s="288" t="s">
        <v>858</v>
      </c>
      <c r="C408" s="288">
        <v>1</v>
      </c>
      <c r="D408" s="295">
        <v>15187570.129999999</v>
      </c>
      <c r="E408" s="295">
        <v>-5000</v>
      </c>
      <c r="F408" s="288">
        <v>1</v>
      </c>
      <c r="G408" s="295">
        <v>15182570.129999999</v>
      </c>
    </row>
    <row r="409" spans="2:7">
      <c r="B409" s="288" t="s">
        <v>859</v>
      </c>
      <c r="C409" s="288">
        <v>1</v>
      </c>
      <c r="D409" s="295">
        <v>22743394.639999997</v>
      </c>
      <c r="E409" s="295"/>
      <c r="F409" s="444"/>
      <c r="G409" s="295">
        <v>22743394.639999997</v>
      </c>
    </row>
    <row r="410" spans="2:7">
      <c r="B410" s="288" t="s">
        <v>860</v>
      </c>
      <c r="C410" s="288">
        <v>1</v>
      </c>
      <c r="D410" s="295">
        <v>19268914</v>
      </c>
      <c r="E410" s="295">
        <v>-36000</v>
      </c>
      <c r="F410" s="288">
        <v>1</v>
      </c>
      <c r="G410" s="295">
        <v>19232914</v>
      </c>
    </row>
    <row r="411" spans="2:7">
      <c r="B411" s="288" t="s">
        <v>861</v>
      </c>
      <c r="C411" s="288">
        <v>1</v>
      </c>
      <c r="D411" s="295">
        <v>40418560.470000021</v>
      </c>
      <c r="E411" s="295">
        <v>-2000</v>
      </c>
      <c r="F411" s="288">
        <v>1</v>
      </c>
      <c r="G411" s="295">
        <v>40416560.470000021</v>
      </c>
    </row>
    <row r="412" spans="2:7">
      <c r="B412" s="288" t="s">
        <v>862</v>
      </c>
      <c r="C412" s="288">
        <v>1</v>
      </c>
      <c r="D412" s="295">
        <v>15635259.660000002</v>
      </c>
      <c r="E412" s="295"/>
      <c r="F412" s="100">
        <v>0</v>
      </c>
      <c r="G412" s="295">
        <v>15635259.660000002</v>
      </c>
    </row>
    <row r="413" spans="2:7">
      <c r="B413" s="288" t="s">
        <v>863</v>
      </c>
      <c r="C413" s="288">
        <v>1</v>
      </c>
      <c r="D413" s="295">
        <v>9011691.5399999991</v>
      </c>
      <c r="E413" s="295"/>
      <c r="F413" s="100">
        <v>0</v>
      </c>
      <c r="G413" s="295">
        <v>9011691.5399999991</v>
      </c>
    </row>
    <row r="414" spans="2:7">
      <c r="B414" s="288" t="s">
        <v>864</v>
      </c>
      <c r="C414" s="288">
        <v>1</v>
      </c>
      <c r="D414" s="295">
        <v>962365</v>
      </c>
      <c r="E414" s="295">
        <v>0</v>
      </c>
      <c r="F414" s="100">
        <v>0</v>
      </c>
      <c r="G414" s="295">
        <v>962365</v>
      </c>
    </row>
    <row r="415" spans="2:7">
      <c r="B415" s="288" t="s">
        <v>865</v>
      </c>
      <c r="C415" s="288">
        <v>1</v>
      </c>
      <c r="D415" s="295">
        <v>13000134.230000004</v>
      </c>
      <c r="E415" s="295"/>
      <c r="F415" s="100">
        <v>0</v>
      </c>
      <c r="G415" s="295">
        <v>13000134.230000004</v>
      </c>
    </row>
    <row r="416" spans="2:7">
      <c r="B416" s="288" t="s">
        <v>866</v>
      </c>
      <c r="C416" s="288">
        <v>1</v>
      </c>
      <c r="D416" s="295">
        <v>10439743.32</v>
      </c>
      <c r="E416" s="295"/>
      <c r="F416" s="100">
        <v>0</v>
      </c>
      <c r="G416" s="295">
        <v>10439743.32</v>
      </c>
    </row>
    <row r="417" spans="2:7">
      <c r="B417" s="288" t="s">
        <v>867</v>
      </c>
      <c r="C417" s="288">
        <v>1</v>
      </c>
      <c r="D417" s="295">
        <v>11027708.809999999</v>
      </c>
      <c r="E417" s="295">
        <v>-16146.38</v>
      </c>
      <c r="F417" s="288">
        <v>1</v>
      </c>
      <c r="G417" s="295">
        <v>11011562.429999998</v>
      </c>
    </row>
    <row r="418" spans="2:7">
      <c r="B418" s="288" t="s">
        <v>868</v>
      </c>
      <c r="C418" s="288">
        <v>1</v>
      </c>
      <c r="D418" s="295">
        <v>10234051.939999998</v>
      </c>
      <c r="E418" s="295"/>
      <c r="F418" s="100">
        <v>0</v>
      </c>
      <c r="G418" s="295">
        <v>10234051.939999998</v>
      </c>
    </row>
    <row r="419" spans="2:7">
      <c r="B419" s="288" t="s">
        <v>869</v>
      </c>
      <c r="C419" s="288">
        <v>1</v>
      </c>
      <c r="D419" s="295">
        <v>26644508.459999997</v>
      </c>
      <c r="E419" s="295"/>
      <c r="F419" s="100">
        <v>0</v>
      </c>
      <c r="G419" s="295">
        <v>26644508.459999997</v>
      </c>
    </row>
    <row r="420" spans="2:7">
      <c r="B420" s="288" t="s">
        <v>870</v>
      </c>
      <c r="C420" s="288">
        <v>1</v>
      </c>
      <c r="D420" s="295">
        <v>18879988.199999999</v>
      </c>
      <c r="E420" s="295"/>
      <c r="F420" s="100">
        <v>0</v>
      </c>
      <c r="G420" s="295">
        <v>18879988.199999999</v>
      </c>
    </row>
    <row r="421" spans="2:7">
      <c r="B421" s="288" t="s">
        <v>871</v>
      </c>
      <c r="C421" s="288">
        <v>1</v>
      </c>
      <c r="D421" s="295">
        <v>13430179.809999999</v>
      </c>
      <c r="E421" s="295"/>
      <c r="F421" s="100">
        <v>0</v>
      </c>
      <c r="G421" s="295">
        <v>13430179.809999999</v>
      </c>
    </row>
    <row r="422" spans="2:7">
      <c r="B422" s="288" t="s">
        <v>872</v>
      </c>
      <c r="C422" s="288">
        <v>1</v>
      </c>
      <c r="D422" s="295">
        <v>9529075.8800000008</v>
      </c>
      <c r="E422" s="295"/>
      <c r="F422" s="100">
        <v>0</v>
      </c>
      <c r="G422" s="295">
        <v>9529075.8800000008</v>
      </c>
    </row>
    <row r="423" spans="2:7">
      <c r="B423" s="288" t="s">
        <v>873</v>
      </c>
      <c r="C423" s="288">
        <v>1</v>
      </c>
      <c r="D423" s="295">
        <v>23203029.990000002</v>
      </c>
      <c r="E423" s="295">
        <v>-6739.04</v>
      </c>
      <c r="F423" s="288">
        <v>1</v>
      </c>
      <c r="G423" s="295">
        <v>23196290.950000003</v>
      </c>
    </row>
    <row r="424" spans="2:7">
      <c r="B424" s="288" t="s">
        <v>874</v>
      </c>
      <c r="C424" s="288">
        <v>1</v>
      </c>
      <c r="D424" s="295">
        <v>17456162.710000005</v>
      </c>
      <c r="E424" s="295"/>
      <c r="F424" s="100">
        <v>0</v>
      </c>
      <c r="G424" s="295">
        <v>17456162.710000005</v>
      </c>
    </row>
    <row r="425" spans="2:7">
      <c r="B425" s="288" t="s">
        <v>875</v>
      </c>
      <c r="C425" s="288">
        <v>1</v>
      </c>
      <c r="D425" s="295">
        <v>26849848.299999993</v>
      </c>
      <c r="E425" s="295">
        <v>-1714</v>
      </c>
      <c r="F425" s="288">
        <v>1</v>
      </c>
      <c r="G425" s="295">
        <v>26848134.299999993</v>
      </c>
    </row>
    <row r="426" spans="2:7">
      <c r="B426" s="288" t="s">
        <v>876</v>
      </c>
      <c r="C426" s="288">
        <v>1</v>
      </c>
      <c r="D426" s="295">
        <v>24144314.450000007</v>
      </c>
      <c r="E426" s="295"/>
      <c r="F426" s="100">
        <v>0</v>
      </c>
      <c r="G426" s="295">
        <v>24144314.450000007</v>
      </c>
    </row>
    <row r="427" spans="2:7">
      <c r="B427" s="288" t="s">
        <v>877</v>
      </c>
      <c r="C427" s="288">
        <v>1</v>
      </c>
      <c r="D427" s="295">
        <v>49436412.300000004</v>
      </c>
      <c r="E427" s="295">
        <v>-10945.78</v>
      </c>
      <c r="F427" s="288">
        <v>1</v>
      </c>
      <c r="G427" s="295">
        <v>49425466.520000003</v>
      </c>
    </row>
    <row r="428" spans="2:7">
      <c r="B428" s="288" t="s">
        <v>878</v>
      </c>
      <c r="C428" s="288">
        <v>1</v>
      </c>
      <c r="D428" s="295">
        <v>45513144.780000009</v>
      </c>
      <c r="E428" s="295">
        <v>-2488831.3200000003</v>
      </c>
      <c r="F428" s="288">
        <v>1</v>
      </c>
      <c r="G428" s="295">
        <v>43024313.460000008</v>
      </c>
    </row>
    <row r="429" spans="2:7">
      <c r="B429" s="288" t="s">
        <v>879</v>
      </c>
      <c r="C429" s="288">
        <v>1</v>
      </c>
      <c r="D429" s="295">
        <v>22592095.389999997</v>
      </c>
      <c r="E429" s="295"/>
      <c r="F429" s="100">
        <v>0</v>
      </c>
      <c r="G429" s="295">
        <v>22592095.389999997</v>
      </c>
    </row>
    <row r="430" spans="2:7">
      <c r="B430" s="288" t="s">
        <v>880</v>
      </c>
      <c r="C430" s="288">
        <v>1</v>
      </c>
      <c r="D430" s="295">
        <v>51225684.219999991</v>
      </c>
      <c r="E430" s="295">
        <v>0</v>
      </c>
      <c r="F430" s="100">
        <v>0</v>
      </c>
      <c r="G430" s="295">
        <v>51225684.219999991</v>
      </c>
    </row>
    <row r="431" spans="2:7">
      <c r="B431" s="574" t="s">
        <v>215</v>
      </c>
      <c r="C431" s="574"/>
      <c r="D431" s="575">
        <v>219787750292.90997</v>
      </c>
      <c r="E431" s="575">
        <v>-3788591503.1800003</v>
      </c>
      <c r="F431" s="576"/>
      <c r="G431" s="575">
        <v>215999158789.72998</v>
      </c>
    </row>
    <row r="432" spans="2:7">
      <c r="B432" s="288" t="s">
        <v>882</v>
      </c>
      <c r="C432" s="288">
        <v>1</v>
      </c>
      <c r="D432" s="295">
        <v>7458851623.0499992</v>
      </c>
      <c r="E432" s="295">
        <v>-1058560631.04</v>
      </c>
      <c r="F432" s="288">
        <v>1</v>
      </c>
      <c r="G432" s="295">
        <v>6400290992.0099993</v>
      </c>
    </row>
    <row r="433" spans="2:7">
      <c r="B433" s="288" t="s">
        <v>883</v>
      </c>
      <c r="C433" s="288">
        <v>1</v>
      </c>
      <c r="D433" s="295">
        <v>292780299.29999995</v>
      </c>
      <c r="E433" s="295">
        <v>-17779197.390000001</v>
      </c>
      <c r="F433" s="288">
        <v>1</v>
      </c>
      <c r="G433" s="295">
        <v>275001101.90999997</v>
      </c>
    </row>
    <row r="434" spans="2:7">
      <c r="B434" s="288" t="s">
        <v>884</v>
      </c>
      <c r="C434" s="288">
        <v>1</v>
      </c>
      <c r="D434" s="295">
        <v>4041483354.3899999</v>
      </c>
      <c r="E434" s="295">
        <v>-367425131.74000001</v>
      </c>
      <c r="F434" s="288">
        <v>1</v>
      </c>
      <c r="G434" s="295">
        <v>3674058222.6499996</v>
      </c>
    </row>
    <row r="435" spans="2:7">
      <c r="B435" s="288" t="s">
        <v>960</v>
      </c>
      <c r="C435" s="288">
        <v>1</v>
      </c>
      <c r="D435" s="295">
        <v>55541930068.489998</v>
      </c>
      <c r="E435" s="295">
        <v>-12572531.24</v>
      </c>
      <c r="F435" s="288">
        <v>1</v>
      </c>
      <c r="G435" s="295">
        <v>55529357537.25</v>
      </c>
    </row>
    <row r="436" spans="2:7">
      <c r="B436" s="288" t="s">
        <v>885</v>
      </c>
      <c r="C436" s="288">
        <v>1</v>
      </c>
      <c r="D436" s="295">
        <v>462764953.31000006</v>
      </c>
      <c r="E436" s="295">
        <v>-33953143.899999999</v>
      </c>
      <c r="F436" s="288">
        <v>1</v>
      </c>
      <c r="G436" s="295">
        <v>428811809.41000009</v>
      </c>
    </row>
    <row r="437" spans="2:7">
      <c r="B437" s="288" t="s">
        <v>886</v>
      </c>
      <c r="C437" s="288">
        <v>1</v>
      </c>
      <c r="D437" s="295">
        <v>316802410.67000002</v>
      </c>
      <c r="E437" s="295">
        <v>-76661391.829999998</v>
      </c>
      <c r="F437" s="288">
        <v>1</v>
      </c>
      <c r="G437" s="295">
        <v>240141018.84000003</v>
      </c>
    </row>
    <row r="438" spans="2:7">
      <c r="B438" s="288" t="s">
        <v>887</v>
      </c>
      <c r="C438" s="288">
        <v>1</v>
      </c>
      <c r="D438" s="295">
        <v>551455181.73000002</v>
      </c>
      <c r="E438" s="295">
        <v>-198326247.31</v>
      </c>
      <c r="F438" s="288">
        <v>1</v>
      </c>
      <c r="G438" s="295">
        <v>353128934.42000002</v>
      </c>
    </row>
    <row r="439" spans="2:7">
      <c r="B439" s="288" t="s">
        <v>888</v>
      </c>
      <c r="C439" s="288">
        <v>1</v>
      </c>
      <c r="D439" s="295">
        <v>1545599992.0000005</v>
      </c>
      <c r="E439" s="295">
        <v>-38755382.679999992</v>
      </c>
      <c r="F439" s="288">
        <v>1</v>
      </c>
      <c r="G439" s="295">
        <v>1506844609.3200004</v>
      </c>
    </row>
    <row r="440" spans="2:7">
      <c r="B440" s="288" t="s">
        <v>889</v>
      </c>
      <c r="C440" s="288">
        <v>1</v>
      </c>
      <c r="D440" s="295">
        <v>1199681358</v>
      </c>
      <c r="E440" s="295">
        <v>-23024510.000000048</v>
      </c>
      <c r="F440" s="288">
        <v>1</v>
      </c>
      <c r="G440" s="295">
        <v>1176656848</v>
      </c>
    </row>
    <row r="441" spans="2:7">
      <c r="B441" s="288" t="s">
        <v>890</v>
      </c>
      <c r="C441" s="288">
        <v>1</v>
      </c>
      <c r="D441" s="295">
        <v>7103178571.7700024</v>
      </c>
      <c r="E441" s="295">
        <v>-1128493985.46</v>
      </c>
      <c r="F441" s="288">
        <v>1</v>
      </c>
      <c r="G441" s="295">
        <v>5974684586.3100023</v>
      </c>
    </row>
    <row r="442" spans="2:7">
      <c r="B442" s="288" t="s">
        <v>891</v>
      </c>
      <c r="C442" s="288">
        <v>1</v>
      </c>
      <c r="D442" s="295">
        <v>103304351.62000002</v>
      </c>
      <c r="E442" s="295">
        <v>-640764.68999999994</v>
      </c>
      <c r="F442" s="288">
        <v>1</v>
      </c>
      <c r="G442" s="295">
        <v>102663586.93000002</v>
      </c>
    </row>
    <row r="443" spans="2:7">
      <c r="B443" s="288" t="s">
        <v>892</v>
      </c>
      <c r="C443" s="288">
        <v>1</v>
      </c>
      <c r="D443" s="295">
        <v>422004295.38</v>
      </c>
      <c r="E443" s="295">
        <v>-6233585.4299999997</v>
      </c>
      <c r="F443" s="288">
        <v>1</v>
      </c>
      <c r="G443" s="295">
        <v>415770709.94999999</v>
      </c>
    </row>
    <row r="444" spans="2:7">
      <c r="B444" s="288" t="s">
        <v>893</v>
      </c>
      <c r="C444" s="288">
        <v>1</v>
      </c>
      <c r="D444" s="295">
        <v>861693222</v>
      </c>
      <c r="E444" s="295">
        <v>-11129448</v>
      </c>
      <c r="F444" s="288">
        <v>1</v>
      </c>
      <c r="G444" s="295">
        <v>850563774</v>
      </c>
    </row>
    <row r="445" spans="2:7">
      <c r="B445" s="288" t="s">
        <v>894</v>
      </c>
      <c r="C445" s="288">
        <v>1</v>
      </c>
      <c r="D445" s="295">
        <v>1088468746.8399997</v>
      </c>
      <c r="E445" s="295">
        <v>-10942561.15</v>
      </c>
      <c r="F445" s="288">
        <v>1</v>
      </c>
      <c r="G445" s="295">
        <v>1077526185.6899996</v>
      </c>
    </row>
    <row r="446" spans="2:7">
      <c r="B446" s="288" t="s">
        <v>895</v>
      </c>
      <c r="C446" s="288">
        <v>1</v>
      </c>
      <c r="D446" s="295">
        <v>5621323358.0999994</v>
      </c>
      <c r="E446" s="295">
        <v>-1600000</v>
      </c>
      <c r="F446" s="288">
        <v>1</v>
      </c>
      <c r="G446" s="295">
        <v>5619723358.0999994</v>
      </c>
    </row>
    <row r="447" spans="2:7">
      <c r="B447" s="288" t="s">
        <v>896</v>
      </c>
      <c r="C447" s="288">
        <v>1</v>
      </c>
      <c r="D447" s="295">
        <v>199686391.54000002</v>
      </c>
      <c r="E447" s="295">
        <v>-1403041.55</v>
      </c>
      <c r="F447" s="288">
        <v>1</v>
      </c>
      <c r="G447" s="295">
        <v>198283349.99000001</v>
      </c>
    </row>
    <row r="448" spans="2:7">
      <c r="B448" s="288" t="s">
        <v>897</v>
      </c>
      <c r="C448" s="288">
        <v>1</v>
      </c>
      <c r="D448" s="295">
        <v>158639019.57999998</v>
      </c>
      <c r="E448" s="295"/>
      <c r="F448" s="100">
        <v>0</v>
      </c>
      <c r="G448" s="295">
        <v>158639019.57999998</v>
      </c>
    </row>
    <row r="449" spans="2:7">
      <c r="B449" s="288" t="s">
        <v>898</v>
      </c>
      <c r="C449" s="288">
        <v>1</v>
      </c>
      <c r="D449" s="295">
        <v>97933227.209999993</v>
      </c>
      <c r="E449" s="295">
        <v>-1424839.29</v>
      </c>
      <c r="F449" s="288">
        <v>1</v>
      </c>
      <c r="G449" s="295">
        <v>96508387.919999987</v>
      </c>
    </row>
    <row r="450" spans="2:7">
      <c r="B450" s="288" t="s">
        <v>899</v>
      </c>
      <c r="C450" s="288">
        <v>1</v>
      </c>
      <c r="D450" s="295">
        <v>8312636795.1200018</v>
      </c>
      <c r="E450" s="295">
        <v>-295998.99</v>
      </c>
      <c r="F450" s="288">
        <v>1</v>
      </c>
      <c r="G450" s="295">
        <v>8312340796.130002</v>
      </c>
    </row>
    <row r="451" spans="2:7">
      <c r="B451" s="288" t="s">
        <v>900</v>
      </c>
      <c r="C451" s="288">
        <v>1</v>
      </c>
      <c r="D451" s="295">
        <v>3377237402.8399997</v>
      </c>
      <c r="E451" s="295">
        <v>-54253720.560000002</v>
      </c>
      <c r="F451" s="288">
        <v>1</v>
      </c>
      <c r="G451" s="295">
        <v>3322983682.2799997</v>
      </c>
    </row>
    <row r="452" spans="2:7">
      <c r="B452" s="288" t="s">
        <v>901</v>
      </c>
      <c r="C452" s="288">
        <v>1</v>
      </c>
      <c r="D452" s="295">
        <v>280309200.13</v>
      </c>
      <c r="E452" s="295">
        <v>-20333002.52</v>
      </c>
      <c r="F452" s="288">
        <v>1</v>
      </c>
      <c r="G452" s="295">
        <v>259976197.60999998</v>
      </c>
    </row>
    <row r="453" spans="2:7">
      <c r="B453" s="288" t="s">
        <v>357</v>
      </c>
      <c r="C453" s="288">
        <v>1</v>
      </c>
      <c r="D453" s="295">
        <v>42870064932.650002</v>
      </c>
      <c r="E453" s="295">
        <v>-676720286.88</v>
      </c>
      <c r="F453" s="288">
        <v>1</v>
      </c>
      <c r="G453" s="295">
        <v>42193344645.770004</v>
      </c>
    </row>
    <row r="454" spans="2:7">
      <c r="B454" s="288" t="s">
        <v>358</v>
      </c>
      <c r="C454" s="288">
        <v>1</v>
      </c>
      <c r="D454" s="295">
        <v>41967172245.189987</v>
      </c>
      <c r="E454" s="295">
        <v>-42545832.530000001</v>
      </c>
      <c r="F454" s="288">
        <v>1</v>
      </c>
      <c r="G454" s="295">
        <v>41924626412.659988</v>
      </c>
    </row>
    <row r="455" spans="2:7">
      <c r="B455" s="288" t="s">
        <v>359</v>
      </c>
      <c r="C455" s="288">
        <v>1</v>
      </c>
      <c r="D455" s="295">
        <v>35912749292</v>
      </c>
      <c r="E455" s="295">
        <v>-5516269</v>
      </c>
      <c r="F455" s="288">
        <v>1</v>
      </c>
      <c r="G455" s="295">
        <v>35907233023</v>
      </c>
    </row>
    <row r="456" spans="2:7">
      <c r="B456" s="381" t="s">
        <v>234</v>
      </c>
      <c r="C456" s="381"/>
      <c r="D456" s="310">
        <v>1300371104485.7422</v>
      </c>
      <c r="E456" s="310">
        <v>-150700425888.6199</v>
      </c>
      <c r="F456" s="578"/>
      <c r="G456" s="310">
        <v>1149670678597.1216</v>
      </c>
    </row>
  </sheetData>
  <mergeCells count="1">
    <mergeCell ref="F2:F3"/>
  </mergeCells>
  <conditionalFormatting sqref="C4:C35">
    <cfRule type="iconSet" priority="11">
      <iconSet iconSet="3Symbols2" showValue="0">
        <cfvo type="percent" val="0"/>
        <cfvo type="percent" val="33"/>
        <cfvo type="percent" val="67"/>
      </iconSet>
    </cfRule>
  </conditionalFormatting>
  <conditionalFormatting sqref="C37:C430">
    <cfRule type="iconSet" priority="10">
      <iconSet iconSet="3Symbols2" showValue="0">
        <cfvo type="percent" val="0"/>
        <cfvo type="percent" val="33"/>
        <cfvo type="percent" val="67"/>
      </iconSet>
    </cfRule>
  </conditionalFormatting>
  <conditionalFormatting sqref="F4">
    <cfRule type="iconSet" priority="9">
      <iconSet iconSet="3Symbols2" showValue="0">
        <cfvo type="percent" val="0"/>
        <cfvo type="percent" val="33"/>
        <cfvo type="percent" val="67"/>
      </iconSet>
    </cfRule>
  </conditionalFormatting>
  <conditionalFormatting sqref="F35 F5:F33">
    <cfRule type="iconSet" priority="8">
      <iconSet iconSet="3Symbols2" showValue="0">
        <cfvo type="percent" val="0"/>
        <cfvo type="percent" val="33"/>
        <cfvo type="percent" val="67"/>
      </iconSet>
    </cfRule>
  </conditionalFormatting>
  <conditionalFormatting sqref="F70:F86 F57:F68 F44:F54 F42 F37:F40">
    <cfRule type="iconSet" priority="7">
      <iconSet iconSet="3Symbols2" showValue="0">
        <cfvo type="percent" val="0"/>
        <cfvo type="percent" val="33"/>
        <cfvo type="percent" val="67"/>
      </iconSet>
    </cfRule>
  </conditionalFormatting>
  <conditionalFormatting sqref="F88:F91">
    <cfRule type="iconSet" priority="5">
      <iconSet iconSet="3Symbols2" showValue="0">
        <cfvo type="percent" val="0"/>
        <cfvo type="percent" val="33"/>
        <cfvo type="percent" val="67"/>
      </iconSet>
    </cfRule>
  </conditionalFormatting>
  <conditionalFormatting sqref="F427:F428 F425 F423 F417 F410:F411 F408 F404 F401 F390:F391 F387 F385 F382 F376 F374 F366:F367 F364 F361:F362 F349 F347 F341 F338 F336 F331 F321 F311 F309 F306 F297 F285 F283 F268 F262 F259 F255:F256 F245:F246 F242:F243 F232 F224:F227 F219:F220 F207 F205 F201 F198:F199 F196 F189:F191 F184 F178 F173 F168:F171 F160 F157 F154:F155 F152 F147 F141 F139 F133:F134 F129 F127 F121 F118 F114:F115 F107 F103 F96:F98 F92:F93">
    <cfRule type="iconSet" priority="4">
      <iconSet iconSet="3Symbols2" showValue="0">
        <cfvo type="percent" val="0"/>
        <cfvo type="percent" val="33"/>
        <cfvo type="percent" val="67"/>
      </iconSet>
    </cfRule>
  </conditionalFormatting>
  <conditionalFormatting sqref="C432:C455">
    <cfRule type="iconSet" priority="3">
      <iconSet iconSet="3Symbols2" showValue="0">
        <cfvo type="percent" val="0"/>
        <cfvo type="percent" val="33"/>
        <cfvo type="percent" val="67"/>
      </iconSet>
    </cfRule>
  </conditionalFormatting>
  <conditionalFormatting sqref="F449:F455 F433:F447">
    <cfRule type="iconSet" priority="2">
      <iconSet iconSet="3Symbols2" showValue="0">
        <cfvo type="percent" val="0"/>
        <cfvo type="percent" val="33"/>
        <cfvo type="percent" val="67"/>
      </iconSet>
    </cfRule>
  </conditionalFormatting>
  <conditionalFormatting sqref="F432">
    <cfRule type="iconSet" priority="1">
      <iconSet iconSet="3Symbols2" showValue="0">
        <cfvo type="percent" val="0"/>
        <cfvo type="percent" val="33"/>
        <cfvo type="percent" val="67"/>
      </iconSe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736FE291-E762-4D70-B113-C17A053D814D}">
            <x14:iconSet iconSet="3Symbols2" showValue="0" custom="1">
              <x14:cfvo type="percent">
                <xm:f>0</xm:f>
              </x14:cfvo>
              <x14:cfvo type="percent" gte="0">
                <xm:f>1</xm:f>
              </x14:cfvo>
              <x14:cfvo type="percent" gte="0">
                <xm:f>1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F409 F412:F416 F418:F422 F424 F426 F429:F431 F448 F402:F403 F405:F407 F386 F388:F389 F392:F400 F383:F384 F375 F377:F381 F368:F373 F363 F365 F348 F350:F360 F332:F335 F337 F339:F340 F342:F346 F322:F330 F284 F286:F296 F298:F305 F307:F308 F310 F312:F320 F257:F258 F260:F261 F263:F267 F269:F282 F247:F254 F233:F241 F244 F228:F231 F221:F223 F208:F218 F179:F183 F185:F188 F192:F195 F197 F200 F202:F204 F206 F172 F174:F177 F161:F167 F148:F151 F153 F156 F158:F159 F128 F130:F132 F135:F138 F140 F142:F146 F122:F126 F104:F106 F108:F113 F116:F117 F119:F120 F94:F95 F99:F102 F87 F69 F55:F56 F41 F43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8AF56-8114-4EC0-9E8D-2AEDE2FBC4FF}">
  <dimension ref="A1:WWE46"/>
  <sheetViews>
    <sheetView showGridLines="0" workbookViewId="0">
      <selection activeCell="N26" sqref="N26"/>
    </sheetView>
  </sheetViews>
  <sheetFormatPr baseColWidth="10" defaultColWidth="0" defaultRowHeight="0" customHeight="1" zeroHeight="1"/>
  <cols>
    <col min="1" max="1" width="11.42578125" customWidth="1"/>
    <col min="2" max="2" width="50.85546875" hidden="1" customWidth="1"/>
    <col min="3" max="3" width="11.140625" hidden="1" customWidth="1"/>
    <col min="4" max="4" width="10.85546875" hidden="1" customWidth="1"/>
    <col min="5" max="5" width="11.85546875" hidden="1" customWidth="1"/>
    <col min="6" max="6" width="11.5703125" hidden="1" customWidth="1"/>
    <col min="7" max="7" width="51.28515625" customWidth="1"/>
    <col min="8" max="9" width="7" bestFit="1" customWidth="1"/>
    <col min="10" max="10" width="8.28515625" bestFit="1" customWidth="1"/>
    <col min="11" max="13" width="7.7109375" bestFit="1" customWidth="1"/>
    <col min="14" max="14" width="11.7109375" customWidth="1"/>
    <col min="15" max="16" width="11.42578125" customWidth="1"/>
    <col min="17" max="17" width="11.42578125" style="15" customWidth="1"/>
    <col min="18" max="255" width="11.42578125" style="15" hidden="1"/>
    <col min="256" max="256" width="28.28515625" style="15" hidden="1"/>
    <col min="257" max="257" width="18.5703125" style="15" hidden="1"/>
    <col min="258" max="258" width="17.28515625" style="15" hidden="1"/>
    <col min="259" max="260" width="17.5703125" style="15" hidden="1"/>
    <col min="261" max="261" width="18.5703125" style="15" hidden="1"/>
    <col min="262" max="262" width="16.5703125" style="15" hidden="1"/>
    <col min="263" max="263" width="18.5703125" style="15" hidden="1"/>
    <col min="264" max="264" width="13.28515625" style="15" hidden="1"/>
    <col min="265" max="273" width="11.42578125" style="15" hidden="1"/>
    <col min="274" max="274" width="12.85546875" style="15" hidden="1"/>
    <col min="275" max="511" width="11.42578125" style="15" hidden="1"/>
    <col min="512" max="512" width="28.28515625" style="15" hidden="1"/>
    <col min="513" max="513" width="18.5703125" style="15" hidden="1"/>
    <col min="514" max="514" width="17.28515625" style="15" hidden="1"/>
    <col min="515" max="516" width="17.5703125" style="15" hidden="1"/>
    <col min="517" max="517" width="18.5703125" style="15" hidden="1"/>
    <col min="518" max="518" width="16.5703125" style="15" hidden="1"/>
    <col min="519" max="519" width="18.5703125" style="15" hidden="1"/>
    <col min="520" max="520" width="13.28515625" style="15" hidden="1"/>
    <col min="521" max="529" width="11.42578125" style="15" hidden="1"/>
    <col min="530" max="530" width="12.85546875" style="15" hidden="1"/>
    <col min="531" max="767" width="11.42578125" style="15" hidden="1"/>
    <col min="768" max="768" width="28.28515625" style="15" hidden="1"/>
    <col min="769" max="769" width="18.5703125" style="15" hidden="1"/>
    <col min="770" max="770" width="17.28515625" style="15" hidden="1"/>
    <col min="771" max="772" width="17.5703125" style="15" hidden="1"/>
    <col min="773" max="773" width="18.5703125" style="15" hidden="1"/>
    <col min="774" max="774" width="16.5703125" style="15" hidden="1"/>
    <col min="775" max="775" width="18.5703125" style="15" hidden="1"/>
    <col min="776" max="776" width="13.28515625" style="15" hidden="1"/>
    <col min="777" max="785" width="11.42578125" style="15" hidden="1"/>
    <col min="786" max="786" width="12.85546875" style="15" hidden="1"/>
    <col min="787" max="1023" width="11.42578125" style="15" hidden="1"/>
    <col min="1024" max="1024" width="28.28515625" style="15" hidden="1"/>
    <col min="1025" max="1025" width="18.5703125" style="15" hidden="1"/>
    <col min="1026" max="1026" width="17.28515625" style="15" hidden="1"/>
    <col min="1027" max="1028" width="17.5703125" style="15" hidden="1"/>
    <col min="1029" max="1029" width="18.5703125" style="15" hidden="1"/>
    <col min="1030" max="1030" width="16.5703125" style="15" hidden="1"/>
    <col min="1031" max="1031" width="18.5703125" style="15" hidden="1"/>
    <col min="1032" max="1032" width="13.28515625" style="15" hidden="1"/>
    <col min="1033" max="1041" width="11.42578125" style="15" hidden="1"/>
    <col min="1042" max="1042" width="12.85546875" style="15" hidden="1"/>
    <col min="1043" max="1279" width="11.42578125" style="15" hidden="1"/>
    <col min="1280" max="1280" width="28.28515625" style="15" hidden="1"/>
    <col min="1281" max="1281" width="18.5703125" style="15" hidden="1"/>
    <col min="1282" max="1282" width="17.28515625" style="15" hidden="1"/>
    <col min="1283" max="1284" width="17.5703125" style="15" hidden="1"/>
    <col min="1285" max="1285" width="18.5703125" style="15" hidden="1"/>
    <col min="1286" max="1286" width="16.5703125" style="15" hidden="1"/>
    <col min="1287" max="1287" width="18.5703125" style="15" hidden="1"/>
    <col min="1288" max="1288" width="13.28515625" style="15" hidden="1"/>
    <col min="1289" max="1297" width="11.42578125" style="15" hidden="1"/>
    <col min="1298" max="1298" width="12.85546875" style="15" hidden="1"/>
    <col min="1299" max="1535" width="11.42578125" style="15" hidden="1"/>
    <col min="1536" max="1536" width="28.28515625" style="15" hidden="1"/>
    <col min="1537" max="1537" width="18.5703125" style="15" hidden="1"/>
    <col min="1538" max="1538" width="17.28515625" style="15" hidden="1"/>
    <col min="1539" max="1540" width="17.5703125" style="15" hidden="1"/>
    <col min="1541" max="1541" width="18.5703125" style="15" hidden="1"/>
    <col min="1542" max="1542" width="16.5703125" style="15" hidden="1"/>
    <col min="1543" max="1543" width="18.5703125" style="15" hidden="1"/>
    <col min="1544" max="1544" width="13.28515625" style="15" hidden="1"/>
    <col min="1545" max="1553" width="11.42578125" style="15" hidden="1"/>
    <col min="1554" max="1554" width="12.85546875" style="15" hidden="1"/>
    <col min="1555" max="1791" width="11.42578125" style="15" hidden="1"/>
    <col min="1792" max="1792" width="28.28515625" style="15" hidden="1"/>
    <col min="1793" max="1793" width="18.5703125" style="15" hidden="1"/>
    <col min="1794" max="1794" width="17.28515625" style="15" hidden="1"/>
    <col min="1795" max="1796" width="17.5703125" style="15" hidden="1"/>
    <col min="1797" max="1797" width="18.5703125" style="15" hidden="1"/>
    <col min="1798" max="1798" width="16.5703125" style="15" hidden="1"/>
    <col min="1799" max="1799" width="18.5703125" style="15" hidden="1"/>
    <col min="1800" max="1800" width="13.28515625" style="15" hidden="1"/>
    <col min="1801" max="1809" width="11.42578125" style="15" hidden="1"/>
    <col min="1810" max="1810" width="12.85546875" style="15" hidden="1"/>
    <col min="1811" max="2047" width="11.42578125" style="15" hidden="1"/>
    <col min="2048" max="2048" width="28.28515625" style="15" hidden="1"/>
    <col min="2049" max="2049" width="18.5703125" style="15" hidden="1"/>
    <col min="2050" max="2050" width="17.28515625" style="15" hidden="1"/>
    <col min="2051" max="2052" width="17.5703125" style="15" hidden="1"/>
    <col min="2053" max="2053" width="18.5703125" style="15" hidden="1"/>
    <col min="2054" max="2054" width="16.5703125" style="15" hidden="1"/>
    <col min="2055" max="2055" width="18.5703125" style="15" hidden="1"/>
    <col min="2056" max="2056" width="13.28515625" style="15" hidden="1"/>
    <col min="2057" max="2065" width="11.42578125" style="15" hidden="1"/>
    <col min="2066" max="2066" width="12.85546875" style="15" hidden="1"/>
    <col min="2067" max="2303" width="11.42578125" style="15" hidden="1"/>
    <col min="2304" max="2304" width="28.28515625" style="15" hidden="1"/>
    <col min="2305" max="2305" width="18.5703125" style="15" hidden="1"/>
    <col min="2306" max="2306" width="17.28515625" style="15" hidden="1"/>
    <col min="2307" max="2308" width="17.5703125" style="15" hidden="1"/>
    <col min="2309" max="2309" width="18.5703125" style="15" hidden="1"/>
    <col min="2310" max="2310" width="16.5703125" style="15" hidden="1"/>
    <col min="2311" max="2311" width="18.5703125" style="15" hidden="1"/>
    <col min="2312" max="2312" width="13.28515625" style="15" hidden="1"/>
    <col min="2313" max="2321" width="11.42578125" style="15" hidden="1"/>
    <col min="2322" max="2322" width="12.85546875" style="15" hidden="1"/>
    <col min="2323" max="2559" width="11.42578125" style="15" hidden="1"/>
    <col min="2560" max="2560" width="28.28515625" style="15" hidden="1"/>
    <col min="2561" max="2561" width="18.5703125" style="15" hidden="1"/>
    <col min="2562" max="2562" width="17.28515625" style="15" hidden="1"/>
    <col min="2563" max="2564" width="17.5703125" style="15" hidden="1"/>
    <col min="2565" max="2565" width="18.5703125" style="15" hidden="1"/>
    <col min="2566" max="2566" width="16.5703125" style="15" hidden="1"/>
    <col min="2567" max="2567" width="18.5703125" style="15" hidden="1"/>
    <col min="2568" max="2568" width="13.28515625" style="15" hidden="1"/>
    <col min="2569" max="2577" width="11.42578125" style="15" hidden="1"/>
    <col min="2578" max="2578" width="12.85546875" style="15" hidden="1"/>
    <col min="2579" max="2815" width="11.42578125" style="15" hidden="1"/>
    <col min="2816" max="2816" width="28.28515625" style="15" hidden="1"/>
    <col min="2817" max="2817" width="18.5703125" style="15" hidden="1"/>
    <col min="2818" max="2818" width="17.28515625" style="15" hidden="1"/>
    <col min="2819" max="2820" width="17.5703125" style="15" hidden="1"/>
    <col min="2821" max="2821" width="18.5703125" style="15" hidden="1"/>
    <col min="2822" max="2822" width="16.5703125" style="15" hidden="1"/>
    <col min="2823" max="2823" width="18.5703125" style="15" hidden="1"/>
    <col min="2824" max="2824" width="13.28515625" style="15" hidden="1"/>
    <col min="2825" max="2833" width="11.42578125" style="15" hidden="1"/>
    <col min="2834" max="2834" width="12.85546875" style="15" hidden="1"/>
    <col min="2835" max="3071" width="11.42578125" style="15" hidden="1"/>
    <col min="3072" max="3072" width="28.28515625" style="15" hidden="1"/>
    <col min="3073" max="3073" width="18.5703125" style="15" hidden="1"/>
    <col min="3074" max="3074" width="17.28515625" style="15" hidden="1"/>
    <col min="3075" max="3076" width="17.5703125" style="15" hidden="1"/>
    <col min="3077" max="3077" width="18.5703125" style="15" hidden="1"/>
    <col min="3078" max="3078" width="16.5703125" style="15" hidden="1"/>
    <col min="3079" max="3079" width="18.5703125" style="15" hidden="1"/>
    <col min="3080" max="3080" width="13.28515625" style="15" hidden="1"/>
    <col min="3081" max="3089" width="11.42578125" style="15" hidden="1"/>
    <col min="3090" max="3090" width="12.85546875" style="15" hidden="1"/>
    <col min="3091" max="3327" width="11.42578125" style="15" hidden="1"/>
    <col min="3328" max="3328" width="28.28515625" style="15" hidden="1"/>
    <col min="3329" max="3329" width="18.5703125" style="15" hidden="1"/>
    <col min="3330" max="3330" width="17.28515625" style="15" hidden="1"/>
    <col min="3331" max="3332" width="17.5703125" style="15" hidden="1"/>
    <col min="3333" max="3333" width="18.5703125" style="15" hidden="1"/>
    <col min="3334" max="3334" width="16.5703125" style="15" hidden="1"/>
    <col min="3335" max="3335" width="18.5703125" style="15" hidden="1"/>
    <col min="3336" max="3336" width="13.28515625" style="15" hidden="1"/>
    <col min="3337" max="3345" width="11.42578125" style="15" hidden="1"/>
    <col min="3346" max="3346" width="12.85546875" style="15" hidden="1"/>
    <col min="3347" max="3583" width="11.42578125" style="15" hidden="1"/>
    <col min="3584" max="3584" width="28.28515625" style="15" hidden="1"/>
    <col min="3585" max="3585" width="18.5703125" style="15" hidden="1"/>
    <col min="3586" max="3586" width="17.28515625" style="15" hidden="1"/>
    <col min="3587" max="3588" width="17.5703125" style="15" hidden="1"/>
    <col min="3589" max="3589" width="18.5703125" style="15" hidden="1"/>
    <col min="3590" max="3590" width="16.5703125" style="15" hidden="1"/>
    <col min="3591" max="3591" width="18.5703125" style="15" hidden="1"/>
    <col min="3592" max="3592" width="13.28515625" style="15" hidden="1"/>
    <col min="3593" max="3601" width="11.42578125" style="15" hidden="1"/>
    <col min="3602" max="3602" width="12.85546875" style="15" hidden="1"/>
    <col min="3603" max="3839" width="11.42578125" style="15" hidden="1"/>
    <col min="3840" max="3840" width="28.28515625" style="15" hidden="1"/>
    <col min="3841" max="3841" width="18.5703125" style="15" hidden="1"/>
    <col min="3842" max="3842" width="17.28515625" style="15" hidden="1"/>
    <col min="3843" max="3844" width="17.5703125" style="15" hidden="1"/>
    <col min="3845" max="3845" width="18.5703125" style="15" hidden="1"/>
    <col min="3846" max="3846" width="16.5703125" style="15" hidden="1"/>
    <col min="3847" max="3847" width="18.5703125" style="15" hidden="1"/>
    <col min="3848" max="3848" width="13.28515625" style="15" hidden="1"/>
    <col min="3849" max="3857" width="11.42578125" style="15" hidden="1"/>
    <col min="3858" max="3858" width="12.85546875" style="15" hidden="1"/>
    <col min="3859" max="4095" width="11.42578125" style="15" hidden="1"/>
    <col min="4096" max="4096" width="28.28515625" style="15" hidden="1"/>
    <col min="4097" max="4097" width="18.5703125" style="15" hidden="1"/>
    <col min="4098" max="4098" width="17.28515625" style="15" hidden="1"/>
    <col min="4099" max="4100" width="17.5703125" style="15" hidden="1"/>
    <col min="4101" max="4101" width="18.5703125" style="15" hidden="1"/>
    <col min="4102" max="4102" width="16.5703125" style="15" hidden="1"/>
    <col min="4103" max="4103" width="18.5703125" style="15" hidden="1"/>
    <col min="4104" max="4104" width="13.28515625" style="15" hidden="1"/>
    <col min="4105" max="4113" width="11.42578125" style="15" hidden="1"/>
    <col min="4114" max="4114" width="12.85546875" style="15" hidden="1"/>
    <col min="4115" max="4351" width="11.42578125" style="15" hidden="1"/>
    <col min="4352" max="4352" width="28.28515625" style="15" hidden="1"/>
    <col min="4353" max="4353" width="18.5703125" style="15" hidden="1"/>
    <col min="4354" max="4354" width="17.28515625" style="15" hidden="1"/>
    <col min="4355" max="4356" width="17.5703125" style="15" hidden="1"/>
    <col min="4357" max="4357" width="18.5703125" style="15" hidden="1"/>
    <col min="4358" max="4358" width="16.5703125" style="15" hidden="1"/>
    <col min="4359" max="4359" width="18.5703125" style="15" hidden="1"/>
    <col min="4360" max="4360" width="13.28515625" style="15" hidden="1"/>
    <col min="4361" max="4369" width="11.42578125" style="15" hidden="1"/>
    <col min="4370" max="4370" width="12.85546875" style="15" hidden="1"/>
    <col min="4371" max="4607" width="11.42578125" style="15" hidden="1"/>
    <col min="4608" max="4608" width="28.28515625" style="15" hidden="1"/>
    <col min="4609" max="4609" width="18.5703125" style="15" hidden="1"/>
    <col min="4610" max="4610" width="17.28515625" style="15" hidden="1"/>
    <col min="4611" max="4612" width="17.5703125" style="15" hidden="1"/>
    <col min="4613" max="4613" width="18.5703125" style="15" hidden="1"/>
    <col min="4614" max="4614" width="16.5703125" style="15" hidden="1"/>
    <col min="4615" max="4615" width="18.5703125" style="15" hidden="1"/>
    <col min="4616" max="4616" width="13.28515625" style="15" hidden="1"/>
    <col min="4617" max="4625" width="11.42578125" style="15" hidden="1"/>
    <col min="4626" max="4626" width="12.85546875" style="15" hidden="1"/>
    <col min="4627" max="4863" width="11.42578125" style="15" hidden="1"/>
    <col min="4864" max="4864" width="28.28515625" style="15" hidden="1"/>
    <col min="4865" max="4865" width="18.5703125" style="15" hidden="1"/>
    <col min="4866" max="4866" width="17.28515625" style="15" hidden="1"/>
    <col min="4867" max="4868" width="17.5703125" style="15" hidden="1"/>
    <col min="4869" max="4869" width="18.5703125" style="15" hidden="1"/>
    <col min="4870" max="4870" width="16.5703125" style="15" hidden="1"/>
    <col min="4871" max="4871" width="18.5703125" style="15" hidden="1"/>
    <col min="4872" max="4872" width="13.28515625" style="15" hidden="1"/>
    <col min="4873" max="4881" width="11.42578125" style="15" hidden="1"/>
    <col min="4882" max="4882" width="12.85546875" style="15" hidden="1"/>
    <col min="4883" max="5119" width="11.42578125" style="15" hidden="1"/>
    <col min="5120" max="5120" width="28.28515625" style="15" hidden="1"/>
    <col min="5121" max="5121" width="18.5703125" style="15" hidden="1"/>
    <col min="5122" max="5122" width="17.28515625" style="15" hidden="1"/>
    <col min="5123" max="5124" width="17.5703125" style="15" hidden="1"/>
    <col min="5125" max="5125" width="18.5703125" style="15" hidden="1"/>
    <col min="5126" max="5126" width="16.5703125" style="15" hidden="1"/>
    <col min="5127" max="5127" width="18.5703125" style="15" hidden="1"/>
    <col min="5128" max="5128" width="13.28515625" style="15" hidden="1"/>
    <col min="5129" max="5137" width="11.42578125" style="15" hidden="1"/>
    <col min="5138" max="5138" width="12.85546875" style="15" hidden="1"/>
    <col min="5139" max="5375" width="11.42578125" style="15" hidden="1"/>
    <col min="5376" max="5376" width="28.28515625" style="15" hidden="1"/>
    <col min="5377" max="5377" width="18.5703125" style="15" hidden="1"/>
    <col min="5378" max="5378" width="17.28515625" style="15" hidden="1"/>
    <col min="5379" max="5380" width="17.5703125" style="15" hidden="1"/>
    <col min="5381" max="5381" width="18.5703125" style="15" hidden="1"/>
    <col min="5382" max="5382" width="16.5703125" style="15" hidden="1"/>
    <col min="5383" max="5383" width="18.5703125" style="15" hidden="1"/>
    <col min="5384" max="5384" width="13.28515625" style="15" hidden="1"/>
    <col min="5385" max="5393" width="11.42578125" style="15" hidden="1"/>
    <col min="5394" max="5394" width="12.85546875" style="15" hidden="1"/>
    <col min="5395" max="5631" width="11.42578125" style="15" hidden="1"/>
    <col min="5632" max="5632" width="28.28515625" style="15" hidden="1"/>
    <col min="5633" max="5633" width="18.5703125" style="15" hidden="1"/>
    <col min="5634" max="5634" width="17.28515625" style="15" hidden="1"/>
    <col min="5635" max="5636" width="17.5703125" style="15" hidden="1"/>
    <col min="5637" max="5637" width="18.5703125" style="15" hidden="1"/>
    <col min="5638" max="5638" width="16.5703125" style="15" hidden="1"/>
    <col min="5639" max="5639" width="18.5703125" style="15" hidden="1"/>
    <col min="5640" max="5640" width="13.28515625" style="15" hidden="1"/>
    <col min="5641" max="5649" width="11.42578125" style="15" hidden="1"/>
    <col min="5650" max="5650" width="12.85546875" style="15" hidden="1"/>
    <col min="5651" max="5887" width="11.42578125" style="15" hidden="1"/>
    <col min="5888" max="5888" width="28.28515625" style="15" hidden="1"/>
    <col min="5889" max="5889" width="18.5703125" style="15" hidden="1"/>
    <col min="5890" max="5890" width="17.28515625" style="15" hidden="1"/>
    <col min="5891" max="5892" width="17.5703125" style="15" hidden="1"/>
    <col min="5893" max="5893" width="18.5703125" style="15" hidden="1"/>
    <col min="5894" max="5894" width="16.5703125" style="15" hidden="1"/>
    <col min="5895" max="5895" width="18.5703125" style="15" hidden="1"/>
    <col min="5896" max="5896" width="13.28515625" style="15" hidden="1"/>
    <col min="5897" max="5905" width="11.42578125" style="15" hidden="1"/>
    <col min="5906" max="5906" width="12.85546875" style="15" hidden="1"/>
    <col min="5907" max="6143" width="11.42578125" style="15" hidden="1"/>
    <col min="6144" max="6144" width="28.28515625" style="15" hidden="1"/>
    <col min="6145" max="6145" width="18.5703125" style="15" hidden="1"/>
    <col min="6146" max="6146" width="17.28515625" style="15" hidden="1"/>
    <col min="6147" max="6148" width="17.5703125" style="15" hidden="1"/>
    <col min="6149" max="6149" width="18.5703125" style="15" hidden="1"/>
    <col min="6150" max="6150" width="16.5703125" style="15" hidden="1"/>
    <col min="6151" max="6151" width="18.5703125" style="15" hidden="1"/>
    <col min="6152" max="6152" width="13.28515625" style="15" hidden="1"/>
    <col min="6153" max="6161" width="11.42578125" style="15" hidden="1"/>
    <col min="6162" max="6162" width="12.85546875" style="15" hidden="1"/>
    <col min="6163" max="6399" width="11.42578125" style="15" hidden="1"/>
    <col min="6400" max="6400" width="28.28515625" style="15" hidden="1"/>
    <col min="6401" max="6401" width="18.5703125" style="15" hidden="1"/>
    <col min="6402" max="6402" width="17.28515625" style="15" hidden="1"/>
    <col min="6403" max="6404" width="17.5703125" style="15" hidden="1"/>
    <col min="6405" max="6405" width="18.5703125" style="15" hidden="1"/>
    <col min="6406" max="6406" width="16.5703125" style="15" hidden="1"/>
    <col min="6407" max="6407" width="18.5703125" style="15" hidden="1"/>
    <col min="6408" max="6408" width="13.28515625" style="15" hidden="1"/>
    <col min="6409" max="6417" width="11.42578125" style="15" hidden="1"/>
    <col min="6418" max="6418" width="12.85546875" style="15" hidden="1"/>
    <col min="6419" max="6655" width="11.42578125" style="15" hidden="1"/>
    <col min="6656" max="6656" width="28.28515625" style="15" hidden="1"/>
    <col min="6657" max="6657" width="18.5703125" style="15" hidden="1"/>
    <col min="6658" max="6658" width="17.28515625" style="15" hidden="1"/>
    <col min="6659" max="6660" width="17.5703125" style="15" hidden="1"/>
    <col min="6661" max="6661" width="18.5703125" style="15" hidden="1"/>
    <col min="6662" max="6662" width="16.5703125" style="15" hidden="1"/>
    <col min="6663" max="6663" width="18.5703125" style="15" hidden="1"/>
    <col min="6664" max="6664" width="13.28515625" style="15" hidden="1"/>
    <col min="6665" max="6673" width="11.42578125" style="15" hidden="1"/>
    <col min="6674" max="6674" width="12.85546875" style="15" hidden="1"/>
    <col min="6675" max="6911" width="11.42578125" style="15" hidden="1"/>
    <col min="6912" max="6912" width="28.28515625" style="15" hidden="1"/>
    <col min="6913" max="6913" width="18.5703125" style="15" hidden="1"/>
    <col min="6914" max="6914" width="17.28515625" style="15" hidden="1"/>
    <col min="6915" max="6916" width="17.5703125" style="15" hidden="1"/>
    <col min="6917" max="6917" width="18.5703125" style="15" hidden="1"/>
    <col min="6918" max="6918" width="16.5703125" style="15" hidden="1"/>
    <col min="6919" max="6919" width="18.5703125" style="15" hidden="1"/>
    <col min="6920" max="6920" width="13.28515625" style="15" hidden="1"/>
    <col min="6921" max="6929" width="11.42578125" style="15" hidden="1"/>
    <col min="6930" max="6930" width="12.85546875" style="15" hidden="1"/>
    <col min="6931" max="7167" width="11.42578125" style="15" hidden="1"/>
    <col min="7168" max="7168" width="28.28515625" style="15" hidden="1"/>
    <col min="7169" max="7169" width="18.5703125" style="15" hidden="1"/>
    <col min="7170" max="7170" width="17.28515625" style="15" hidden="1"/>
    <col min="7171" max="7172" width="17.5703125" style="15" hidden="1"/>
    <col min="7173" max="7173" width="18.5703125" style="15" hidden="1"/>
    <col min="7174" max="7174" width="16.5703125" style="15" hidden="1"/>
    <col min="7175" max="7175" width="18.5703125" style="15" hidden="1"/>
    <col min="7176" max="7176" width="13.28515625" style="15" hidden="1"/>
    <col min="7177" max="7185" width="11.42578125" style="15" hidden="1"/>
    <col min="7186" max="7186" width="12.85546875" style="15" hidden="1"/>
    <col min="7187" max="7423" width="11.42578125" style="15" hidden="1"/>
    <col min="7424" max="7424" width="28.28515625" style="15" hidden="1"/>
    <col min="7425" max="7425" width="18.5703125" style="15" hidden="1"/>
    <col min="7426" max="7426" width="17.28515625" style="15" hidden="1"/>
    <col min="7427" max="7428" width="17.5703125" style="15" hidden="1"/>
    <col min="7429" max="7429" width="18.5703125" style="15" hidden="1"/>
    <col min="7430" max="7430" width="16.5703125" style="15" hidden="1"/>
    <col min="7431" max="7431" width="18.5703125" style="15" hidden="1"/>
    <col min="7432" max="7432" width="13.28515625" style="15" hidden="1"/>
    <col min="7433" max="7441" width="11.42578125" style="15" hidden="1"/>
    <col min="7442" max="7442" width="12.85546875" style="15" hidden="1"/>
    <col min="7443" max="7679" width="11.42578125" style="15" hidden="1"/>
    <col min="7680" max="7680" width="28.28515625" style="15" hidden="1"/>
    <col min="7681" max="7681" width="18.5703125" style="15" hidden="1"/>
    <col min="7682" max="7682" width="17.28515625" style="15" hidden="1"/>
    <col min="7683" max="7684" width="17.5703125" style="15" hidden="1"/>
    <col min="7685" max="7685" width="18.5703125" style="15" hidden="1"/>
    <col min="7686" max="7686" width="16.5703125" style="15" hidden="1"/>
    <col min="7687" max="7687" width="18.5703125" style="15" hidden="1"/>
    <col min="7688" max="7688" width="13.28515625" style="15" hidden="1"/>
    <col min="7689" max="7697" width="11.42578125" style="15" hidden="1"/>
    <col min="7698" max="7698" width="12.85546875" style="15" hidden="1"/>
    <col min="7699" max="7935" width="11.42578125" style="15" hidden="1"/>
    <col min="7936" max="7936" width="28.28515625" style="15" hidden="1"/>
    <col min="7937" max="7937" width="18.5703125" style="15" hidden="1"/>
    <col min="7938" max="7938" width="17.28515625" style="15" hidden="1"/>
    <col min="7939" max="7940" width="17.5703125" style="15" hidden="1"/>
    <col min="7941" max="7941" width="18.5703125" style="15" hidden="1"/>
    <col min="7942" max="7942" width="16.5703125" style="15" hidden="1"/>
    <col min="7943" max="7943" width="18.5703125" style="15" hidden="1"/>
    <col min="7944" max="7944" width="13.28515625" style="15" hidden="1"/>
    <col min="7945" max="7953" width="11.42578125" style="15" hidden="1"/>
    <col min="7954" max="7954" width="12.85546875" style="15" hidden="1"/>
    <col min="7955" max="8191" width="11.42578125" style="15" hidden="1"/>
    <col min="8192" max="8192" width="28.28515625" style="15" hidden="1"/>
    <col min="8193" max="8193" width="18.5703125" style="15" hidden="1"/>
    <col min="8194" max="8194" width="17.28515625" style="15" hidden="1"/>
    <col min="8195" max="8196" width="17.5703125" style="15" hidden="1"/>
    <col min="8197" max="8197" width="18.5703125" style="15" hidden="1"/>
    <col min="8198" max="8198" width="16.5703125" style="15" hidden="1"/>
    <col min="8199" max="8199" width="18.5703125" style="15" hidden="1"/>
    <col min="8200" max="8200" width="13.28515625" style="15" hidden="1"/>
    <col min="8201" max="8209" width="11.42578125" style="15" hidden="1"/>
    <col min="8210" max="8210" width="12.85546875" style="15" hidden="1"/>
    <col min="8211" max="8447" width="11.42578125" style="15" hidden="1"/>
    <col min="8448" max="8448" width="28.28515625" style="15" hidden="1"/>
    <col min="8449" max="8449" width="18.5703125" style="15" hidden="1"/>
    <col min="8450" max="8450" width="17.28515625" style="15" hidden="1"/>
    <col min="8451" max="8452" width="17.5703125" style="15" hidden="1"/>
    <col min="8453" max="8453" width="18.5703125" style="15" hidden="1"/>
    <col min="8454" max="8454" width="16.5703125" style="15" hidden="1"/>
    <col min="8455" max="8455" width="18.5703125" style="15" hidden="1"/>
    <col min="8456" max="8456" width="13.28515625" style="15" hidden="1"/>
    <col min="8457" max="8465" width="11.42578125" style="15" hidden="1"/>
    <col min="8466" max="8466" width="12.85546875" style="15" hidden="1"/>
    <col min="8467" max="8703" width="11.42578125" style="15" hidden="1"/>
    <col min="8704" max="8704" width="28.28515625" style="15" hidden="1"/>
    <col min="8705" max="8705" width="18.5703125" style="15" hidden="1"/>
    <col min="8706" max="8706" width="17.28515625" style="15" hidden="1"/>
    <col min="8707" max="8708" width="17.5703125" style="15" hidden="1"/>
    <col min="8709" max="8709" width="18.5703125" style="15" hidden="1"/>
    <col min="8710" max="8710" width="16.5703125" style="15" hidden="1"/>
    <col min="8711" max="8711" width="18.5703125" style="15" hidden="1"/>
    <col min="8712" max="8712" width="13.28515625" style="15" hidden="1"/>
    <col min="8713" max="8721" width="11.42578125" style="15" hidden="1"/>
    <col min="8722" max="8722" width="12.85546875" style="15" hidden="1"/>
    <col min="8723" max="8959" width="11.42578125" style="15" hidden="1"/>
    <col min="8960" max="8960" width="28.28515625" style="15" hidden="1"/>
    <col min="8961" max="8961" width="18.5703125" style="15" hidden="1"/>
    <col min="8962" max="8962" width="17.28515625" style="15" hidden="1"/>
    <col min="8963" max="8964" width="17.5703125" style="15" hidden="1"/>
    <col min="8965" max="8965" width="18.5703125" style="15" hidden="1"/>
    <col min="8966" max="8966" width="16.5703125" style="15" hidden="1"/>
    <col min="8967" max="8967" width="18.5703125" style="15" hidden="1"/>
    <col min="8968" max="8968" width="13.28515625" style="15" hidden="1"/>
    <col min="8969" max="8977" width="11.42578125" style="15" hidden="1"/>
    <col min="8978" max="8978" width="12.85546875" style="15" hidden="1"/>
    <col min="8979" max="9215" width="11.42578125" style="15" hidden="1"/>
    <col min="9216" max="9216" width="28.28515625" style="15" hidden="1"/>
    <col min="9217" max="9217" width="18.5703125" style="15" hidden="1"/>
    <col min="9218" max="9218" width="17.28515625" style="15" hidden="1"/>
    <col min="9219" max="9220" width="17.5703125" style="15" hidden="1"/>
    <col min="9221" max="9221" width="18.5703125" style="15" hidden="1"/>
    <col min="9222" max="9222" width="16.5703125" style="15" hidden="1"/>
    <col min="9223" max="9223" width="18.5703125" style="15" hidden="1"/>
    <col min="9224" max="9224" width="13.28515625" style="15" hidden="1"/>
    <col min="9225" max="9233" width="11.42578125" style="15" hidden="1"/>
    <col min="9234" max="9234" width="12.85546875" style="15" hidden="1"/>
    <col min="9235" max="9471" width="11.42578125" style="15" hidden="1"/>
    <col min="9472" max="9472" width="28.28515625" style="15" hidden="1"/>
    <col min="9473" max="9473" width="18.5703125" style="15" hidden="1"/>
    <col min="9474" max="9474" width="17.28515625" style="15" hidden="1"/>
    <col min="9475" max="9476" width="17.5703125" style="15" hidden="1"/>
    <col min="9477" max="9477" width="18.5703125" style="15" hidden="1"/>
    <col min="9478" max="9478" width="16.5703125" style="15" hidden="1"/>
    <col min="9479" max="9479" width="18.5703125" style="15" hidden="1"/>
    <col min="9480" max="9480" width="13.28515625" style="15" hidden="1"/>
    <col min="9481" max="9489" width="11.42578125" style="15" hidden="1"/>
    <col min="9490" max="9490" width="12.85546875" style="15" hidden="1"/>
    <col min="9491" max="9727" width="11.42578125" style="15" hidden="1"/>
    <col min="9728" max="9728" width="28.28515625" style="15" hidden="1"/>
    <col min="9729" max="9729" width="18.5703125" style="15" hidden="1"/>
    <col min="9730" max="9730" width="17.28515625" style="15" hidden="1"/>
    <col min="9731" max="9732" width="17.5703125" style="15" hidden="1"/>
    <col min="9733" max="9733" width="18.5703125" style="15" hidden="1"/>
    <col min="9734" max="9734" width="16.5703125" style="15" hidden="1"/>
    <col min="9735" max="9735" width="18.5703125" style="15" hidden="1"/>
    <col min="9736" max="9736" width="13.28515625" style="15" hidden="1"/>
    <col min="9737" max="9745" width="11.42578125" style="15" hidden="1"/>
    <col min="9746" max="9746" width="12.85546875" style="15" hidden="1"/>
    <col min="9747" max="9983" width="11.42578125" style="15" hidden="1"/>
    <col min="9984" max="9984" width="28.28515625" style="15" hidden="1"/>
    <col min="9985" max="9985" width="18.5703125" style="15" hidden="1"/>
    <col min="9986" max="9986" width="17.28515625" style="15" hidden="1"/>
    <col min="9987" max="9988" width="17.5703125" style="15" hidden="1"/>
    <col min="9989" max="9989" width="18.5703125" style="15" hidden="1"/>
    <col min="9990" max="9990" width="16.5703125" style="15" hidden="1"/>
    <col min="9991" max="9991" width="18.5703125" style="15" hidden="1"/>
    <col min="9992" max="9992" width="13.28515625" style="15" hidden="1"/>
    <col min="9993" max="10001" width="11.42578125" style="15" hidden="1"/>
    <col min="10002" max="10002" width="12.85546875" style="15" hidden="1"/>
    <col min="10003" max="10239" width="11.42578125" style="15" hidden="1"/>
    <col min="10240" max="10240" width="28.28515625" style="15" hidden="1"/>
    <col min="10241" max="10241" width="18.5703125" style="15" hidden="1"/>
    <col min="10242" max="10242" width="17.28515625" style="15" hidden="1"/>
    <col min="10243" max="10244" width="17.5703125" style="15" hidden="1"/>
    <col min="10245" max="10245" width="18.5703125" style="15" hidden="1"/>
    <col min="10246" max="10246" width="16.5703125" style="15" hidden="1"/>
    <col min="10247" max="10247" width="18.5703125" style="15" hidden="1"/>
    <col min="10248" max="10248" width="13.28515625" style="15" hidden="1"/>
    <col min="10249" max="10257" width="11.42578125" style="15" hidden="1"/>
    <col min="10258" max="10258" width="12.85546875" style="15" hidden="1"/>
    <col min="10259" max="10495" width="11.42578125" style="15" hidden="1"/>
    <col min="10496" max="10496" width="28.28515625" style="15" hidden="1"/>
    <col min="10497" max="10497" width="18.5703125" style="15" hidden="1"/>
    <col min="10498" max="10498" width="17.28515625" style="15" hidden="1"/>
    <col min="10499" max="10500" width="17.5703125" style="15" hidden="1"/>
    <col min="10501" max="10501" width="18.5703125" style="15" hidden="1"/>
    <col min="10502" max="10502" width="16.5703125" style="15" hidden="1"/>
    <col min="10503" max="10503" width="18.5703125" style="15" hidden="1"/>
    <col min="10504" max="10504" width="13.28515625" style="15" hidden="1"/>
    <col min="10505" max="10513" width="11.42578125" style="15" hidden="1"/>
    <col min="10514" max="10514" width="12.85546875" style="15" hidden="1"/>
    <col min="10515" max="10751" width="11.42578125" style="15" hidden="1"/>
    <col min="10752" max="10752" width="28.28515625" style="15" hidden="1"/>
    <col min="10753" max="10753" width="18.5703125" style="15" hidden="1"/>
    <col min="10754" max="10754" width="17.28515625" style="15" hidden="1"/>
    <col min="10755" max="10756" width="17.5703125" style="15" hidden="1"/>
    <col min="10757" max="10757" width="18.5703125" style="15" hidden="1"/>
    <col min="10758" max="10758" width="16.5703125" style="15" hidden="1"/>
    <col min="10759" max="10759" width="18.5703125" style="15" hidden="1"/>
    <col min="10760" max="10760" width="13.28515625" style="15" hidden="1"/>
    <col min="10761" max="10769" width="11.42578125" style="15" hidden="1"/>
    <col min="10770" max="10770" width="12.85546875" style="15" hidden="1"/>
    <col min="10771" max="11007" width="11.42578125" style="15" hidden="1"/>
    <col min="11008" max="11008" width="28.28515625" style="15" hidden="1"/>
    <col min="11009" max="11009" width="18.5703125" style="15" hidden="1"/>
    <col min="11010" max="11010" width="17.28515625" style="15" hidden="1"/>
    <col min="11011" max="11012" width="17.5703125" style="15" hidden="1"/>
    <col min="11013" max="11013" width="18.5703125" style="15" hidden="1"/>
    <col min="11014" max="11014" width="16.5703125" style="15" hidden="1"/>
    <col min="11015" max="11015" width="18.5703125" style="15" hidden="1"/>
    <col min="11016" max="11016" width="13.28515625" style="15" hidden="1"/>
    <col min="11017" max="11025" width="11.42578125" style="15" hidden="1"/>
    <col min="11026" max="11026" width="12.85546875" style="15" hidden="1"/>
    <col min="11027" max="11263" width="11.42578125" style="15" hidden="1"/>
    <col min="11264" max="11264" width="28.28515625" style="15" hidden="1"/>
    <col min="11265" max="11265" width="18.5703125" style="15" hidden="1"/>
    <col min="11266" max="11266" width="17.28515625" style="15" hidden="1"/>
    <col min="11267" max="11268" width="17.5703125" style="15" hidden="1"/>
    <col min="11269" max="11269" width="18.5703125" style="15" hidden="1"/>
    <col min="11270" max="11270" width="16.5703125" style="15" hidden="1"/>
    <col min="11271" max="11271" width="18.5703125" style="15" hidden="1"/>
    <col min="11272" max="11272" width="13.28515625" style="15" hidden="1"/>
    <col min="11273" max="11281" width="11.42578125" style="15" hidden="1"/>
    <col min="11282" max="11282" width="12.85546875" style="15" hidden="1"/>
    <col min="11283" max="11519" width="11.42578125" style="15" hidden="1"/>
    <col min="11520" max="11520" width="28.28515625" style="15" hidden="1"/>
    <col min="11521" max="11521" width="18.5703125" style="15" hidden="1"/>
    <col min="11522" max="11522" width="17.28515625" style="15" hidden="1"/>
    <col min="11523" max="11524" width="17.5703125" style="15" hidden="1"/>
    <col min="11525" max="11525" width="18.5703125" style="15" hidden="1"/>
    <col min="11526" max="11526" width="16.5703125" style="15" hidden="1"/>
    <col min="11527" max="11527" width="18.5703125" style="15" hidden="1"/>
    <col min="11528" max="11528" width="13.28515625" style="15" hidden="1"/>
    <col min="11529" max="11537" width="11.42578125" style="15" hidden="1"/>
    <col min="11538" max="11538" width="12.85546875" style="15" hidden="1"/>
    <col min="11539" max="11775" width="11.42578125" style="15" hidden="1"/>
    <col min="11776" max="11776" width="28.28515625" style="15" hidden="1"/>
    <col min="11777" max="11777" width="18.5703125" style="15" hidden="1"/>
    <col min="11778" max="11778" width="17.28515625" style="15" hidden="1"/>
    <col min="11779" max="11780" width="17.5703125" style="15" hidden="1"/>
    <col min="11781" max="11781" width="18.5703125" style="15" hidden="1"/>
    <col min="11782" max="11782" width="16.5703125" style="15" hidden="1"/>
    <col min="11783" max="11783" width="18.5703125" style="15" hidden="1"/>
    <col min="11784" max="11784" width="13.28515625" style="15" hidden="1"/>
    <col min="11785" max="11793" width="11.42578125" style="15" hidden="1"/>
    <col min="11794" max="11794" width="12.85546875" style="15" hidden="1"/>
    <col min="11795" max="12031" width="11.42578125" style="15" hidden="1"/>
    <col min="12032" max="12032" width="28.28515625" style="15" hidden="1"/>
    <col min="12033" max="12033" width="18.5703125" style="15" hidden="1"/>
    <col min="12034" max="12034" width="17.28515625" style="15" hidden="1"/>
    <col min="12035" max="12036" width="17.5703125" style="15" hidden="1"/>
    <col min="12037" max="12037" width="18.5703125" style="15" hidden="1"/>
    <col min="12038" max="12038" width="16.5703125" style="15" hidden="1"/>
    <col min="12039" max="12039" width="18.5703125" style="15" hidden="1"/>
    <col min="12040" max="12040" width="13.28515625" style="15" hidden="1"/>
    <col min="12041" max="12049" width="11.42578125" style="15" hidden="1"/>
    <col min="12050" max="12050" width="12.85546875" style="15" hidden="1"/>
    <col min="12051" max="12287" width="11.42578125" style="15" hidden="1"/>
    <col min="12288" max="12288" width="28.28515625" style="15" hidden="1"/>
    <col min="12289" max="12289" width="18.5703125" style="15" hidden="1"/>
    <col min="12290" max="12290" width="17.28515625" style="15" hidden="1"/>
    <col min="12291" max="12292" width="17.5703125" style="15" hidden="1"/>
    <col min="12293" max="12293" width="18.5703125" style="15" hidden="1"/>
    <col min="12294" max="12294" width="16.5703125" style="15" hidden="1"/>
    <col min="12295" max="12295" width="18.5703125" style="15" hidden="1"/>
    <col min="12296" max="12296" width="13.28515625" style="15" hidden="1"/>
    <col min="12297" max="12305" width="11.42578125" style="15" hidden="1"/>
    <col min="12306" max="12306" width="12.85546875" style="15" hidden="1"/>
    <col min="12307" max="12543" width="11.42578125" style="15" hidden="1"/>
    <col min="12544" max="12544" width="28.28515625" style="15" hidden="1"/>
    <col min="12545" max="12545" width="18.5703125" style="15" hidden="1"/>
    <col min="12546" max="12546" width="17.28515625" style="15" hidden="1"/>
    <col min="12547" max="12548" width="17.5703125" style="15" hidden="1"/>
    <col min="12549" max="12549" width="18.5703125" style="15" hidden="1"/>
    <col min="12550" max="12550" width="16.5703125" style="15" hidden="1"/>
    <col min="12551" max="12551" width="18.5703125" style="15" hidden="1"/>
    <col min="12552" max="12552" width="13.28515625" style="15" hidden="1"/>
    <col min="12553" max="12561" width="11.42578125" style="15" hidden="1"/>
    <col min="12562" max="12562" width="12.85546875" style="15" hidden="1"/>
    <col min="12563" max="12799" width="11.42578125" style="15" hidden="1"/>
    <col min="12800" max="12800" width="28.28515625" style="15" hidden="1"/>
    <col min="12801" max="12801" width="18.5703125" style="15" hidden="1"/>
    <col min="12802" max="12802" width="17.28515625" style="15" hidden="1"/>
    <col min="12803" max="12804" width="17.5703125" style="15" hidden="1"/>
    <col min="12805" max="12805" width="18.5703125" style="15" hidden="1"/>
    <col min="12806" max="12806" width="16.5703125" style="15" hidden="1"/>
    <col min="12807" max="12807" width="18.5703125" style="15" hidden="1"/>
    <col min="12808" max="12808" width="13.28515625" style="15" hidden="1"/>
    <col min="12809" max="12817" width="11.42578125" style="15" hidden="1"/>
    <col min="12818" max="12818" width="12.85546875" style="15" hidden="1"/>
    <col min="12819" max="13055" width="11.42578125" style="15" hidden="1"/>
    <col min="13056" max="13056" width="28.28515625" style="15" hidden="1"/>
    <col min="13057" max="13057" width="18.5703125" style="15" hidden="1"/>
    <col min="13058" max="13058" width="17.28515625" style="15" hidden="1"/>
    <col min="13059" max="13060" width="17.5703125" style="15" hidden="1"/>
    <col min="13061" max="13061" width="18.5703125" style="15" hidden="1"/>
    <col min="13062" max="13062" width="16.5703125" style="15" hidden="1"/>
    <col min="13063" max="13063" width="18.5703125" style="15" hidden="1"/>
    <col min="13064" max="13064" width="13.28515625" style="15" hidden="1"/>
    <col min="13065" max="13073" width="11.42578125" style="15" hidden="1"/>
    <col min="13074" max="13074" width="12.85546875" style="15" hidden="1"/>
    <col min="13075" max="13311" width="11.42578125" style="15" hidden="1"/>
    <col min="13312" max="13312" width="28.28515625" style="15" hidden="1"/>
    <col min="13313" max="13313" width="18.5703125" style="15" hidden="1"/>
    <col min="13314" max="13314" width="17.28515625" style="15" hidden="1"/>
    <col min="13315" max="13316" width="17.5703125" style="15" hidden="1"/>
    <col min="13317" max="13317" width="18.5703125" style="15" hidden="1"/>
    <col min="13318" max="13318" width="16.5703125" style="15" hidden="1"/>
    <col min="13319" max="13319" width="18.5703125" style="15" hidden="1"/>
    <col min="13320" max="13320" width="13.28515625" style="15" hidden="1"/>
    <col min="13321" max="13329" width="11.42578125" style="15" hidden="1"/>
    <col min="13330" max="13330" width="12.85546875" style="15" hidden="1"/>
    <col min="13331" max="13567" width="11.42578125" style="15" hidden="1"/>
    <col min="13568" max="13568" width="28.28515625" style="15" hidden="1"/>
    <col min="13569" max="13569" width="18.5703125" style="15" hidden="1"/>
    <col min="13570" max="13570" width="17.28515625" style="15" hidden="1"/>
    <col min="13571" max="13572" width="17.5703125" style="15" hidden="1"/>
    <col min="13573" max="13573" width="18.5703125" style="15" hidden="1"/>
    <col min="13574" max="13574" width="16.5703125" style="15" hidden="1"/>
    <col min="13575" max="13575" width="18.5703125" style="15" hidden="1"/>
    <col min="13576" max="13576" width="13.28515625" style="15" hidden="1"/>
    <col min="13577" max="13585" width="11.42578125" style="15" hidden="1"/>
    <col min="13586" max="13586" width="12.85546875" style="15" hidden="1"/>
    <col min="13587" max="13823" width="11.42578125" style="15" hidden="1"/>
    <col min="13824" max="13824" width="28.28515625" style="15" hidden="1"/>
    <col min="13825" max="13825" width="18.5703125" style="15" hidden="1"/>
    <col min="13826" max="13826" width="17.28515625" style="15" hidden="1"/>
    <col min="13827" max="13828" width="17.5703125" style="15" hidden="1"/>
    <col min="13829" max="13829" width="18.5703125" style="15" hidden="1"/>
    <col min="13830" max="13830" width="16.5703125" style="15" hidden="1"/>
    <col min="13831" max="13831" width="18.5703125" style="15" hidden="1"/>
    <col min="13832" max="13832" width="13.28515625" style="15" hidden="1"/>
    <col min="13833" max="13841" width="11.42578125" style="15" hidden="1"/>
    <col min="13842" max="13842" width="12.85546875" style="15" hidden="1"/>
    <col min="13843" max="14079" width="11.42578125" style="15" hidden="1"/>
    <col min="14080" max="14080" width="28.28515625" style="15" hidden="1"/>
    <col min="14081" max="14081" width="18.5703125" style="15" hidden="1"/>
    <col min="14082" max="14082" width="17.28515625" style="15" hidden="1"/>
    <col min="14083" max="14084" width="17.5703125" style="15" hidden="1"/>
    <col min="14085" max="14085" width="18.5703125" style="15" hidden="1"/>
    <col min="14086" max="14086" width="16.5703125" style="15" hidden="1"/>
    <col min="14087" max="14087" width="18.5703125" style="15" hidden="1"/>
    <col min="14088" max="14088" width="13.28515625" style="15" hidden="1"/>
    <col min="14089" max="14097" width="11.42578125" style="15" hidden="1"/>
    <col min="14098" max="14098" width="12.85546875" style="15" hidden="1"/>
    <col min="14099" max="14335" width="11.42578125" style="15" hidden="1"/>
    <col min="14336" max="14336" width="28.28515625" style="15" hidden="1"/>
    <col min="14337" max="14337" width="18.5703125" style="15" hidden="1"/>
    <col min="14338" max="14338" width="17.28515625" style="15" hidden="1"/>
    <col min="14339" max="14340" width="17.5703125" style="15" hidden="1"/>
    <col min="14341" max="14341" width="18.5703125" style="15" hidden="1"/>
    <col min="14342" max="14342" width="16.5703125" style="15" hidden="1"/>
    <col min="14343" max="14343" width="18.5703125" style="15" hidden="1"/>
    <col min="14344" max="14344" width="13.28515625" style="15" hidden="1"/>
    <col min="14345" max="14353" width="11.42578125" style="15" hidden="1"/>
    <col min="14354" max="14354" width="12.85546875" style="15" hidden="1"/>
    <col min="14355" max="14591" width="11.42578125" style="15" hidden="1"/>
    <col min="14592" max="14592" width="28.28515625" style="15" hidden="1"/>
    <col min="14593" max="14593" width="18.5703125" style="15" hidden="1"/>
    <col min="14594" max="14594" width="17.28515625" style="15" hidden="1"/>
    <col min="14595" max="14596" width="17.5703125" style="15" hidden="1"/>
    <col min="14597" max="14597" width="18.5703125" style="15" hidden="1"/>
    <col min="14598" max="14598" width="16.5703125" style="15" hidden="1"/>
    <col min="14599" max="14599" width="18.5703125" style="15" hidden="1"/>
    <col min="14600" max="14600" width="13.28515625" style="15" hidden="1"/>
    <col min="14601" max="14609" width="11.42578125" style="15" hidden="1"/>
    <col min="14610" max="14610" width="12.85546875" style="15" hidden="1"/>
    <col min="14611" max="14847" width="11.42578125" style="15" hidden="1"/>
    <col min="14848" max="14848" width="28.28515625" style="15" hidden="1"/>
    <col min="14849" max="14849" width="18.5703125" style="15" hidden="1"/>
    <col min="14850" max="14850" width="17.28515625" style="15" hidden="1"/>
    <col min="14851" max="14852" width="17.5703125" style="15" hidden="1"/>
    <col min="14853" max="14853" width="18.5703125" style="15" hidden="1"/>
    <col min="14854" max="14854" width="16.5703125" style="15" hidden="1"/>
    <col min="14855" max="14855" width="18.5703125" style="15" hidden="1"/>
    <col min="14856" max="14856" width="13.28515625" style="15" hidden="1"/>
    <col min="14857" max="14865" width="11.42578125" style="15" hidden="1"/>
    <col min="14866" max="14866" width="12.85546875" style="15" hidden="1"/>
    <col min="14867" max="15103" width="11.42578125" style="15" hidden="1"/>
    <col min="15104" max="15104" width="28.28515625" style="15" hidden="1"/>
    <col min="15105" max="15105" width="18.5703125" style="15" hidden="1"/>
    <col min="15106" max="15106" width="17.28515625" style="15" hidden="1"/>
    <col min="15107" max="15108" width="17.5703125" style="15" hidden="1"/>
    <col min="15109" max="15109" width="18.5703125" style="15" hidden="1"/>
    <col min="15110" max="15110" width="16.5703125" style="15" hidden="1"/>
    <col min="15111" max="15111" width="18.5703125" style="15" hidden="1"/>
    <col min="15112" max="15112" width="13.28515625" style="15" hidden="1"/>
    <col min="15113" max="15121" width="11.42578125" style="15" hidden="1"/>
    <col min="15122" max="15122" width="12.85546875" style="15" hidden="1"/>
    <col min="15123" max="15359" width="11.42578125" style="15" hidden="1"/>
    <col min="15360" max="15360" width="28.28515625" style="15" hidden="1"/>
    <col min="15361" max="15361" width="18.5703125" style="15" hidden="1"/>
    <col min="15362" max="15362" width="17.28515625" style="15" hidden="1"/>
    <col min="15363" max="15364" width="17.5703125" style="15" hidden="1"/>
    <col min="15365" max="15365" width="18.5703125" style="15" hidden="1"/>
    <col min="15366" max="15366" width="16.5703125" style="15" hidden="1"/>
    <col min="15367" max="15367" width="18.5703125" style="15" hidden="1"/>
    <col min="15368" max="15368" width="13.28515625" style="15" hidden="1"/>
    <col min="15369" max="15377" width="11.42578125" style="15" hidden="1"/>
    <col min="15378" max="15378" width="12.85546875" style="15" hidden="1"/>
    <col min="15379" max="15615" width="11.42578125" style="15" hidden="1"/>
    <col min="15616" max="15616" width="28.28515625" style="15" hidden="1"/>
    <col min="15617" max="15617" width="18.5703125" style="15" hidden="1"/>
    <col min="15618" max="15618" width="17.28515625" style="15" hidden="1"/>
    <col min="15619" max="15620" width="17.5703125" style="15" hidden="1"/>
    <col min="15621" max="15621" width="18.5703125" style="15" hidden="1"/>
    <col min="15622" max="15622" width="16.5703125" style="15" hidden="1"/>
    <col min="15623" max="15623" width="18.5703125" style="15" hidden="1"/>
    <col min="15624" max="15624" width="13.28515625" style="15" hidden="1"/>
    <col min="15625" max="15633" width="11.42578125" style="15" hidden="1"/>
    <col min="15634" max="15634" width="12.85546875" style="15" hidden="1"/>
    <col min="15635" max="15871" width="11.42578125" style="15" hidden="1"/>
    <col min="15872" max="15872" width="28.28515625" style="15" hidden="1"/>
    <col min="15873" max="15873" width="18.5703125" style="15" hidden="1"/>
    <col min="15874" max="15874" width="17.28515625" style="15" hidden="1"/>
    <col min="15875" max="15876" width="17.5703125" style="15" hidden="1"/>
    <col min="15877" max="15877" width="18.5703125" style="15" hidden="1"/>
    <col min="15878" max="15878" width="16.5703125" style="15" hidden="1"/>
    <col min="15879" max="15879" width="18.5703125" style="15" hidden="1"/>
    <col min="15880" max="15880" width="13.28515625" style="15" hidden="1"/>
    <col min="15881" max="15889" width="11.42578125" style="15" hidden="1"/>
    <col min="15890" max="15890" width="12.85546875" style="15" hidden="1"/>
    <col min="15891" max="16127" width="11.42578125" style="15" hidden="1"/>
    <col min="16128" max="16128" width="28.28515625" style="15" hidden="1"/>
    <col min="16129" max="16129" width="18.5703125" style="15" hidden="1"/>
    <col min="16130" max="16130" width="17.28515625" style="15" hidden="1"/>
    <col min="16131" max="16132" width="17.5703125" style="15" hidden="1"/>
    <col min="16133" max="16133" width="18.5703125" style="15" hidden="1"/>
    <col min="16134" max="16134" width="16.5703125" style="15" hidden="1"/>
    <col min="16135" max="16135" width="18.5703125" style="15" hidden="1"/>
    <col min="16136" max="16136" width="13.28515625" style="15" hidden="1"/>
    <col min="16137" max="16145" width="11.42578125" style="15" hidden="1"/>
    <col min="16146" max="16146" width="12.85546875" style="15" hidden="1"/>
    <col min="16147" max="16150" width="11.42578125" style="15" hidden="1"/>
    <col min="16151" max="16151" width="12.85546875" style="15" hidden="1"/>
    <col min="16152" max="16384" width="11.42578125" style="15" hidden="1"/>
  </cols>
  <sheetData>
    <row r="1" spans="1:17" ht="23.25">
      <c r="B1" s="589" t="s">
        <v>0</v>
      </c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</row>
    <row r="2" spans="1:17" ht="18.75">
      <c r="B2" s="591" t="s">
        <v>1</v>
      </c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</row>
    <row r="3" spans="1:17" ht="15.75">
      <c r="B3" s="593" t="s">
        <v>2</v>
      </c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</row>
    <row r="4" spans="1:17" ht="18.75">
      <c r="A4" s="595" t="s">
        <v>339</v>
      </c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82"/>
      <c r="N4" s="82"/>
      <c r="O4" s="83"/>
      <c r="P4" s="82"/>
      <c r="Q4" s="82"/>
    </row>
    <row r="5" spans="1:17" ht="15" hidden="1"/>
    <row r="6" spans="1:17" ht="15" hidden="1"/>
    <row r="7" spans="1:17" ht="15" hidden="1"/>
    <row r="8" spans="1:17" ht="15"/>
    <row r="9" spans="1:17" ht="34.5" customHeight="1"/>
    <row r="10" spans="1:17" ht="15.75" thickBot="1">
      <c r="I10" s="386"/>
    </row>
    <row r="11" spans="1:17" ht="15.75" thickBot="1">
      <c r="G11" s="422" t="s">
        <v>322</v>
      </c>
      <c r="H11" s="422" t="s">
        <v>323</v>
      </c>
      <c r="I11" s="422" t="s">
        <v>324</v>
      </c>
      <c r="J11" s="422" t="s">
        <v>325</v>
      </c>
      <c r="K11" s="422" t="s">
        <v>326</v>
      </c>
      <c r="L11" s="422" t="s">
        <v>327</v>
      </c>
      <c r="M11" s="422" t="s">
        <v>328</v>
      </c>
      <c r="N11" s="386"/>
    </row>
    <row r="12" spans="1:17" ht="15">
      <c r="G12" s="423" t="s">
        <v>329</v>
      </c>
      <c r="H12" s="424">
        <v>1.7999999999999999E-2</v>
      </c>
      <c r="I12" s="425">
        <v>9.0000000000000011E-3</v>
      </c>
      <c r="J12" s="425">
        <v>-6.5000000000000002E-2</v>
      </c>
      <c r="K12" s="425">
        <v>5.2000000000000005E-2</v>
      </c>
      <c r="L12" s="425">
        <v>2.8999999999999998E-2</v>
      </c>
      <c r="M12" s="425">
        <v>2.5000000000000001E-2</v>
      </c>
      <c r="N12" s="386"/>
    </row>
    <row r="13" spans="1:17" ht="15">
      <c r="G13" s="423" t="s">
        <v>330</v>
      </c>
      <c r="H13" s="424">
        <v>1.7999999999999999E-2</v>
      </c>
      <c r="I13" s="425">
        <v>9.0000000000000011E-3</v>
      </c>
      <c r="J13" s="425">
        <v>-6.8000000000000005E-2</v>
      </c>
      <c r="K13" s="425">
        <v>5.2000000000000005E-2</v>
      </c>
      <c r="L13" s="425">
        <v>2.8999999999999998E-2</v>
      </c>
      <c r="M13" s="425">
        <v>2.5000000000000001E-2</v>
      </c>
      <c r="N13" s="386"/>
    </row>
    <row r="14" spans="1:17" ht="15">
      <c r="G14" s="423" t="s">
        <v>331</v>
      </c>
      <c r="H14" s="424">
        <v>2.1999999999999999E-2</v>
      </c>
      <c r="I14" s="425">
        <v>1.1000000000000001E-2</v>
      </c>
      <c r="J14" s="425">
        <v>-7.6999999999999999E-2</v>
      </c>
      <c r="K14" s="425">
        <v>5.2999999999999999E-2</v>
      </c>
      <c r="L14" s="425">
        <v>3.2000000000000001E-2</v>
      </c>
      <c r="M14" s="425">
        <v>2.7000000000000003E-2</v>
      </c>
      <c r="N14" s="386"/>
    </row>
    <row r="15" spans="1:17" ht="15">
      <c r="G15" s="423" t="s">
        <v>332</v>
      </c>
      <c r="H15" s="424">
        <v>1.7000000000000001E-2</v>
      </c>
      <c r="I15" s="425">
        <v>1E-3</v>
      </c>
      <c r="J15" s="425">
        <v>-1.9E-2</v>
      </c>
      <c r="K15" s="425">
        <v>6.9999999999999993E-3</v>
      </c>
      <c r="L15" s="425">
        <v>5.0000000000000001E-3</v>
      </c>
      <c r="M15" s="425">
        <v>5.0000000000000001E-3</v>
      </c>
      <c r="N15" s="386"/>
    </row>
    <row r="16" spans="1:17" ht="15">
      <c r="G16" s="423" t="s">
        <v>333</v>
      </c>
      <c r="H16" s="424">
        <v>2.4E-2</v>
      </c>
      <c r="I16" s="425">
        <v>-9.0000000000000011E-3</v>
      </c>
      <c r="J16" s="425">
        <v>-0.107</v>
      </c>
      <c r="K16" s="425">
        <v>8.8000000000000009E-2</v>
      </c>
      <c r="L16" s="425">
        <v>5.2999999999999999E-2</v>
      </c>
      <c r="M16" s="425">
        <v>4.2999999999999997E-2</v>
      </c>
      <c r="N16" s="386"/>
    </row>
    <row r="17" spans="1:16" ht="15" customHeight="1">
      <c r="G17" s="423" t="s">
        <v>334</v>
      </c>
      <c r="H17" s="424">
        <v>4.2999999999999997E-2</v>
      </c>
      <c r="I17" s="425">
        <v>8.0000000000000002E-3</v>
      </c>
      <c r="J17" s="425">
        <v>-8.3000000000000004E-2</v>
      </c>
      <c r="K17" s="425">
        <v>7.2999999999999995E-2</v>
      </c>
      <c r="L17" s="425">
        <v>4.9000000000000002E-2</v>
      </c>
      <c r="M17" s="425">
        <v>3.9E-2</v>
      </c>
      <c r="N17" s="386"/>
    </row>
    <row r="18" spans="1:16" ht="15">
      <c r="G18" s="423" t="s">
        <v>335</v>
      </c>
      <c r="H18" s="424">
        <v>5.2999999999999999E-2</v>
      </c>
      <c r="I18" s="425">
        <v>-8.0000000000000002E-3</v>
      </c>
      <c r="J18" s="425">
        <v>-0.13800000000000001</v>
      </c>
      <c r="K18" s="425">
        <v>9.6999999999999989E-2</v>
      </c>
      <c r="L18" s="425">
        <v>5.4000000000000006E-2</v>
      </c>
      <c r="M18" s="425">
        <v>4.9000000000000002E-2</v>
      </c>
      <c r="N18" s="386"/>
    </row>
    <row r="19" spans="1:16" ht="15.75" thickBot="1">
      <c r="G19" s="426" t="s">
        <v>336</v>
      </c>
      <c r="H19" s="427">
        <v>-3.0000000000000001E-3</v>
      </c>
      <c r="I19" s="428">
        <v>4.0000000000000001E-3</v>
      </c>
      <c r="J19" s="428">
        <v>1.3000000000000001E-2</v>
      </c>
      <c r="K19" s="428">
        <v>-5.0000000000000001E-3</v>
      </c>
      <c r="L19" s="428">
        <v>-1E-3</v>
      </c>
      <c r="M19" s="428">
        <v>-2E-3</v>
      </c>
      <c r="N19" s="386"/>
    </row>
    <row r="20" spans="1:16" ht="15">
      <c r="G20" s="222" t="s">
        <v>337</v>
      </c>
      <c r="H20" s="429"/>
      <c r="I20" s="429"/>
      <c r="J20" s="429"/>
      <c r="K20" s="429"/>
      <c r="L20" s="429"/>
      <c r="M20" s="429"/>
      <c r="N20" s="386"/>
    </row>
    <row r="21" spans="1:16" ht="15">
      <c r="G21" s="222" t="s">
        <v>338</v>
      </c>
      <c r="L21" s="416"/>
      <c r="M21" s="416"/>
      <c r="N21" s="416"/>
    </row>
    <row r="22" spans="1:16" ht="15"/>
    <row r="23" spans="1:16" ht="15"/>
    <row r="24" spans="1:16" ht="15"/>
    <row r="25" spans="1:16" ht="12.75" customHeight="1"/>
    <row r="26" spans="1:16" ht="15"/>
    <row r="27" spans="1:16" ht="15"/>
    <row r="28" spans="1:16" ht="15"/>
    <row r="29" spans="1:16" s="31" customFormat="1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1:16" s="31" customFormat="1" ht="11.2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16" ht="15"/>
    <row r="32" spans="1:16" ht="15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customHeight="1"/>
    <row r="39" ht="38.25" customHeight="1"/>
    <row r="45" ht="12.75" customHeight="1"/>
    <row r="46" ht="12.75" customHeight="1"/>
  </sheetData>
  <mergeCells count="4">
    <mergeCell ref="B1:Q1"/>
    <mergeCell ref="B2:Q2"/>
    <mergeCell ref="B3:Q3"/>
    <mergeCell ref="A4:L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1EFCF-1D95-409D-87BF-1099CA758E8D}">
  <dimension ref="A1:WWE46"/>
  <sheetViews>
    <sheetView showGridLines="0" workbookViewId="0">
      <selection activeCell="H9" sqref="H9:I10"/>
    </sheetView>
  </sheetViews>
  <sheetFormatPr baseColWidth="10" defaultColWidth="0" defaultRowHeight="12.75" customHeight="1" zeroHeight="1"/>
  <cols>
    <col min="1" max="1" width="11.42578125" style="15" customWidth="1"/>
    <col min="2" max="5" width="11.42578125" style="15" hidden="1"/>
    <col min="6" max="6" width="15.7109375" style="15" customWidth="1"/>
    <col min="7" max="7" width="25.7109375" style="15" hidden="1" customWidth="1"/>
    <col min="8" max="8" width="20.140625" style="15" customWidth="1"/>
    <col min="9" max="9" width="31.85546875" style="15" customWidth="1"/>
    <col min="10" max="10" width="21.140625" style="15" customWidth="1"/>
    <col min="11" max="11" width="20.7109375" style="15" customWidth="1"/>
    <col min="12" max="12" width="15.140625" style="15" bestFit="1" customWidth="1"/>
    <col min="13" max="13" width="8.140625" style="15" bestFit="1" customWidth="1"/>
    <col min="14" max="14" width="11.7109375" style="31" hidden="1" customWidth="1"/>
    <col min="15" max="15" width="11.42578125" style="15" hidden="1"/>
    <col min="16" max="16" width="17.5703125" style="15" hidden="1"/>
    <col min="17" max="17" width="18.5703125" style="15" hidden="1"/>
    <col min="18" max="18" width="19.140625" style="15" hidden="1"/>
    <col min="19" max="20" width="11.42578125" style="15" hidden="1"/>
    <col min="21" max="21" width="13.5703125" style="15" hidden="1"/>
    <col min="22" max="22" width="11.42578125" style="15" hidden="1"/>
    <col min="23" max="23" width="20.140625" style="15" hidden="1"/>
    <col min="24" max="260" width="11.42578125" style="15" hidden="1"/>
    <col min="261" max="261" width="28.28515625" style="15" hidden="1"/>
    <col min="262" max="262" width="18.5703125" style="15" hidden="1"/>
    <col min="263" max="263" width="17.28515625" style="15" hidden="1"/>
    <col min="264" max="265" width="17.5703125" style="15" hidden="1"/>
    <col min="266" max="266" width="18.5703125" style="15" hidden="1"/>
    <col min="267" max="267" width="16.5703125" style="15" hidden="1"/>
    <col min="268" max="268" width="18.5703125" style="15" hidden="1"/>
    <col min="269" max="269" width="13.28515625" style="15" hidden="1"/>
    <col min="270" max="278" width="11.42578125" style="15" hidden="1"/>
    <col min="279" max="279" width="12.85546875" style="15" hidden="1"/>
    <col min="280" max="516" width="11.42578125" style="15" hidden="1"/>
    <col min="517" max="517" width="28.28515625" style="15" hidden="1"/>
    <col min="518" max="518" width="18.5703125" style="15" hidden="1"/>
    <col min="519" max="519" width="17.28515625" style="15" hidden="1"/>
    <col min="520" max="521" width="17.5703125" style="15" hidden="1"/>
    <col min="522" max="522" width="18.5703125" style="15" hidden="1"/>
    <col min="523" max="523" width="16.5703125" style="15" hidden="1"/>
    <col min="524" max="524" width="18.5703125" style="15" hidden="1"/>
    <col min="525" max="525" width="13.28515625" style="15" hidden="1"/>
    <col min="526" max="534" width="11.42578125" style="15" hidden="1"/>
    <col min="535" max="535" width="12.85546875" style="15" hidden="1"/>
    <col min="536" max="772" width="11.42578125" style="15" hidden="1"/>
    <col min="773" max="773" width="28.28515625" style="15" hidden="1"/>
    <col min="774" max="774" width="18.5703125" style="15" hidden="1"/>
    <col min="775" max="775" width="17.28515625" style="15" hidden="1"/>
    <col min="776" max="777" width="17.5703125" style="15" hidden="1"/>
    <col min="778" max="778" width="18.5703125" style="15" hidden="1"/>
    <col min="779" max="779" width="16.5703125" style="15" hidden="1"/>
    <col min="780" max="780" width="18.5703125" style="15" hidden="1"/>
    <col min="781" max="781" width="13.28515625" style="15" hidden="1"/>
    <col min="782" max="790" width="11.42578125" style="15" hidden="1"/>
    <col min="791" max="791" width="12.85546875" style="15" hidden="1"/>
    <col min="792" max="1028" width="11.42578125" style="15" hidden="1"/>
    <col min="1029" max="1029" width="28.28515625" style="15" hidden="1"/>
    <col min="1030" max="1030" width="18.5703125" style="15" hidden="1"/>
    <col min="1031" max="1031" width="17.28515625" style="15" hidden="1"/>
    <col min="1032" max="1033" width="17.5703125" style="15" hidden="1"/>
    <col min="1034" max="1034" width="18.5703125" style="15" hidden="1"/>
    <col min="1035" max="1035" width="16.5703125" style="15" hidden="1"/>
    <col min="1036" max="1036" width="18.5703125" style="15" hidden="1"/>
    <col min="1037" max="1037" width="13.28515625" style="15" hidden="1"/>
    <col min="1038" max="1046" width="11.42578125" style="15" hidden="1"/>
    <col min="1047" max="1047" width="12.85546875" style="15" hidden="1"/>
    <col min="1048" max="1284" width="11.42578125" style="15" hidden="1"/>
    <col min="1285" max="1285" width="28.28515625" style="15" hidden="1"/>
    <col min="1286" max="1286" width="18.5703125" style="15" hidden="1"/>
    <col min="1287" max="1287" width="17.28515625" style="15" hidden="1"/>
    <col min="1288" max="1289" width="17.5703125" style="15" hidden="1"/>
    <col min="1290" max="1290" width="18.5703125" style="15" hidden="1"/>
    <col min="1291" max="1291" width="16.5703125" style="15" hidden="1"/>
    <col min="1292" max="1292" width="18.5703125" style="15" hidden="1"/>
    <col min="1293" max="1293" width="13.28515625" style="15" hidden="1"/>
    <col min="1294" max="1302" width="11.42578125" style="15" hidden="1"/>
    <col min="1303" max="1303" width="12.85546875" style="15" hidden="1"/>
    <col min="1304" max="1540" width="11.42578125" style="15" hidden="1"/>
    <col min="1541" max="1541" width="28.28515625" style="15" hidden="1"/>
    <col min="1542" max="1542" width="18.5703125" style="15" hidden="1"/>
    <col min="1543" max="1543" width="17.28515625" style="15" hidden="1"/>
    <col min="1544" max="1545" width="17.5703125" style="15" hidden="1"/>
    <col min="1546" max="1546" width="18.5703125" style="15" hidden="1"/>
    <col min="1547" max="1547" width="16.5703125" style="15" hidden="1"/>
    <col min="1548" max="1548" width="18.5703125" style="15" hidden="1"/>
    <col min="1549" max="1549" width="13.28515625" style="15" hidden="1"/>
    <col min="1550" max="1558" width="11.42578125" style="15" hidden="1"/>
    <col min="1559" max="1559" width="12.85546875" style="15" hidden="1"/>
    <col min="1560" max="1796" width="11.42578125" style="15" hidden="1"/>
    <col min="1797" max="1797" width="28.28515625" style="15" hidden="1"/>
    <col min="1798" max="1798" width="18.5703125" style="15" hidden="1"/>
    <col min="1799" max="1799" width="17.28515625" style="15" hidden="1"/>
    <col min="1800" max="1801" width="17.5703125" style="15" hidden="1"/>
    <col min="1802" max="1802" width="18.5703125" style="15" hidden="1"/>
    <col min="1803" max="1803" width="16.5703125" style="15" hidden="1"/>
    <col min="1804" max="1804" width="18.5703125" style="15" hidden="1"/>
    <col min="1805" max="1805" width="13.28515625" style="15" hidden="1"/>
    <col min="1806" max="1814" width="11.42578125" style="15" hidden="1"/>
    <col min="1815" max="1815" width="12.85546875" style="15" hidden="1"/>
    <col min="1816" max="2052" width="11.42578125" style="15" hidden="1"/>
    <col min="2053" max="2053" width="28.28515625" style="15" hidden="1"/>
    <col min="2054" max="2054" width="18.5703125" style="15" hidden="1"/>
    <col min="2055" max="2055" width="17.28515625" style="15" hidden="1"/>
    <col min="2056" max="2057" width="17.5703125" style="15" hidden="1"/>
    <col min="2058" max="2058" width="18.5703125" style="15" hidden="1"/>
    <col min="2059" max="2059" width="16.5703125" style="15" hidden="1"/>
    <col min="2060" max="2060" width="18.5703125" style="15" hidden="1"/>
    <col min="2061" max="2061" width="13.28515625" style="15" hidden="1"/>
    <col min="2062" max="2070" width="11.42578125" style="15" hidden="1"/>
    <col min="2071" max="2071" width="12.85546875" style="15" hidden="1"/>
    <col min="2072" max="2308" width="11.42578125" style="15" hidden="1"/>
    <col min="2309" max="2309" width="28.28515625" style="15" hidden="1"/>
    <col min="2310" max="2310" width="18.5703125" style="15" hidden="1"/>
    <col min="2311" max="2311" width="17.28515625" style="15" hidden="1"/>
    <col min="2312" max="2313" width="17.5703125" style="15" hidden="1"/>
    <col min="2314" max="2314" width="18.5703125" style="15" hidden="1"/>
    <col min="2315" max="2315" width="16.5703125" style="15" hidden="1"/>
    <col min="2316" max="2316" width="18.5703125" style="15" hidden="1"/>
    <col min="2317" max="2317" width="13.28515625" style="15" hidden="1"/>
    <col min="2318" max="2326" width="11.42578125" style="15" hidden="1"/>
    <col min="2327" max="2327" width="12.85546875" style="15" hidden="1"/>
    <col min="2328" max="2564" width="11.42578125" style="15" hidden="1"/>
    <col min="2565" max="2565" width="28.28515625" style="15" hidden="1"/>
    <col min="2566" max="2566" width="18.5703125" style="15" hidden="1"/>
    <col min="2567" max="2567" width="17.28515625" style="15" hidden="1"/>
    <col min="2568" max="2569" width="17.5703125" style="15" hidden="1"/>
    <col min="2570" max="2570" width="18.5703125" style="15" hidden="1"/>
    <col min="2571" max="2571" width="16.5703125" style="15" hidden="1"/>
    <col min="2572" max="2572" width="18.5703125" style="15" hidden="1"/>
    <col min="2573" max="2573" width="13.28515625" style="15" hidden="1"/>
    <col min="2574" max="2582" width="11.42578125" style="15" hidden="1"/>
    <col min="2583" max="2583" width="12.85546875" style="15" hidden="1"/>
    <col min="2584" max="2820" width="11.42578125" style="15" hidden="1"/>
    <col min="2821" max="2821" width="28.28515625" style="15" hidden="1"/>
    <col min="2822" max="2822" width="18.5703125" style="15" hidden="1"/>
    <col min="2823" max="2823" width="17.28515625" style="15" hidden="1"/>
    <col min="2824" max="2825" width="17.5703125" style="15" hidden="1"/>
    <col min="2826" max="2826" width="18.5703125" style="15" hidden="1"/>
    <col min="2827" max="2827" width="16.5703125" style="15" hidden="1"/>
    <col min="2828" max="2828" width="18.5703125" style="15" hidden="1"/>
    <col min="2829" max="2829" width="13.28515625" style="15" hidden="1"/>
    <col min="2830" max="2838" width="11.42578125" style="15" hidden="1"/>
    <col min="2839" max="2839" width="12.85546875" style="15" hidden="1"/>
    <col min="2840" max="3076" width="11.42578125" style="15" hidden="1"/>
    <col min="3077" max="3077" width="28.28515625" style="15" hidden="1"/>
    <col min="3078" max="3078" width="18.5703125" style="15" hidden="1"/>
    <col min="3079" max="3079" width="17.28515625" style="15" hidden="1"/>
    <col min="3080" max="3081" width="17.5703125" style="15" hidden="1"/>
    <col min="3082" max="3082" width="18.5703125" style="15" hidden="1"/>
    <col min="3083" max="3083" width="16.5703125" style="15" hidden="1"/>
    <col min="3084" max="3084" width="18.5703125" style="15" hidden="1"/>
    <col min="3085" max="3085" width="13.28515625" style="15" hidden="1"/>
    <col min="3086" max="3094" width="11.42578125" style="15" hidden="1"/>
    <col min="3095" max="3095" width="12.85546875" style="15" hidden="1"/>
    <col min="3096" max="3332" width="11.42578125" style="15" hidden="1"/>
    <col min="3333" max="3333" width="28.28515625" style="15" hidden="1"/>
    <col min="3334" max="3334" width="18.5703125" style="15" hidden="1"/>
    <col min="3335" max="3335" width="17.28515625" style="15" hidden="1"/>
    <col min="3336" max="3337" width="17.5703125" style="15" hidden="1"/>
    <col min="3338" max="3338" width="18.5703125" style="15" hidden="1"/>
    <col min="3339" max="3339" width="16.5703125" style="15" hidden="1"/>
    <col min="3340" max="3340" width="18.5703125" style="15" hidden="1"/>
    <col min="3341" max="3341" width="13.28515625" style="15" hidden="1"/>
    <col min="3342" max="3350" width="11.42578125" style="15" hidden="1"/>
    <col min="3351" max="3351" width="12.85546875" style="15" hidden="1"/>
    <col min="3352" max="3588" width="11.42578125" style="15" hidden="1"/>
    <col min="3589" max="3589" width="28.28515625" style="15" hidden="1"/>
    <col min="3590" max="3590" width="18.5703125" style="15" hidden="1"/>
    <col min="3591" max="3591" width="17.28515625" style="15" hidden="1"/>
    <col min="3592" max="3593" width="17.5703125" style="15" hidden="1"/>
    <col min="3594" max="3594" width="18.5703125" style="15" hidden="1"/>
    <col min="3595" max="3595" width="16.5703125" style="15" hidden="1"/>
    <col min="3596" max="3596" width="18.5703125" style="15" hidden="1"/>
    <col min="3597" max="3597" width="13.28515625" style="15" hidden="1"/>
    <col min="3598" max="3606" width="11.42578125" style="15" hidden="1"/>
    <col min="3607" max="3607" width="12.85546875" style="15" hidden="1"/>
    <col min="3608" max="3844" width="11.42578125" style="15" hidden="1"/>
    <col min="3845" max="3845" width="28.28515625" style="15" hidden="1"/>
    <col min="3846" max="3846" width="18.5703125" style="15" hidden="1"/>
    <col min="3847" max="3847" width="17.28515625" style="15" hidden="1"/>
    <col min="3848" max="3849" width="17.5703125" style="15" hidden="1"/>
    <col min="3850" max="3850" width="18.5703125" style="15" hidden="1"/>
    <col min="3851" max="3851" width="16.5703125" style="15" hidden="1"/>
    <col min="3852" max="3852" width="18.5703125" style="15" hidden="1"/>
    <col min="3853" max="3853" width="13.28515625" style="15" hidden="1"/>
    <col min="3854" max="3862" width="11.42578125" style="15" hidden="1"/>
    <col min="3863" max="3863" width="12.85546875" style="15" hidden="1"/>
    <col min="3864" max="4100" width="11.42578125" style="15" hidden="1"/>
    <col min="4101" max="4101" width="28.28515625" style="15" hidden="1"/>
    <col min="4102" max="4102" width="18.5703125" style="15" hidden="1"/>
    <col min="4103" max="4103" width="17.28515625" style="15" hidden="1"/>
    <col min="4104" max="4105" width="17.5703125" style="15" hidden="1"/>
    <col min="4106" max="4106" width="18.5703125" style="15" hidden="1"/>
    <col min="4107" max="4107" width="16.5703125" style="15" hidden="1"/>
    <col min="4108" max="4108" width="18.5703125" style="15" hidden="1"/>
    <col min="4109" max="4109" width="13.28515625" style="15" hidden="1"/>
    <col min="4110" max="4118" width="11.42578125" style="15" hidden="1"/>
    <col min="4119" max="4119" width="12.85546875" style="15" hidden="1"/>
    <col min="4120" max="4356" width="11.42578125" style="15" hidden="1"/>
    <col min="4357" max="4357" width="28.28515625" style="15" hidden="1"/>
    <col min="4358" max="4358" width="18.5703125" style="15" hidden="1"/>
    <col min="4359" max="4359" width="17.28515625" style="15" hidden="1"/>
    <col min="4360" max="4361" width="17.5703125" style="15" hidden="1"/>
    <col min="4362" max="4362" width="18.5703125" style="15" hidden="1"/>
    <col min="4363" max="4363" width="16.5703125" style="15" hidden="1"/>
    <col min="4364" max="4364" width="18.5703125" style="15" hidden="1"/>
    <col min="4365" max="4365" width="13.28515625" style="15" hidden="1"/>
    <col min="4366" max="4374" width="11.42578125" style="15" hidden="1"/>
    <col min="4375" max="4375" width="12.85546875" style="15" hidden="1"/>
    <col min="4376" max="4612" width="11.42578125" style="15" hidden="1"/>
    <col min="4613" max="4613" width="28.28515625" style="15" hidden="1"/>
    <col min="4614" max="4614" width="18.5703125" style="15" hidden="1"/>
    <col min="4615" max="4615" width="17.28515625" style="15" hidden="1"/>
    <col min="4616" max="4617" width="17.5703125" style="15" hidden="1"/>
    <col min="4618" max="4618" width="18.5703125" style="15" hidden="1"/>
    <col min="4619" max="4619" width="16.5703125" style="15" hidden="1"/>
    <col min="4620" max="4620" width="18.5703125" style="15" hidden="1"/>
    <col min="4621" max="4621" width="13.28515625" style="15" hidden="1"/>
    <col min="4622" max="4630" width="11.42578125" style="15" hidden="1"/>
    <col min="4631" max="4631" width="12.85546875" style="15" hidden="1"/>
    <col min="4632" max="4868" width="11.42578125" style="15" hidden="1"/>
    <col min="4869" max="4869" width="28.28515625" style="15" hidden="1"/>
    <col min="4870" max="4870" width="18.5703125" style="15" hidden="1"/>
    <col min="4871" max="4871" width="17.28515625" style="15" hidden="1"/>
    <col min="4872" max="4873" width="17.5703125" style="15" hidden="1"/>
    <col min="4874" max="4874" width="18.5703125" style="15" hidden="1"/>
    <col min="4875" max="4875" width="16.5703125" style="15" hidden="1"/>
    <col min="4876" max="4876" width="18.5703125" style="15" hidden="1"/>
    <col min="4877" max="4877" width="13.28515625" style="15" hidden="1"/>
    <col min="4878" max="4886" width="11.42578125" style="15" hidden="1"/>
    <col min="4887" max="4887" width="12.85546875" style="15" hidden="1"/>
    <col min="4888" max="5124" width="11.42578125" style="15" hidden="1"/>
    <col min="5125" max="5125" width="28.28515625" style="15" hidden="1"/>
    <col min="5126" max="5126" width="18.5703125" style="15" hidden="1"/>
    <col min="5127" max="5127" width="17.28515625" style="15" hidden="1"/>
    <col min="5128" max="5129" width="17.5703125" style="15" hidden="1"/>
    <col min="5130" max="5130" width="18.5703125" style="15" hidden="1"/>
    <col min="5131" max="5131" width="16.5703125" style="15" hidden="1"/>
    <col min="5132" max="5132" width="18.5703125" style="15" hidden="1"/>
    <col min="5133" max="5133" width="13.28515625" style="15" hidden="1"/>
    <col min="5134" max="5142" width="11.42578125" style="15" hidden="1"/>
    <col min="5143" max="5143" width="12.85546875" style="15" hidden="1"/>
    <col min="5144" max="5380" width="11.42578125" style="15" hidden="1"/>
    <col min="5381" max="5381" width="28.28515625" style="15" hidden="1"/>
    <col min="5382" max="5382" width="18.5703125" style="15" hidden="1"/>
    <col min="5383" max="5383" width="17.28515625" style="15" hidden="1"/>
    <col min="5384" max="5385" width="17.5703125" style="15" hidden="1"/>
    <col min="5386" max="5386" width="18.5703125" style="15" hidden="1"/>
    <col min="5387" max="5387" width="16.5703125" style="15" hidden="1"/>
    <col min="5388" max="5388" width="18.5703125" style="15" hidden="1"/>
    <col min="5389" max="5389" width="13.28515625" style="15" hidden="1"/>
    <col min="5390" max="5398" width="11.42578125" style="15" hidden="1"/>
    <col min="5399" max="5399" width="12.85546875" style="15" hidden="1"/>
    <col min="5400" max="5636" width="11.42578125" style="15" hidden="1"/>
    <col min="5637" max="5637" width="28.28515625" style="15" hidden="1"/>
    <col min="5638" max="5638" width="18.5703125" style="15" hidden="1"/>
    <col min="5639" max="5639" width="17.28515625" style="15" hidden="1"/>
    <col min="5640" max="5641" width="17.5703125" style="15" hidden="1"/>
    <col min="5642" max="5642" width="18.5703125" style="15" hidden="1"/>
    <col min="5643" max="5643" width="16.5703125" style="15" hidden="1"/>
    <col min="5644" max="5644" width="18.5703125" style="15" hidden="1"/>
    <col min="5645" max="5645" width="13.28515625" style="15" hidden="1"/>
    <col min="5646" max="5654" width="11.42578125" style="15" hidden="1"/>
    <col min="5655" max="5655" width="12.85546875" style="15" hidden="1"/>
    <col min="5656" max="5892" width="11.42578125" style="15" hidden="1"/>
    <col min="5893" max="5893" width="28.28515625" style="15" hidden="1"/>
    <col min="5894" max="5894" width="18.5703125" style="15" hidden="1"/>
    <col min="5895" max="5895" width="17.28515625" style="15" hidden="1"/>
    <col min="5896" max="5897" width="17.5703125" style="15" hidden="1"/>
    <col min="5898" max="5898" width="18.5703125" style="15" hidden="1"/>
    <col min="5899" max="5899" width="16.5703125" style="15" hidden="1"/>
    <col min="5900" max="5900" width="18.5703125" style="15" hidden="1"/>
    <col min="5901" max="5901" width="13.28515625" style="15" hidden="1"/>
    <col min="5902" max="5910" width="11.42578125" style="15" hidden="1"/>
    <col min="5911" max="5911" width="12.85546875" style="15" hidden="1"/>
    <col min="5912" max="6148" width="11.42578125" style="15" hidden="1"/>
    <col min="6149" max="6149" width="28.28515625" style="15" hidden="1"/>
    <col min="6150" max="6150" width="18.5703125" style="15" hidden="1"/>
    <col min="6151" max="6151" width="17.28515625" style="15" hidden="1"/>
    <col min="6152" max="6153" width="17.5703125" style="15" hidden="1"/>
    <col min="6154" max="6154" width="18.5703125" style="15" hidden="1"/>
    <col min="6155" max="6155" width="16.5703125" style="15" hidden="1"/>
    <col min="6156" max="6156" width="18.5703125" style="15" hidden="1"/>
    <col min="6157" max="6157" width="13.28515625" style="15" hidden="1"/>
    <col min="6158" max="6166" width="11.42578125" style="15" hidden="1"/>
    <col min="6167" max="6167" width="12.85546875" style="15" hidden="1"/>
    <col min="6168" max="6404" width="11.42578125" style="15" hidden="1"/>
    <col min="6405" max="6405" width="28.28515625" style="15" hidden="1"/>
    <col min="6406" max="6406" width="18.5703125" style="15" hidden="1"/>
    <col min="6407" max="6407" width="17.28515625" style="15" hidden="1"/>
    <col min="6408" max="6409" width="17.5703125" style="15" hidden="1"/>
    <col min="6410" max="6410" width="18.5703125" style="15" hidden="1"/>
    <col min="6411" max="6411" width="16.5703125" style="15" hidden="1"/>
    <col min="6412" max="6412" width="18.5703125" style="15" hidden="1"/>
    <col min="6413" max="6413" width="13.28515625" style="15" hidden="1"/>
    <col min="6414" max="6422" width="11.42578125" style="15" hidden="1"/>
    <col min="6423" max="6423" width="12.85546875" style="15" hidden="1"/>
    <col min="6424" max="6660" width="11.42578125" style="15" hidden="1"/>
    <col min="6661" max="6661" width="28.28515625" style="15" hidden="1"/>
    <col min="6662" max="6662" width="18.5703125" style="15" hidden="1"/>
    <col min="6663" max="6663" width="17.28515625" style="15" hidden="1"/>
    <col min="6664" max="6665" width="17.5703125" style="15" hidden="1"/>
    <col min="6666" max="6666" width="18.5703125" style="15" hidden="1"/>
    <col min="6667" max="6667" width="16.5703125" style="15" hidden="1"/>
    <col min="6668" max="6668" width="18.5703125" style="15" hidden="1"/>
    <col min="6669" max="6669" width="13.28515625" style="15" hidden="1"/>
    <col min="6670" max="6678" width="11.42578125" style="15" hidden="1"/>
    <col min="6679" max="6679" width="12.85546875" style="15" hidden="1"/>
    <col min="6680" max="6916" width="11.42578125" style="15" hidden="1"/>
    <col min="6917" max="6917" width="28.28515625" style="15" hidden="1"/>
    <col min="6918" max="6918" width="18.5703125" style="15" hidden="1"/>
    <col min="6919" max="6919" width="17.28515625" style="15" hidden="1"/>
    <col min="6920" max="6921" width="17.5703125" style="15" hidden="1"/>
    <col min="6922" max="6922" width="18.5703125" style="15" hidden="1"/>
    <col min="6923" max="6923" width="16.5703125" style="15" hidden="1"/>
    <col min="6924" max="6924" width="18.5703125" style="15" hidden="1"/>
    <col min="6925" max="6925" width="13.28515625" style="15" hidden="1"/>
    <col min="6926" max="6934" width="11.42578125" style="15" hidden="1"/>
    <col min="6935" max="6935" width="12.85546875" style="15" hidden="1"/>
    <col min="6936" max="7172" width="11.42578125" style="15" hidden="1"/>
    <col min="7173" max="7173" width="28.28515625" style="15" hidden="1"/>
    <col min="7174" max="7174" width="18.5703125" style="15" hidden="1"/>
    <col min="7175" max="7175" width="17.28515625" style="15" hidden="1"/>
    <col min="7176" max="7177" width="17.5703125" style="15" hidden="1"/>
    <col min="7178" max="7178" width="18.5703125" style="15" hidden="1"/>
    <col min="7179" max="7179" width="16.5703125" style="15" hidden="1"/>
    <col min="7180" max="7180" width="18.5703125" style="15" hidden="1"/>
    <col min="7181" max="7181" width="13.28515625" style="15" hidden="1"/>
    <col min="7182" max="7190" width="11.42578125" style="15" hidden="1"/>
    <col min="7191" max="7191" width="12.85546875" style="15" hidden="1"/>
    <col min="7192" max="7428" width="11.42578125" style="15" hidden="1"/>
    <col min="7429" max="7429" width="28.28515625" style="15" hidden="1"/>
    <col min="7430" max="7430" width="18.5703125" style="15" hidden="1"/>
    <col min="7431" max="7431" width="17.28515625" style="15" hidden="1"/>
    <col min="7432" max="7433" width="17.5703125" style="15" hidden="1"/>
    <col min="7434" max="7434" width="18.5703125" style="15" hidden="1"/>
    <col min="7435" max="7435" width="16.5703125" style="15" hidden="1"/>
    <col min="7436" max="7436" width="18.5703125" style="15" hidden="1"/>
    <col min="7437" max="7437" width="13.28515625" style="15" hidden="1"/>
    <col min="7438" max="7446" width="11.42578125" style="15" hidden="1"/>
    <col min="7447" max="7447" width="12.85546875" style="15" hidden="1"/>
    <col min="7448" max="7684" width="11.42578125" style="15" hidden="1"/>
    <col min="7685" max="7685" width="28.28515625" style="15" hidden="1"/>
    <col min="7686" max="7686" width="18.5703125" style="15" hidden="1"/>
    <col min="7687" max="7687" width="17.28515625" style="15" hidden="1"/>
    <col min="7688" max="7689" width="17.5703125" style="15" hidden="1"/>
    <col min="7690" max="7690" width="18.5703125" style="15" hidden="1"/>
    <col min="7691" max="7691" width="16.5703125" style="15" hidden="1"/>
    <col min="7692" max="7692" width="18.5703125" style="15" hidden="1"/>
    <col min="7693" max="7693" width="13.28515625" style="15" hidden="1"/>
    <col min="7694" max="7702" width="11.42578125" style="15" hidden="1"/>
    <col min="7703" max="7703" width="12.85546875" style="15" hidden="1"/>
    <col min="7704" max="7940" width="11.42578125" style="15" hidden="1"/>
    <col min="7941" max="7941" width="28.28515625" style="15" hidden="1"/>
    <col min="7942" max="7942" width="18.5703125" style="15" hidden="1"/>
    <col min="7943" max="7943" width="17.28515625" style="15" hidden="1"/>
    <col min="7944" max="7945" width="17.5703125" style="15" hidden="1"/>
    <col min="7946" max="7946" width="18.5703125" style="15" hidden="1"/>
    <col min="7947" max="7947" width="16.5703125" style="15" hidden="1"/>
    <col min="7948" max="7948" width="18.5703125" style="15" hidden="1"/>
    <col min="7949" max="7949" width="13.28515625" style="15" hidden="1"/>
    <col min="7950" max="7958" width="11.42578125" style="15" hidden="1"/>
    <col min="7959" max="7959" width="12.85546875" style="15" hidden="1"/>
    <col min="7960" max="8196" width="11.42578125" style="15" hidden="1"/>
    <col min="8197" max="8197" width="28.28515625" style="15" hidden="1"/>
    <col min="8198" max="8198" width="18.5703125" style="15" hidden="1"/>
    <col min="8199" max="8199" width="17.28515625" style="15" hidden="1"/>
    <col min="8200" max="8201" width="17.5703125" style="15" hidden="1"/>
    <col min="8202" max="8202" width="18.5703125" style="15" hidden="1"/>
    <col min="8203" max="8203" width="16.5703125" style="15" hidden="1"/>
    <col min="8204" max="8204" width="18.5703125" style="15" hidden="1"/>
    <col min="8205" max="8205" width="13.28515625" style="15" hidden="1"/>
    <col min="8206" max="8214" width="11.42578125" style="15" hidden="1"/>
    <col min="8215" max="8215" width="12.85546875" style="15" hidden="1"/>
    <col min="8216" max="8452" width="11.42578125" style="15" hidden="1"/>
    <col min="8453" max="8453" width="28.28515625" style="15" hidden="1"/>
    <col min="8454" max="8454" width="18.5703125" style="15" hidden="1"/>
    <col min="8455" max="8455" width="17.28515625" style="15" hidden="1"/>
    <col min="8456" max="8457" width="17.5703125" style="15" hidden="1"/>
    <col min="8458" max="8458" width="18.5703125" style="15" hidden="1"/>
    <col min="8459" max="8459" width="16.5703125" style="15" hidden="1"/>
    <col min="8460" max="8460" width="18.5703125" style="15" hidden="1"/>
    <col min="8461" max="8461" width="13.28515625" style="15" hidden="1"/>
    <col min="8462" max="8470" width="11.42578125" style="15" hidden="1"/>
    <col min="8471" max="8471" width="12.85546875" style="15" hidden="1"/>
    <col min="8472" max="8708" width="11.42578125" style="15" hidden="1"/>
    <col min="8709" max="8709" width="28.28515625" style="15" hidden="1"/>
    <col min="8710" max="8710" width="18.5703125" style="15" hidden="1"/>
    <col min="8711" max="8711" width="17.28515625" style="15" hidden="1"/>
    <col min="8712" max="8713" width="17.5703125" style="15" hidden="1"/>
    <col min="8714" max="8714" width="18.5703125" style="15" hidden="1"/>
    <col min="8715" max="8715" width="16.5703125" style="15" hidden="1"/>
    <col min="8716" max="8716" width="18.5703125" style="15" hidden="1"/>
    <col min="8717" max="8717" width="13.28515625" style="15" hidden="1"/>
    <col min="8718" max="8726" width="11.42578125" style="15" hidden="1"/>
    <col min="8727" max="8727" width="12.85546875" style="15" hidden="1"/>
    <col min="8728" max="8964" width="11.42578125" style="15" hidden="1"/>
    <col min="8965" max="8965" width="28.28515625" style="15" hidden="1"/>
    <col min="8966" max="8966" width="18.5703125" style="15" hidden="1"/>
    <col min="8967" max="8967" width="17.28515625" style="15" hidden="1"/>
    <col min="8968" max="8969" width="17.5703125" style="15" hidden="1"/>
    <col min="8970" max="8970" width="18.5703125" style="15" hidden="1"/>
    <col min="8971" max="8971" width="16.5703125" style="15" hidden="1"/>
    <col min="8972" max="8972" width="18.5703125" style="15" hidden="1"/>
    <col min="8973" max="8973" width="13.28515625" style="15" hidden="1"/>
    <col min="8974" max="8982" width="11.42578125" style="15" hidden="1"/>
    <col min="8983" max="8983" width="12.85546875" style="15" hidden="1"/>
    <col min="8984" max="9220" width="11.42578125" style="15" hidden="1"/>
    <col min="9221" max="9221" width="28.28515625" style="15" hidden="1"/>
    <col min="9222" max="9222" width="18.5703125" style="15" hidden="1"/>
    <col min="9223" max="9223" width="17.28515625" style="15" hidden="1"/>
    <col min="9224" max="9225" width="17.5703125" style="15" hidden="1"/>
    <col min="9226" max="9226" width="18.5703125" style="15" hidden="1"/>
    <col min="9227" max="9227" width="16.5703125" style="15" hidden="1"/>
    <col min="9228" max="9228" width="18.5703125" style="15" hidden="1"/>
    <col min="9229" max="9229" width="13.28515625" style="15" hidden="1"/>
    <col min="9230" max="9238" width="11.42578125" style="15" hidden="1"/>
    <col min="9239" max="9239" width="12.85546875" style="15" hidden="1"/>
    <col min="9240" max="9476" width="11.42578125" style="15" hidden="1"/>
    <col min="9477" max="9477" width="28.28515625" style="15" hidden="1"/>
    <col min="9478" max="9478" width="18.5703125" style="15" hidden="1"/>
    <col min="9479" max="9479" width="17.28515625" style="15" hidden="1"/>
    <col min="9480" max="9481" width="17.5703125" style="15" hidden="1"/>
    <col min="9482" max="9482" width="18.5703125" style="15" hidden="1"/>
    <col min="9483" max="9483" width="16.5703125" style="15" hidden="1"/>
    <col min="9484" max="9484" width="18.5703125" style="15" hidden="1"/>
    <col min="9485" max="9485" width="13.28515625" style="15" hidden="1"/>
    <col min="9486" max="9494" width="11.42578125" style="15" hidden="1"/>
    <col min="9495" max="9495" width="12.85546875" style="15" hidden="1"/>
    <col min="9496" max="9732" width="11.42578125" style="15" hidden="1"/>
    <col min="9733" max="9733" width="28.28515625" style="15" hidden="1"/>
    <col min="9734" max="9734" width="18.5703125" style="15" hidden="1"/>
    <col min="9735" max="9735" width="17.28515625" style="15" hidden="1"/>
    <col min="9736" max="9737" width="17.5703125" style="15" hidden="1"/>
    <col min="9738" max="9738" width="18.5703125" style="15" hidden="1"/>
    <col min="9739" max="9739" width="16.5703125" style="15" hidden="1"/>
    <col min="9740" max="9740" width="18.5703125" style="15" hidden="1"/>
    <col min="9741" max="9741" width="13.28515625" style="15" hidden="1"/>
    <col min="9742" max="9750" width="11.42578125" style="15" hidden="1"/>
    <col min="9751" max="9751" width="12.85546875" style="15" hidden="1"/>
    <col min="9752" max="9988" width="11.42578125" style="15" hidden="1"/>
    <col min="9989" max="9989" width="28.28515625" style="15" hidden="1"/>
    <col min="9990" max="9990" width="18.5703125" style="15" hidden="1"/>
    <col min="9991" max="9991" width="17.28515625" style="15" hidden="1"/>
    <col min="9992" max="9993" width="17.5703125" style="15" hidden="1"/>
    <col min="9994" max="9994" width="18.5703125" style="15" hidden="1"/>
    <col min="9995" max="9995" width="16.5703125" style="15" hidden="1"/>
    <col min="9996" max="9996" width="18.5703125" style="15" hidden="1"/>
    <col min="9997" max="9997" width="13.28515625" style="15" hidden="1"/>
    <col min="9998" max="10006" width="11.42578125" style="15" hidden="1"/>
    <col min="10007" max="10007" width="12.85546875" style="15" hidden="1"/>
    <col min="10008" max="10244" width="11.42578125" style="15" hidden="1"/>
    <col min="10245" max="10245" width="28.28515625" style="15" hidden="1"/>
    <col min="10246" max="10246" width="18.5703125" style="15" hidden="1"/>
    <col min="10247" max="10247" width="17.28515625" style="15" hidden="1"/>
    <col min="10248" max="10249" width="17.5703125" style="15" hidden="1"/>
    <col min="10250" max="10250" width="18.5703125" style="15" hidden="1"/>
    <col min="10251" max="10251" width="16.5703125" style="15" hidden="1"/>
    <col min="10252" max="10252" width="18.5703125" style="15" hidden="1"/>
    <col min="10253" max="10253" width="13.28515625" style="15" hidden="1"/>
    <col min="10254" max="10262" width="11.42578125" style="15" hidden="1"/>
    <col min="10263" max="10263" width="12.85546875" style="15" hidden="1"/>
    <col min="10264" max="10500" width="11.42578125" style="15" hidden="1"/>
    <col min="10501" max="10501" width="28.28515625" style="15" hidden="1"/>
    <col min="10502" max="10502" width="18.5703125" style="15" hidden="1"/>
    <col min="10503" max="10503" width="17.28515625" style="15" hidden="1"/>
    <col min="10504" max="10505" width="17.5703125" style="15" hidden="1"/>
    <col min="10506" max="10506" width="18.5703125" style="15" hidden="1"/>
    <col min="10507" max="10507" width="16.5703125" style="15" hidden="1"/>
    <col min="10508" max="10508" width="18.5703125" style="15" hidden="1"/>
    <col min="10509" max="10509" width="13.28515625" style="15" hidden="1"/>
    <col min="10510" max="10518" width="11.42578125" style="15" hidden="1"/>
    <col min="10519" max="10519" width="12.85546875" style="15" hidden="1"/>
    <col min="10520" max="10756" width="11.42578125" style="15" hidden="1"/>
    <col min="10757" max="10757" width="28.28515625" style="15" hidden="1"/>
    <col min="10758" max="10758" width="18.5703125" style="15" hidden="1"/>
    <col min="10759" max="10759" width="17.28515625" style="15" hidden="1"/>
    <col min="10760" max="10761" width="17.5703125" style="15" hidden="1"/>
    <col min="10762" max="10762" width="18.5703125" style="15" hidden="1"/>
    <col min="10763" max="10763" width="16.5703125" style="15" hidden="1"/>
    <col min="10764" max="10764" width="18.5703125" style="15" hidden="1"/>
    <col min="10765" max="10765" width="13.28515625" style="15" hidden="1"/>
    <col min="10766" max="10774" width="11.42578125" style="15" hidden="1"/>
    <col min="10775" max="10775" width="12.85546875" style="15" hidden="1"/>
    <col min="10776" max="11012" width="11.42578125" style="15" hidden="1"/>
    <col min="11013" max="11013" width="28.28515625" style="15" hidden="1"/>
    <col min="11014" max="11014" width="18.5703125" style="15" hidden="1"/>
    <col min="11015" max="11015" width="17.28515625" style="15" hidden="1"/>
    <col min="11016" max="11017" width="17.5703125" style="15" hidden="1"/>
    <col min="11018" max="11018" width="18.5703125" style="15" hidden="1"/>
    <col min="11019" max="11019" width="16.5703125" style="15" hidden="1"/>
    <col min="11020" max="11020" width="18.5703125" style="15" hidden="1"/>
    <col min="11021" max="11021" width="13.28515625" style="15" hidden="1"/>
    <col min="11022" max="11030" width="11.42578125" style="15" hidden="1"/>
    <col min="11031" max="11031" width="12.85546875" style="15" hidden="1"/>
    <col min="11032" max="11268" width="11.42578125" style="15" hidden="1"/>
    <col min="11269" max="11269" width="28.28515625" style="15" hidden="1"/>
    <col min="11270" max="11270" width="18.5703125" style="15" hidden="1"/>
    <col min="11271" max="11271" width="17.28515625" style="15" hidden="1"/>
    <col min="11272" max="11273" width="17.5703125" style="15" hidden="1"/>
    <col min="11274" max="11274" width="18.5703125" style="15" hidden="1"/>
    <col min="11275" max="11275" width="16.5703125" style="15" hidden="1"/>
    <col min="11276" max="11276" width="18.5703125" style="15" hidden="1"/>
    <col min="11277" max="11277" width="13.28515625" style="15" hidden="1"/>
    <col min="11278" max="11286" width="11.42578125" style="15" hidden="1"/>
    <col min="11287" max="11287" width="12.85546875" style="15" hidden="1"/>
    <col min="11288" max="11524" width="11.42578125" style="15" hidden="1"/>
    <col min="11525" max="11525" width="28.28515625" style="15" hidden="1"/>
    <col min="11526" max="11526" width="18.5703125" style="15" hidden="1"/>
    <col min="11527" max="11527" width="17.28515625" style="15" hidden="1"/>
    <col min="11528" max="11529" width="17.5703125" style="15" hidden="1"/>
    <col min="11530" max="11530" width="18.5703125" style="15" hidden="1"/>
    <col min="11531" max="11531" width="16.5703125" style="15" hidden="1"/>
    <col min="11532" max="11532" width="18.5703125" style="15" hidden="1"/>
    <col min="11533" max="11533" width="13.28515625" style="15" hidden="1"/>
    <col min="11534" max="11542" width="11.42578125" style="15" hidden="1"/>
    <col min="11543" max="11543" width="12.85546875" style="15" hidden="1"/>
    <col min="11544" max="11780" width="11.42578125" style="15" hidden="1"/>
    <col min="11781" max="11781" width="28.28515625" style="15" hidden="1"/>
    <col min="11782" max="11782" width="18.5703125" style="15" hidden="1"/>
    <col min="11783" max="11783" width="17.28515625" style="15" hidden="1"/>
    <col min="11784" max="11785" width="17.5703125" style="15" hidden="1"/>
    <col min="11786" max="11786" width="18.5703125" style="15" hidden="1"/>
    <col min="11787" max="11787" width="16.5703125" style="15" hidden="1"/>
    <col min="11788" max="11788" width="18.5703125" style="15" hidden="1"/>
    <col min="11789" max="11789" width="13.28515625" style="15" hidden="1"/>
    <col min="11790" max="11798" width="11.42578125" style="15" hidden="1"/>
    <col min="11799" max="11799" width="12.85546875" style="15" hidden="1"/>
    <col min="11800" max="12036" width="11.42578125" style="15" hidden="1"/>
    <col min="12037" max="12037" width="28.28515625" style="15" hidden="1"/>
    <col min="12038" max="12038" width="18.5703125" style="15" hidden="1"/>
    <col min="12039" max="12039" width="17.28515625" style="15" hidden="1"/>
    <col min="12040" max="12041" width="17.5703125" style="15" hidden="1"/>
    <col min="12042" max="12042" width="18.5703125" style="15" hidden="1"/>
    <col min="12043" max="12043" width="16.5703125" style="15" hidden="1"/>
    <col min="12044" max="12044" width="18.5703125" style="15" hidden="1"/>
    <col min="12045" max="12045" width="13.28515625" style="15" hidden="1"/>
    <col min="12046" max="12054" width="11.42578125" style="15" hidden="1"/>
    <col min="12055" max="12055" width="12.85546875" style="15" hidden="1"/>
    <col min="12056" max="12292" width="11.42578125" style="15" hidden="1"/>
    <col min="12293" max="12293" width="28.28515625" style="15" hidden="1"/>
    <col min="12294" max="12294" width="18.5703125" style="15" hidden="1"/>
    <col min="12295" max="12295" width="17.28515625" style="15" hidden="1"/>
    <col min="12296" max="12297" width="17.5703125" style="15" hidden="1"/>
    <col min="12298" max="12298" width="18.5703125" style="15" hidden="1"/>
    <col min="12299" max="12299" width="16.5703125" style="15" hidden="1"/>
    <col min="12300" max="12300" width="18.5703125" style="15" hidden="1"/>
    <col min="12301" max="12301" width="13.28515625" style="15" hidden="1"/>
    <col min="12302" max="12310" width="11.42578125" style="15" hidden="1"/>
    <col min="12311" max="12311" width="12.85546875" style="15" hidden="1"/>
    <col min="12312" max="12548" width="11.42578125" style="15" hidden="1"/>
    <col min="12549" max="12549" width="28.28515625" style="15" hidden="1"/>
    <col min="12550" max="12550" width="18.5703125" style="15" hidden="1"/>
    <col min="12551" max="12551" width="17.28515625" style="15" hidden="1"/>
    <col min="12552" max="12553" width="17.5703125" style="15" hidden="1"/>
    <col min="12554" max="12554" width="18.5703125" style="15" hidden="1"/>
    <col min="12555" max="12555" width="16.5703125" style="15" hidden="1"/>
    <col min="12556" max="12556" width="18.5703125" style="15" hidden="1"/>
    <col min="12557" max="12557" width="13.28515625" style="15" hidden="1"/>
    <col min="12558" max="12566" width="11.42578125" style="15" hidden="1"/>
    <col min="12567" max="12567" width="12.85546875" style="15" hidden="1"/>
    <col min="12568" max="12804" width="11.42578125" style="15" hidden="1"/>
    <col min="12805" max="12805" width="28.28515625" style="15" hidden="1"/>
    <col min="12806" max="12806" width="18.5703125" style="15" hidden="1"/>
    <col min="12807" max="12807" width="17.28515625" style="15" hidden="1"/>
    <col min="12808" max="12809" width="17.5703125" style="15" hidden="1"/>
    <col min="12810" max="12810" width="18.5703125" style="15" hidden="1"/>
    <col min="12811" max="12811" width="16.5703125" style="15" hidden="1"/>
    <col min="12812" max="12812" width="18.5703125" style="15" hidden="1"/>
    <col min="12813" max="12813" width="13.28515625" style="15" hidden="1"/>
    <col min="12814" max="12822" width="11.42578125" style="15" hidden="1"/>
    <col min="12823" max="12823" width="12.85546875" style="15" hidden="1"/>
    <col min="12824" max="13060" width="11.42578125" style="15" hidden="1"/>
    <col min="13061" max="13061" width="28.28515625" style="15" hidden="1"/>
    <col min="13062" max="13062" width="18.5703125" style="15" hidden="1"/>
    <col min="13063" max="13063" width="17.28515625" style="15" hidden="1"/>
    <col min="13064" max="13065" width="17.5703125" style="15" hidden="1"/>
    <col min="13066" max="13066" width="18.5703125" style="15" hidden="1"/>
    <col min="13067" max="13067" width="16.5703125" style="15" hidden="1"/>
    <col min="13068" max="13068" width="18.5703125" style="15" hidden="1"/>
    <col min="13069" max="13069" width="13.28515625" style="15" hidden="1"/>
    <col min="13070" max="13078" width="11.42578125" style="15" hidden="1"/>
    <col min="13079" max="13079" width="12.85546875" style="15" hidden="1"/>
    <col min="13080" max="13316" width="11.42578125" style="15" hidden="1"/>
    <col min="13317" max="13317" width="28.28515625" style="15" hidden="1"/>
    <col min="13318" max="13318" width="18.5703125" style="15" hidden="1"/>
    <col min="13319" max="13319" width="17.28515625" style="15" hidden="1"/>
    <col min="13320" max="13321" width="17.5703125" style="15" hidden="1"/>
    <col min="13322" max="13322" width="18.5703125" style="15" hidden="1"/>
    <col min="13323" max="13323" width="16.5703125" style="15" hidden="1"/>
    <col min="13324" max="13324" width="18.5703125" style="15" hidden="1"/>
    <col min="13325" max="13325" width="13.28515625" style="15" hidden="1"/>
    <col min="13326" max="13334" width="11.42578125" style="15" hidden="1"/>
    <col min="13335" max="13335" width="12.85546875" style="15" hidden="1"/>
    <col min="13336" max="13572" width="11.42578125" style="15" hidden="1"/>
    <col min="13573" max="13573" width="28.28515625" style="15" hidden="1"/>
    <col min="13574" max="13574" width="18.5703125" style="15" hidden="1"/>
    <col min="13575" max="13575" width="17.28515625" style="15" hidden="1"/>
    <col min="13576" max="13577" width="17.5703125" style="15" hidden="1"/>
    <col min="13578" max="13578" width="18.5703125" style="15" hidden="1"/>
    <col min="13579" max="13579" width="16.5703125" style="15" hidden="1"/>
    <col min="13580" max="13580" width="18.5703125" style="15" hidden="1"/>
    <col min="13581" max="13581" width="13.28515625" style="15" hidden="1"/>
    <col min="13582" max="13590" width="11.42578125" style="15" hidden="1"/>
    <col min="13591" max="13591" width="12.85546875" style="15" hidden="1"/>
    <col min="13592" max="13828" width="11.42578125" style="15" hidden="1"/>
    <col min="13829" max="13829" width="28.28515625" style="15" hidden="1"/>
    <col min="13830" max="13830" width="18.5703125" style="15" hidden="1"/>
    <col min="13831" max="13831" width="17.28515625" style="15" hidden="1"/>
    <col min="13832" max="13833" width="17.5703125" style="15" hidden="1"/>
    <col min="13834" max="13834" width="18.5703125" style="15" hidden="1"/>
    <col min="13835" max="13835" width="16.5703125" style="15" hidden="1"/>
    <col min="13836" max="13836" width="18.5703125" style="15" hidden="1"/>
    <col min="13837" max="13837" width="13.28515625" style="15" hidden="1"/>
    <col min="13838" max="13846" width="11.42578125" style="15" hidden="1"/>
    <col min="13847" max="13847" width="12.85546875" style="15" hidden="1"/>
    <col min="13848" max="14084" width="11.42578125" style="15" hidden="1"/>
    <col min="14085" max="14085" width="28.28515625" style="15" hidden="1"/>
    <col min="14086" max="14086" width="18.5703125" style="15" hidden="1"/>
    <col min="14087" max="14087" width="17.28515625" style="15" hidden="1"/>
    <col min="14088" max="14089" width="17.5703125" style="15" hidden="1"/>
    <col min="14090" max="14090" width="18.5703125" style="15" hidden="1"/>
    <col min="14091" max="14091" width="16.5703125" style="15" hidden="1"/>
    <col min="14092" max="14092" width="18.5703125" style="15" hidden="1"/>
    <col min="14093" max="14093" width="13.28515625" style="15" hidden="1"/>
    <col min="14094" max="14102" width="11.42578125" style="15" hidden="1"/>
    <col min="14103" max="14103" width="12.85546875" style="15" hidden="1"/>
    <col min="14104" max="14340" width="11.42578125" style="15" hidden="1"/>
    <col min="14341" max="14341" width="28.28515625" style="15" hidden="1"/>
    <col min="14342" max="14342" width="18.5703125" style="15" hidden="1"/>
    <col min="14343" max="14343" width="17.28515625" style="15" hidden="1"/>
    <col min="14344" max="14345" width="17.5703125" style="15" hidden="1"/>
    <col min="14346" max="14346" width="18.5703125" style="15" hidden="1"/>
    <col min="14347" max="14347" width="16.5703125" style="15" hidden="1"/>
    <col min="14348" max="14348" width="18.5703125" style="15" hidden="1"/>
    <col min="14349" max="14349" width="13.28515625" style="15" hidden="1"/>
    <col min="14350" max="14358" width="11.42578125" style="15" hidden="1"/>
    <col min="14359" max="14359" width="12.85546875" style="15" hidden="1"/>
    <col min="14360" max="14596" width="11.42578125" style="15" hidden="1"/>
    <col min="14597" max="14597" width="28.28515625" style="15" hidden="1"/>
    <col min="14598" max="14598" width="18.5703125" style="15" hidden="1"/>
    <col min="14599" max="14599" width="17.28515625" style="15" hidden="1"/>
    <col min="14600" max="14601" width="17.5703125" style="15" hidden="1"/>
    <col min="14602" max="14602" width="18.5703125" style="15" hidden="1"/>
    <col min="14603" max="14603" width="16.5703125" style="15" hidden="1"/>
    <col min="14604" max="14604" width="18.5703125" style="15" hidden="1"/>
    <col min="14605" max="14605" width="13.28515625" style="15" hidden="1"/>
    <col min="14606" max="14614" width="11.42578125" style="15" hidden="1"/>
    <col min="14615" max="14615" width="12.85546875" style="15" hidden="1"/>
    <col min="14616" max="14852" width="11.42578125" style="15" hidden="1"/>
    <col min="14853" max="14853" width="28.28515625" style="15" hidden="1"/>
    <col min="14854" max="14854" width="18.5703125" style="15" hidden="1"/>
    <col min="14855" max="14855" width="17.28515625" style="15" hidden="1"/>
    <col min="14856" max="14857" width="17.5703125" style="15" hidden="1"/>
    <col min="14858" max="14858" width="18.5703125" style="15" hidden="1"/>
    <col min="14859" max="14859" width="16.5703125" style="15" hidden="1"/>
    <col min="14860" max="14860" width="18.5703125" style="15" hidden="1"/>
    <col min="14861" max="14861" width="13.28515625" style="15" hidden="1"/>
    <col min="14862" max="14870" width="11.42578125" style="15" hidden="1"/>
    <col min="14871" max="14871" width="12.85546875" style="15" hidden="1"/>
    <col min="14872" max="15108" width="11.42578125" style="15" hidden="1"/>
    <col min="15109" max="15109" width="28.28515625" style="15" hidden="1"/>
    <col min="15110" max="15110" width="18.5703125" style="15" hidden="1"/>
    <col min="15111" max="15111" width="17.28515625" style="15" hidden="1"/>
    <col min="15112" max="15113" width="17.5703125" style="15" hidden="1"/>
    <col min="15114" max="15114" width="18.5703125" style="15" hidden="1"/>
    <col min="15115" max="15115" width="16.5703125" style="15" hidden="1"/>
    <col min="15116" max="15116" width="18.5703125" style="15" hidden="1"/>
    <col min="15117" max="15117" width="13.28515625" style="15" hidden="1"/>
    <col min="15118" max="15126" width="11.42578125" style="15" hidden="1"/>
    <col min="15127" max="15127" width="12.85546875" style="15" hidden="1"/>
    <col min="15128" max="15364" width="11.42578125" style="15" hidden="1"/>
    <col min="15365" max="15365" width="28.28515625" style="15" hidden="1"/>
    <col min="15366" max="15366" width="18.5703125" style="15" hidden="1"/>
    <col min="15367" max="15367" width="17.28515625" style="15" hidden="1"/>
    <col min="15368" max="15369" width="17.5703125" style="15" hidden="1"/>
    <col min="15370" max="15370" width="18.5703125" style="15" hidden="1"/>
    <col min="15371" max="15371" width="16.5703125" style="15" hidden="1"/>
    <col min="15372" max="15372" width="18.5703125" style="15" hidden="1"/>
    <col min="15373" max="15373" width="13.28515625" style="15" hidden="1"/>
    <col min="15374" max="15382" width="11.42578125" style="15" hidden="1"/>
    <col min="15383" max="15383" width="12.85546875" style="15" hidden="1"/>
    <col min="15384" max="15620" width="11.42578125" style="15" hidden="1"/>
    <col min="15621" max="15621" width="28.28515625" style="15" hidden="1"/>
    <col min="15622" max="15622" width="18.5703125" style="15" hidden="1"/>
    <col min="15623" max="15623" width="17.28515625" style="15" hidden="1"/>
    <col min="15624" max="15625" width="17.5703125" style="15" hidden="1"/>
    <col min="15626" max="15626" width="18.5703125" style="15" hidden="1"/>
    <col min="15627" max="15627" width="16.5703125" style="15" hidden="1"/>
    <col min="15628" max="15628" width="18.5703125" style="15" hidden="1"/>
    <col min="15629" max="15629" width="13.28515625" style="15" hidden="1"/>
    <col min="15630" max="15638" width="11.42578125" style="15" hidden="1"/>
    <col min="15639" max="15639" width="12.85546875" style="15" hidden="1"/>
    <col min="15640" max="15876" width="11.42578125" style="15" hidden="1"/>
    <col min="15877" max="15877" width="28.28515625" style="15" hidden="1"/>
    <col min="15878" max="15878" width="18.5703125" style="15" hidden="1"/>
    <col min="15879" max="15879" width="17.28515625" style="15" hidden="1"/>
    <col min="15880" max="15881" width="17.5703125" style="15" hidden="1"/>
    <col min="15882" max="15882" width="18.5703125" style="15" hidden="1"/>
    <col min="15883" max="15883" width="16.5703125" style="15" hidden="1"/>
    <col min="15884" max="15884" width="18.5703125" style="15" hidden="1"/>
    <col min="15885" max="15885" width="13.28515625" style="15" hidden="1"/>
    <col min="15886" max="15894" width="11.42578125" style="15" hidden="1"/>
    <col min="15895" max="15895" width="12.85546875" style="15" hidden="1"/>
    <col min="15896" max="16132" width="11.42578125" style="15" hidden="1"/>
    <col min="16133" max="16133" width="28.28515625" style="15" hidden="1"/>
    <col min="16134" max="16134" width="18.5703125" style="15" hidden="1"/>
    <col min="16135" max="16135" width="17.28515625" style="15" hidden="1"/>
    <col min="16136" max="16137" width="17.5703125" style="15" hidden="1"/>
    <col min="16138" max="16138" width="18.5703125" style="15" hidden="1"/>
    <col min="16139" max="16139" width="16.5703125" style="15" hidden="1"/>
    <col min="16140" max="16140" width="18.5703125" style="15" hidden="1"/>
    <col min="16141" max="16141" width="13.28515625" style="15" hidden="1"/>
    <col min="16142" max="16150" width="11.42578125" style="15" hidden="1"/>
    <col min="16151" max="16151" width="12.85546875" style="15" hidden="1"/>
    <col min="16152" max="16384" width="11.42578125" style="15" hidden="1"/>
  </cols>
  <sheetData>
    <row r="1" spans="1:23" ht="23.25">
      <c r="A1" s="589" t="s">
        <v>0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</row>
    <row r="2" spans="1:23" ht="18.75">
      <c r="A2" s="601" t="s">
        <v>1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V2" s="15" t="s">
        <v>23</v>
      </c>
      <c r="W2" s="16">
        <f>4456657.37675227*1000000</f>
        <v>4456657376752.2705</v>
      </c>
    </row>
    <row r="3" spans="1:23" ht="15.75">
      <c r="A3" s="603" t="s">
        <v>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</row>
    <row r="4" spans="1:23" ht="18.75">
      <c r="A4" s="82"/>
      <c r="B4" s="82"/>
      <c r="C4" s="82"/>
      <c r="D4" s="82"/>
      <c r="E4" s="82"/>
      <c r="F4" s="82"/>
      <c r="G4" s="82"/>
      <c r="H4" s="606" t="s">
        <v>284</v>
      </c>
      <c r="I4" s="606"/>
      <c r="J4" s="606"/>
      <c r="K4" s="606"/>
      <c r="L4" s="82"/>
      <c r="M4" s="82"/>
      <c r="N4" s="83"/>
      <c r="O4" s="82"/>
      <c r="P4" s="82"/>
      <c r="W4" s="16">
        <f>4456657.37675227*1000000</f>
        <v>4456657376752.2705</v>
      </c>
    </row>
    <row r="5" spans="1:23" ht="18.75" hidden="1">
      <c r="A5" s="605"/>
      <c r="B5" s="605"/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200"/>
      <c r="P5" s="200"/>
      <c r="W5" s="16">
        <v>-329523796177.54083</v>
      </c>
    </row>
    <row r="6" spans="1:23" ht="18.75" hidden="1">
      <c r="A6" s="200"/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W6" s="20">
        <f>W5/W4</f>
        <v>-7.3939674585816351E-2</v>
      </c>
    </row>
    <row r="7" spans="1:23" ht="18.75" hidden="1">
      <c r="A7" s="200"/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</row>
    <row r="8" spans="1:23" ht="19.5" thickBo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</row>
    <row r="9" spans="1:23" ht="34.5" customHeight="1">
      <c r="A9" s="179"/>
      <c r="B9" s="179"/>
      <c r="C9" s="179"/>
      <c r="D9" s="179"/>
      <c r="E9" s="179"/>
      <c r="H9" s="596" t="s">
        <v>150</v>
      </c>
      <c r="I9" s="597"/>
      <c r="J9" s="597" t="s">
        <v>171</v>
      </c>
      <c r="K9" s="607" t="s">
        <v>172</v>
      </c>
      <c r="L9" s="201"/>
      <c r="M9"/>
      <c r="N9" s="180"/>
      <c r="O9" s="181"/>
      <c r="P9" s="181"/>
      <c r="U9" s="26">
        <v>4456657.4000000004</v>
      </c>
    </row>
    <row r="10" spans="1:23" ht="15.75" thickBot="1">
      <c r="A10" s="181"/>
      <c r="B10" s="181"/>
      <c r="C10" s="181"/>
      <c r="D10" s="181"/>
      <c r="E10" s="181"/>
      <c r="H10" s="598"/>
      <c r="I10" s="599"/>
      <c r="J10" s="600"/>
      <c r="K10" s="608"/>
      <c r="L10" s="183"/>
      <c r="M10" s="184"/>
      <c r="N10" s="185"/>
      <c r="O10" s="181"/>
      <c r="P10" s="181"/>
      <c r="U10" s="26">
        <f>-329523796177.541/1000000</f>
        <v>-329523.79617754102</v>
      </c>
    </row>
    <row r="11" spans="1:23" ht="15">
      <c r="A11" s="181"/>
      <c r="B11" s="181"/>
      <c r="C11" s="181"/>
      <c r="D11" s="181"/>
      <c r="E11" s="181"/>
      <c r="H11" s="204" t="s">
        <v>151</v>
      </c>
      <c r="I11" s="205" t="s">
        <v>152</v>
      </c>
      <c r="J11" s="206">
        <v>189</v>
      </c>
      <c r="K11" s="229">
        <v>168</v>
      </c>
      <c r="L11" s="187"/>
      <c r="M11" s="188"/>
      <c r="N11" s="185"/>
      <c r="O11" s="181"/>
      <c r="P11" s="181"/>
      <c r="U11" s="36">
        <f>U10/U9</f>
        <v>-7.3939674200117114E-2</v>
      </c>
    </row>
    <row r="12" spans="1:23" ht="15.75" thickBot="1">
      <c r="A12" s="181"/>
      <c r="B12" s="181"/>
      <c r="C12" s="181"/>
      <c r="D12" s="181"/>
      <c r="E12" s="181"/>
      <c r="H12" s="207"/>
      <c r="I12" s="208" t="s">
        <v>153</v>
      </c>
      <c r="J12" s="209">
        <v>5</v>
      </c>
      <c r="K12" s="230">
        <v>-6.7</v>
      </c>
      <c r="L12" s="187"/>
      <c r="M12" s="188"/>
      <c r="N12" s="185"/>
      <c r="O12" s="181"/>
      <c r="P12" s="181"/>
    </row>
    <row r="13" spans="1:23" ht="15.75" thickBot="1">
      <c r="A13" s="181"/>
      <c r="B13" s="181"/>
      <c r="C13" s="181"/>
      <c r="D13" s="181"/>
      <c r="E13" s="181"/>
      <c r="H13" s="211"/>
      <c r="I13" s="224"/>
      <c r="J13" s="213"/>
      <c r="K13" s="231"/>
      <c r="L13" s="187"/>
      <c r="M13" s="188"/>
      <c r="N13" s="185"/>
      <c r="O13" s="181"/>
      <c r="P13" s="181"/>
    </row>
    <row r="14" spans="1:23" ht="15">
      <c r="A14" s="181"/>
      <c r="B14" s="181"/>
      <c r="C14" s="181"/>
      <c r="D14" s="181"/>
      <c r="E14" s="181"/>
      <c r="H14" s="204" t="s">
        <v>154</v>
      </c>
      <c r="I14" s="225" t="s">
        <v>155</v>
      </c>
      <c r="J14" s="206">
        <v>4918407.8</v>
      </c>
      <c r="K14" s="229">
        <v>4456657.4000000004</v>
      </c>
      <c r="L14" s="187"/>
      <c r="M14" s="192"/>
      <c r="N14" s="185"/>
      <c r="O14" s="181"/>
      <c r="P14" s="181"/>
    </row>
    <row r="15" spans="1:23" ht="15">
      <c r="A15" s="181"/>
      <c r="B15" s="181"/>
      <c r="C15" s="181"/>
      <c r="D15" s="181"/>
      <c r="E15" s="181"/>
      <c r="H15" s="214"/>
      <c r="I15" s="226" t="s">
        <v>156</v>
      </c>
      <c r="J15" s="215">
        <v>7.9</v>
      </c>
      <c r="K15" s="232">
        <v>-2.2999999999999998</v>
      </c>
      <c r="L15" s="187"/>
      <c r="M15" s="192"/>
      <c r="N15" s="185"/>
      <c r="O15" s="181"/>
      <c r="P15" s="181"/>
    </row>
    <row r="16" spans="1:23" ht="15">
      <c r="A16" s="181"/>
      <c r="B16" s="181"/>
      <c r="C16" s="181"/>
      <c r="D16" s="181"/>
      <c r="E16" s="181"/>
      <c r="H16" s="214"/>
      <c r="I16" s="226" t="s">
        <v>157</v>
      </c>
      <c r="J16" s="217">
        <v>91836.3</v>
      </c>
      <c r="K16" s="233">
        <v>78829</v>
      </c>
      <c r="L16" s="187"/>
      <c r="M16" s="192"/>
      <c r="N16" s="185"/>
      <c r="O16" s="181"/>
      <c r="P16" s="181"/>
    </row>
    <row r="17" spans="1:16" ht="15.75" thickBot="1">
      <c r="A17" s="181"/>
      <c r="B17" s="181"/>
      <c r="C17" s="181"/>
      <c r="D17" s="181"/>
      <c r="E17" s="181"/>
      <c r="H17" s="207"/>
      <c r="I17" s="227" t="s">
        <v>158</v>
      </c>
      <c r="J17" s="209">
        <v>3.2</v>
      </c>
      <c r="K17" s="234">
        <v>-11.3</v>
      </c>
      <c r="L17" s="187"/>
      <c r="M17" s="192"/>
      <c r="N17" s="185"/>
      <c r="O17" s="181"/>
      <c r="P17" s="181"/>
    </row>
    <row r="18" spans="1:16" ht="15.75" thickBot="1">
      <c r="A18" s="181"/>
      <c r="B18" s="181"/>
      <c r="C18" s="181"/>
      <c r="D18" s="181"/>
      <c r="E18" s="181"/>
      <c r="F18" s="193"/>
      <c r="G18" s="187"/>
      <c r="H18" s="211"/>
      <c r="I18" s="228"/>
      <c r="J18" s="212"/>
      <c r="K18" s="231"/>
      <c r="L18" s="187"/>
      <c r="M18" s="192"/>
      <c r="N18" s="185"/>
      <c r="O18" s="181"/>
      <c r="P18" s="181"/>
    </row>
    <row r="19" spans="1:16" ht="15">
      <c r="A19" s="181"/>
      <c r="B19" s="181"/>
      <c r="C19" s="181"/>
      <c r="D19" s="181"/>
      <c r="E19" s="181"/>
      <c r="H19" s="204" t="s">
        <v>159</v>
      </c>
      <c r="I19" s="225" t="s">
        <v>160</v>
      </c>
      <c r="J19" s="206">
        <v>4</v>
      </c>
      <c r="K19" s="229">
        <v>4</v>
      </c>
      <c r="L19" s="187"/>
      <c r="M19" s="188"/>
      <c r="N19" s="185"/>
      <c r="O19" s="181"/>
      <c r="P19" s="181"/>
    </row>
    <row r="20" spans="1:16" ht="15">
      <c r="A20" s="181"/>
      <c r="B20" s="181"/>
      <c r="C20" s="181"/>
      <c r="D20" s="181"/>
      <c r="E20" s="181"/>
      <c r="H20" s="214"/>
      <c r="I20" s="226" t="s">
        <v>161</v>
      </c>
      <c r="J20" s="217">
        <v>4</v>
      </c>
      <c r="K20" s="233">
        <v>3.8</v>
      </c>
      <c r="L20" s="183"/>
      <c r="M20" s="184"/>
      <c r="N20" s="185"/>
      <c r="O20" s="181"/>
      <c r="P20" s="181"/>
    </row>
    <row r="21" spans="1:16" ht="15">
      <c r="A21" s="181"/>
      <c r="B21" s="181"/>
      <c r="C21" s="181"/>
      <c r="D21" s="181"/>
      <c r="E21" s="181"/>
      <c r="H21" s="214"/>
      <c r="I21" s="226" t="s">
        <v>162</v>
      </c>
      <c r="J21" s="217">
        <v>4</v>
      </c>
      <c r="K21" s="233">
        <v>5.6</v>
      </c>
      <c r="L21" s="183"/>
      <c r="M21" s="191"/>
      <c r="N21" s="185"/>
      <c r="O21" s="181"/>
      <c r="P21" s="181"/>
    </row>
    <row r="22" spans="1:16" ht="15.75" thickBot="1">
      <c r="A22" s="181"/>
      <c r="B22" s="181"/>
      <c r="C22" s="181"/>
      <c r="D22" s="181"/>
      <c r="E22" s="181"/>
      <c r="H22" s="207"/>
      <c r="I22" s="227" t="s">
        <v>163</v>
      </c>
      <c r="J22" s="209">
        <v>2.8</v>
      </c>
      <c r="K22" s="234">
        <v>4.7</v>
      </c>
      <c r="L22" s="189"/>
      <c r="M22" s="190"/>
      <c r="N22" s="185"/>
      <c r="O22" s="181"/>
      <c r="P22" s="181"/>
    </row>
    <row r="23" spans="1:16" ht="15.75" thickBot="1">
      <c r="A23" s="181"/>
      <c r="B23" s="181"/>
      <c r="C23" s="181"/>
      <c r="D23" s="181"/>
      <c r="E23" s="181"/>
      <c r="F23" s="182"/>
      <c r="G23" s="194"/>
      <c r="H23" s="211"/>
      <c r="I23" s="228"/>
      <c r="J23" s="212"/>
      <c r="K23" s="231"/>
      <c r="L23" s="189"/>
      <c r="M23" s="190"/>
      <c r="N23" s="185"/>
      <c r="O23" s="181"/>
      <c r="P23" s="181"/>
    </row>
    <row r="24" spans="1:16" ht="15">
      <c r="A24" s="181"/>
      <c r="B24" s="181"/>
      <c r="C24" s="181"/>
      <c r="D24" s="181"/>
      <c r="E24" s="181"/>
      <c r="H24" s="204" t="s">
        <v>173</v>
      </c>
      <c r="I24" s="225" t="s">
        <v>174</v>
      </c>
      <c r="J24" s="206">
        <v>53.6</v>
      </c>
      <c r="K24" s="229">
        <v>56.6</v>
      </c>
      <c r="L24" s="189"/>
      <c r="M24" s="190"/>
      <c r="N24" s="195"/>
      <c r="O24" s="181"/>
      <c r="P24" s="181"/>
    </row>
    <row r="25" spans="1:16" ht="12.75" customHeight="1" thickBot="1">
      <c r="A25" s="181"/>
      <c r="B25" s="181"/>
      <c r="C25" s="181"/>
      <c r="D25" s="181"/>
      <c r="E25" s="181"/>
      <c r="H25" s="207"/>
      <c r="I25" s="227" t="s">
        <v>175</v>
      </c>
      <c r="J25" s="209">
        <v>4.5</v>
      </c>
      <c r="K25" s="234">
        <v>10.199999999999999</v>
      </c>
      <c r="L25" s="183"/>
      <c r="M25" s="191"/>
      <c r="N25" s="196"/>
      <c r="O25" s="181"/>
      <c r="P25" s="181"/>
    </row>
    <row r="26" spans="1:16" ht="15.75" thickBot="1">
      <c r="A26" s="181"/>
      <c r="B26" s="181"/>
      <c r="C26" s="181"/>
      <c r="D26" s="181"/>
      <c r="E26" s="181"/>
      <c r="F26" s="186"/>
      <c r="G26" s="220"/>
      <c r="H26" s="211"/>
      <c r="I26" s="228"/>
      <c r="J26" s="212"/>
      <c r="K26" s="231"/>
      <c r="L26" s="187"/>
      <c r="M26" s="188"/>
      <c r="N26" s="185"/>
      <c r="O26" s="181"/>
      <c r="P26" s="181"/>
    </row>
    <row r="27" spans="1:16" ht="15">
      <c r="A27" s="181"/>
      <c r="B27" s="181"/>
      <c r="C27" s="181"/>
      <c r="D27" s="181"/>
      <c r="E27" s="181"/>
      <c r="H27" s="204" t="s">
        <v>164</v>
      </c>
      <c r="I27" s="225" t="s">
        <v>165</v>
      </c>
      <c r="J27" s="206">
        <v>64.8</v>
      </c>
      <c r="K27" s="235">
        <v>39.200000000000003</v>
      </c>
      <c r="L27" s="187"/>
      <c r="M27" s="188"/>
      <c r="N27" s="185"/>
      <c r="O27" s="181"/>
      <c r="P27" s="181"/>
    </row>
    <row r="28" spans="1:16" ht="15">
      <c r="A28" s="181"/>
      <c r="B28" s="181"/>
      <c r="C28" s="181"/>
      <c r="D28" s="181"/>
      <c r="E28" s="181"/>
      <c r="H28" s="214"/>
      <c r="I28" s="226" t="s">
        <v>166</v>
      </c>
      <c r="J28" s="217">
        <v>1269</v>
      </c>
      <c r="K28" s="232">
        <v>1773.6</v>
      </c>
      <c r="L28" s="197"/>
      <c r="M28" s="190"/>
      <c r="N28" s="185"/>
      <c r="O28" s="181"/>
      <c r="P28" s="181"/>
    </row>
    <row r="29" spans="1:16" s="31" customFormat="1" ht="15">
      <c r="A29" s="185"/>
      <c r="B29" s="185"/>
      <c r="C29" s="185"/>
      <c r="D29" s="185"/>
      <c r="E29" s="185"/>
      <c r="H29" s="214"/>
      <c r="I29" s="226" t="s">
        <v>167</v>
      </c>
      <c r="J29" s="217">
        <v>13118.5</v>
      </c>
      <c r="K29" s="232">
        <v>13889.5</v>
      </c>
      <c r="L29" s="198"/>
      <c r="M29" s="199"/>
      <c r="N29" s="185"/>
      <c r="O29" s="185"/>
      <c r="P29" s="185"/>
    </row>
    <row r="30" spans="1:16" s="31" customFormat="1" ht="11.25" customHeight="1">
      <c r="A30" s="185"/>
      <c r="B30" s="185"/>
      <c r="C30" s="185"/>
      <c r="D30" s="185"/>
      <c r="E30" s="185"/>
      <c r="H30" s="214"/>
      <c r="I30" s="226" t="s">
        <v>168</v>
      </c>
      <c r="J30" s="217">
        <v>2.9</v>
      </c>
      <c r="K30" s="232">
        <v>-3.5</v>
      </c>
      <c r="L30" s="203"/>
      <c r="M30" s="203"/>
      <c r="N30" s="185"/>
      <c r="O30" s="185"/>
      <c r="P30" s="185"/>
    </row>
    <row r="31" spans="1:16">
      <c r="H31" s="214"/>
      <c r="I31" s="226" t="s">
        <v>169</v>
      </c>
      <c r="J31" s="217">
        <v>2.4</v>
      </c>
      <c r="K31" s="232">
        <v>1.2</v>
      </c>
    </row>
    <row r="32" spans="1:16" ht="13.5" thickBot="1">
      <c r="H32" s="207"/>
      <c r="I32" s="221" t="s">
        <v>170</v>
      </c>
      <c r="J32" s="217">
        <v>2</v>
      </c>
      <c r="K32" s="216">
        <v>2.1</v>
      </c>
    </row>
    <row r="33" spans="8:11" ht="12.75" hidden="1" customHeight="1">
      <c r="H33" s="207"/>
      <c r="I33" s="208" t="s">
        <v>170</v>
      </c>
      <c r="J33" s="218">
        <v>2.35</v>
      </c>
      <c r="K33" s="210">
        <v>2.2999999999999998</v>
      </c>
    </row>
    <row r="34" spans="8:11" ht="12.75" hidden="1" customHeight="1">
      <c r="H34" s="17"/>
      <c r="I34" s="17"/>
      <c r="J34" s="17"/>
      <c r="K34" s="17"/>
    </row>
    <row r="35" spans="8:11" ht="12.75" hidden="1" customHeight="1">
      <c r="H35" s="17"/>
      <c r="I35" s="17"/>
      <c r="J35" s="17"/>
      <c r="K35" s="17"/>
    </row>
    <row r="36" spans="8:11" ht="12.75" hidden="1" customHeight="1">
      <c r="H36" s="17"/>
      <c r="I36" s="17"/>
      <c r="J36" s="17"/>
      <c r="K36" s="17"/>
    </row>
    <row r="37" spans="8:11" ht="12.75" hidden="1" customHeight="1">
      <c r="H37" s="17"/>
      <c r="I37" s="17"/>
      <c r="J37" s="17"/>
      <c r="K37" s="17"/>
    </row>
    <row r="38" spans="8:11" ht="12.75" customHeight="1">
      <c r="H38" s="222" t="s">
        <v>176</v>
      </c>
      <c r="I38" s="219"/>
      <c r="J38" s="219"/>
      <c r="K38" s="219"/>
    </row>
    <row r="39" spans="8:11" ht="38.25" customHeight="1">
      <c r="H39" s="17"/>
      <c r="I39" s="17"/>
      <c r="J39" s="17"/>
      <c r="K39" s="17"/>
    </row>
    <row r="45" spans="8:11" ht="12.75" customHeight="1"/>
    <row r="46" spans="8:11" ht="12.75" customHeight="1"/>
  </sheetData>
  <mergeCells count="8">
    <mergeCell ref="H9:I10"/>
    <mergeCell ref="J9:J10"/>
    <mergeCell ref="A1:P1"/>
    <mergeCell ref="A2:P2"/>
    <mergeCell ref="A3:P3"/>
    <mergeCell ref="A5:N5"/>
    <mergeCell ref="H4:K4"/>
    <mergeCell ref="K9:K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412FD-D0BE-430F-B4F4-5A383D77F891}">
  <dimension ref="A1"/>
  <sheetViews>
    <sheetView workbookViewId="0">
      <selection activeCell="H27" sqref="H27"/>
    </sheetView>
  </sheetViews>
  <sheetFormatPr baseColWidth="10" defaultRowHeight="15"/>
  <sheetData>
    <row r="1" spans="1:1">
      <c r="A1" s="1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44951-1FD3-46E4-A3DF-475000A3027B}">
  <dimension ref="A1:WWC36"/>
  <sheetViews>
    <sheetView showGridLines="0" workbookViewId="0">
      <selection sqref="A1:XFD1048576"/>
    </sheetView>
  </sheetViews>
  <sheetFormatPr baseColWidth="10" defaultColWidth="0" defaultRowHeight="12.75" zeroHeight="1"/>
  <cols>
    <col min="1" max="1" width="11.42578125" style="15" customWidth="1"/>
    <col min="2" max="3" width="11.42578125" style="15" hidden="1" customWidth="1"/>
    <col min="4" max="4" width="44.85546875" style="15" bestFit="1" customWidth="1"/>
    <col min="5" max="5" width="13.140625" style="15" bestFit="1" customWidth="1"/>
    <col min="6" max="6" width="16.85546875" style="15" bestFit="1" customWidth="1"/>
    <col min="7" max="7" width="12" style="15" bestFit="1" customWidth="1"/>
    <col min="8" max="8" width="11.7109375" style="15" bestFit="1" customWidth="1"/>
    <col min="9" max="9" width="13.42578125" style="15" bestFit="1" customWidth="1"/>
    <col min="10" max="10" width="15.140625" style="15" bestFit="1" customWidth="1"/>
    <col min="11" max="11" width="8.140625" style="15" bestFit="1" customWidth="1"/>
    <col min="12" max="12" width="11.7109375" style="31" customWidth="1"/>
    <col min="13" max="13" width="11.42578125" style="15" hidden="1" customWidth="1"/>
    <col min="14" max="14" width="17.5703125" style="15" hidden="1" customWidth="1"/>
    <col min="15" max="15" width="18.5703125" style="15" hidden="1"/>
    <col min="16" max="16" width="19.140625" style="15" hidden="1"/>
    <col min="17" max="18" width="11.42578125" style="15" hidden="1"/>
    <col min="19" max="19" width="13.5703125" style="15" hidden="1"/>
    <col min="20" max="20" width="11.42578125" style="15" hidden="1"/>
    <col min="21" max="21" width="20.140625" style="15" hidden="1"/>
    <col min="22" max="258" width="11.42578125" style="15" hidden="1"/>
    <col min="259" max="259" width="28.28515625" style="15" hidden="1"/>
    <col min="260" max="260" width="18.5703125" style="15" hidden="1"/>
    <col min="261" max="261" width="17.28515625" style="15" hidden="1"/>
    <col min="262" max="263" width="17.5703125" style="15" hidden="1"/>
    <col min="264" max="264" width="18.5703125" style="15" hidden="1"/>
    <col min="265" max="265" width="16.5703125" style="15" hidden="1"/>
    <col min="266" max="266" width="18.5703125" style="15" hidden="1"/>
    <col min="267" max="267" width="13.28515625" style="15" hidden="1"/>
    <col min="268" max="276" width="11.42578125" style="15" hidden="1"/>
    <col min="277" max="277" width="12.85546875" style="15" hidden="1"/>
    <col min="278" max="514" width="11.42578125" style="15" hidden="1"/>
    <col min="515" max="515" width="28.28515625" style="15" hidden="1"/>
    <col min="516" max="516" width="18.5703125" style="15" hidden="1"/>
    <col min="517" max="517" width="17.28515625" style="15" hidden="1"/>
    <col min="518" max="519" width="17.5703125" style="15" hidden="1"/>
    <col min="520" max="520" width="18.5703125" style="15" hidden="1"/>
    <col min="521" max="521" width="16.5703125" style="15" hidden="1"/>
    <col min="522" max="522" width="18.5703125" style="15" hidden="1"/>
    <col min="523" max="523" width="13.28515625" style="15" hidden="1"/>
    <col min="524" max="532" width="11.42578125" style="15" hidden="1"/>
    <col min="533" max="533" width="12.85546875" style="15" hidden="1"/>
    <col min="534" max="770" width="11.42578125" style="15" hidden="1"/>
    <col min="771" max="771" width="28.28515625" style="15" hidden="1"/>
    <col min="772" max="772" width="18.5703125" style="15" hidden="1"/>
    <col min="773" max="773" width="17.28515625" style="15" hidden="1"/>
    <col min="774" max="775" width="17.5703125" style="15" hidden="1"/>
    <col min="776" max="776" width="18.5703125" style="15" hidden="1"/>
    <col min="777" max="777" width="16.5703125" style="15" hidden="1"/>
    <col min="778" max="778" width="18.5703125" style="15" hidden="1"/>
    <col min="779" max="779" width="13.28515625" style="15" hidden="1"/>
    <col min="780" max="788" width="11.42578125" style="15" hidden="1"/>
    <col min="789" max="789" width="12.85546875" style="15" hidden="1"/>
    <col min="790" max="1026" width="11.42578125" style="15" hidden="1"/>
    <col min="1027" max="1027" width="28.28515625" style="15" hidden="1"/>
    <col min="1028" max="1028" width="18.5703125" style="15" hidden="1"/>
    <col min="1029" max="1029" width="17.28515625" style="15" hidden="1"/>
    <col min="1030" max="1031" width="17.5703125" style="15" hidden="1"/>
    <col min="1032" max="1032" width="18.5703125" style="15" hidden="1"/>
    <col min="1033" max="1033" width="16.5703125" style="15" hidden="1"/>
    <col min="1034" max="1034" width="18.5703125" style="15" hidden="1"/>
    <col min="1035" max="1035" width="13.28515625" style="15" hidden="1"/>
    <col min="1036" max="1044" width="11.42578125" style="15" hidden="1"/>
    <col min="1045" max="1045" width="12.85546875" style="15" hidden="1"/>
    <col min="1046" max="1282" width="11.42578125" style="15" hidden="1"/>
    <col min="1283" max="1283" width="28.28515625" style="15" hidden="1"/>
    <col min="1284" max="1284" width="18.5703125" style="15" hidden="1"/>
    <col min="1285" max="1285" width="17.28515625" style="15" hidden="1"/>
    <col min="1286" max="1287" width="17.5703125" style="15" hidden="1"/>
    <col min="1288" max="1288" width="18.5703125" style="15" hidden="1"/>
    <col min="1289" max="1289" width="16.5703125" style="15" hidden="1"/>
    <col min="1290" max="1290" width="18.5703125" style="15" hidden="1"/>
    <col min="1291" max="1291" width="13.28515625" style="15" hidden="1"/>
    <col min="1292" max="1300" width="11.42578125" style="15" hidden="1"/>
    <col min="1301" max="1301" width="12.85546875" style="15" hidden="1"/>
    <col min="1302" max="1538" width="11.42578125" style="15" hidden="1"/>
    <col min="1539" max="1539" width="28.28515625" style="15" hidden="1"/>
    <col min="1540" max="1540" width="18.5703125" style="15" hidden="1"/>
    <col min="1541" max="1541" width="17.28515625" style="15" hidden="1"/>
    <col min="1542" max="1543" width="17.5703125" style="15" hidden="1"/>
    <col min="1544" max="1544" width="18.5703125" style="15" hidden="1"/>
    <col min="1545" max="1545" width="16.5703125" style="15" hidden="1"/>
    <col min="1546" max="1546" width="18.5703125" style="15" hidden="1"/>
    <col min="1547" max="1547" width="13.28515625" style="15" hidden="1"/>
    <col min="1548" max="1556" width="11.42578125" style="15" hidden="1"/>
    <col min="1557" max="1557" width="12.85546875" style="15" hidden="1"/>
    <col min="1558" max="1794" width="11.42578125" style="15" hidden="1"/>
    <col min="1795" max="1795" width="28.28515625" style="15" hidden="1"/>
    <col min="1796" max="1796" width="18.5703125" style="15" hidden="1"/>
    <col min="1797" max="1797" width="17.28515625" style="15" hidden="1"/>
    <col min="1798" max="1799" width="17.5703125" style="15" hidden="1"/>
    <col min="1800" max="1800" width="18.5703125" style="15" hidden="1"/>
    <col min="1801" max="1801" width="16.5703125" style="15" hidden="1"/>
    <col min="1802" max="1802" width="18.5703125" style="15" hidden="1"/>
    <col min="1803" max="1803" width="13.28515625" style="15" hidden="1"/>
    <col min="1804" max="1812" width="11.42578125" style="15" hidden="1"/>
    <col min="1813" max="1813" width="12.85546875" style="15" hidden="1"/>
    <col min="1814" max="2050" width="11.42578125" style="15" hidden="1"/>
    <col min="2051" max="2051" width="28.28515625" style="15" hidden="1"/>
    <col min="2052" max="2052" width="18.5703125" style="15" hidden="1"/>
    <col min="2053" max="2053" width="17.28515625" style="15" hidden="1"/>
    <col min="2054" max="2055" width="17.5703125" style="15" hidden="1"/>
    <col min="2056" max="2056" width="18.5703125" style="15" hidden="1"/>
    <col min="2057" max="2057" width="16.5703125" style="15" hidden="1"/>
    <col min="2058" max="2058" width="18.5703125" style="15" hidden="1"/>
    <col min="2059" max="2059" width="13.28515625" style="15" hidden="1"/>
    <col min="2060" max="2068" width="11.42578125" style="15" hidden="1"/>
    <col min="2069" max="2069" width="12.85546875" style="15" hidden="1"/>
    <col min="2070" max="2306" width="11.42578125" style="15" hidden="1"/>
    <col min="2307" max="2307" width="28.28515625" style="15" hidden="1"/>
    <col min="2308" max="2308" width="18.5703125" style="15" hidden="1"/>
    <col min="2309" max="2309" width="17.28515625" style="15" hidden="1"/>
    <col min="2310" max="2311" width="17.5703125" style="15" hidden="1"/>
    <col min="2312" max="2312" width="18.5703125" style="15" hidden="1"/>
    <col min="2313" max="2313" width="16.5703125" style="15" hidden="1"/>
    <col min="2314" max="2314" width="18.5703125" style="15" hidden="1"/>
    <col min="2315" max="2315" width="13.28515625" style="15" hidden="1"/>
    <col min="2316" max="2324" width="11.42578125" style="15" hidden="1"/>
    <col min="2325" max="2325" width="12.85546875" style="15" hidden="1"/>
    <col min="2326" max="2562" width="11.42578125" style="15" hidden="1"/>
    <col min="2563" max="2563" width="28.28515625" style="15" hidden="1"/>
    <col min="2564" max="2564" width="18.5703125" style="15" hidden="1"/>
    <col min="2565" max="2565" width="17.28515625" style="15" hidden="1"/>
    <col min="2566" max="2567" width="17.5703125" style="15" hidden="1"/>
    <col min="2568" max="2568" width="18.5703125" style="15" hidden="1"/>
    <col min="2569" max="2569" width="16.5703125" style="15" hidden="1"/>
    <col min="2570" max="2570" width="18.5703125" style="15" hidden="1"/>
    <col min="2571" max="2571" width="13.28515625" style="15" hidden="1"/>
    <col min="2572" max="2580" width="11.42578125" style="15" hidden="1"/>
    <col min="2581" max="2581" width="12.85546875" style="15" hidden="1"/>
    <col min="2582" max="2818" width="11.42578125" style="15" hidden="1"/>
    <col min="2819" max="2819" width="28.28515625" style="15" hidden="1"/>
    <col min="2820" max="2820" width="18.5703125" style="15" hidden="1"/>
    <col min="2821" max="2821" width="17.28515625" style="15" hidden="1"/>
    <col min="2822" max="2823" width="17.5703125" style="15" hidden="1"/>
    <col min="2824" max="2824" width="18.5703125" style="15" hidden="1"/>
    <col min="2825" max="2825" width="16.5703125" style="15" hidden="1"/>
    <col min="2826" max="2826" width="18.5703125" style="15" hidden="1"/>
    <col min="2827" max="2827" width="13.28515625" style="15" hidden="1"/>
    <col min="2828" max="2836" width="11.42578125" style="15" hidden="1"/>
    <col min="2837" max="2837" width="12.85546875" style="15" hidden="1"/>
    <col min="2838" max="3074" width="11.42578125" style="15" hidden="1"/>
    <col min="3075" max="3075" width="28.28515625" style="15" hidden="1"/>
    <col min="3076" max="3076" width="18.5703125" style="15" hidden="1"/>
    <col min="3077" max="3077" width="17.28515625" style="15" hidden="1"/>
    <col min="3078" max="3079" width="17.5703125" style="15" hidden="1"/>
    <col min="3080" max="3080" width="18.5703125" style="15" hidden="1"/>
    <col min="3081" max="3081" width="16.5703125" style="15" hidden="1"/>
    <col min="3082" max="3082" width="18.5703125" style="15" hidden="1"/>
    <col min="3083" max="3083" width="13.28515625" style="15" hidden="1"/>
    <col min="3084" max="3092" width="11.42578125" style="15" hidden="1"/>
    <col min="3093" max="3093" width="12.85546875" style="15" hidden="1"/>
    <col min="3094" max="3330" width="11.42578125" style="15" hidden="1"/>
    <col min="3331" max="3331" width="28.28515625" style="15" hidden="1"/>
    <col min="3332" max="3332" width="18.5703125" style="15" hidden="1"/>
    <col min="3333" max="3333" width="17.28515625" style="15" hidden="1"/>
    <col min="3334" max="3335" width="17.5703125" style="15" hidden="1"/>
    <col min="3336" max="3336" width="18.5703125" style="15" hidden="1"/>
    <col min="3337" max="3337" width="16.5703125" style="15" hidden="1"/>
    <col min="3338" max="3338" width="18.5703125" style="15" hidden="1"/>
    <col min="3339" max="3339" width="13.28515625" style="15" hidden="1"/>
    <col min="3340" max="3348" width="11.42578125" style="15" hidden="1"/>
    <col min="3349" max="3349" width="12.85546875" style="15" hidden="1"/>
    <col min="3350" max="3586" width="11.42578125" style="15" hidden="1"/>
    <col min="3587" max="3587" width="28.28515625" style="15" hidden="1"/>
    <col min="3588" max="3588" width="18.5703125" style="15" hidden="1"/>
    <col min="3589" max="3589" width="17.28515625" style="15" hidden="1"/>
    <col min="3590" max="3591" width="17.5703125" style="15" hidden="1"/>
    <col min="3592" max="3592" width="18.5703125" style="15" hidden="1"/>
    <col min="3593" max="3593" width="16.5703125" style="15" hidden="1"/>
    <col min="3594" max="3594" width="18.5703125" style="15" hidden="1"/>
    <col min="3595" max="3595" width="13.28515625" style="15" hidden="1"/>
    <col min="3596" max="3604" width="11.42578125" style="15" hidden="1"/>
    <col min="3605" max="3605" width="12.85546875" style="15" hidden="1"/>
    <col min="3606" max="3842" width="11.42578125" style="15" hidden="1"/>
    <col min="3843" max="3843" width="28.28515625" style="15" hidden="1"/>
    <col min="3844" max="3844" width="18.5703125" style="15" hidden="1"/>
    <col min="3845" max="3845" width="17.28515625" style="15" hidden="1"/>
    <col min="3846" max="3847" width="17.5703125" style="15" hidden="1"/>
    <col min="3848" max="3848" width="18.5703125" style="15" hidden="1"/>
    <col min="3849" max="3849" width="16.5703125" style="15" hidden="1"/>
    <col min="3850" max="3850" width="18.5703125" style="15" hidden="1"/>
    <col min="3851" max="3851" width="13.28515625" style="15" hidden="1"/>
    <col min="3852" max="3860" width="11.42578125" style="15" hidden="1"/>
    <col min="3861" max="3861" width="12.85546875" style="15" hidden="1"/>
    <col min="3862" max="4098" width="11.42578125" style="15" hidden="1"/>
    <col min="4099" max="4099" width="28.28515625" style="15" hidden="1"/>
    <col min="4100" max="4100" width="18.5703125" style="15" hidden="1"/>
    <col min="4101" max="4101" width="17.28515625" style="15" hidden="1"/>
    <col min="4102" max="4103" width="17.5703125" style="15" hidden="1"/>
    <col min="4104" max="4104" width="18.5703125" style="15" hidden="1"/>
    <col min="4105" max="4105" width="16.5703125" style="15" hidden="1"/>
    <col min="4106" max="4106" width="18.5703125" style="15" hidden="1"/>
    <col min="4107" max="4107" width="13.28515625" style="15" hidden="1"/>
    <col min="4108" max="4116" width="11.42578125" style="15" hidden="1"/>
    <col min="4117" max="4117" width="12.85546875" style="15" hidden="1"/>
    <col min="4118" max="4354" width="11.42578125" style="15" hidden="1"/>
    <col min="4355" max="4355" width="28.28515625" style="15" hidden="1"/>
    <col min="4356" max="4356" width="18.5703125" style="15" hidden="1"/>
    <col min="4357" max="4357" width="17.28515625" style="15" hidden="1"/>
    <col min="4358" max="4359" width="17.5703125" style="15" hidden="1"/>
    <col min="4360" max="4360" width="18.5703125" style="15" hidden="1"/>
    <col min="4361" max="4361" width="16.5703125" style="15" hidden="1"/>
    <col min="4362" max="4362" width="18.5703125" style="15" hidden="1"/>
    <col min="4363" max="4363" width="13.28515625" style="15" hidden="1"/>
    <col min="4364" max="4372" width="11.42578125" style="15" hidden="1"/>
    <col min="4373" max="4373" width="12.85546875" style="15" hidden="1"/>
    <col min="4374" max="4610" width="11.42578125" style="15" hidden="1"/>
    <col min="4611" max="4611" width="28.28515625" style="15" hidden="1"/>
    <col min="4612" max="4612" width="18.5703125" style="15" hidden="1"/>
    <col min="4613" max="4613" width="17.28515625" style="15" hidden="1"/>
    <col min="4614" max="4615" width="17.5703125" style="15" hidden="1"/>
    <col min="4616" max="4616" width="18.5703125" style="15" hidden="1"/>
    <col min="4617" max="4617" width="16.5703125" style="15" hidden="1"/>
    <col min="4618" max="4618" width="18.5703125" style="15" hidden="1"/>
    <col min="4619" max="4619" width="13.28515625" style="15" hidden="1"/>
    <col min="4620" max="4628" width="11.42578125" style="15" hidden="1"/>
    <col min="4629" max="4629" width="12.85546875" style="15" hidden="1"/>
    <col min="4630" max="4866" width="11.42578125" style="15" hidden="1"/>
    <col min="4867" max="4867" width="28.28515625" style="15" hidden="1"/>
    <col min="4868" max="4868" width="18.5703125" style="15" hidden="1"/>
    <col min="4869" max="4869" width="17.28515625" style="15" hidden="1"/>
    <col min="4870" max="4871" width="17.5703125" style="15" hidden="1"/>
    <col min="4872" max="4872" width="18.5703125" style="15" hidden="1"/>
    <col min="4873" max="4873" width="16.5703125" style="15" hidden="1"/>
    <col min="4874" max="4874" width="18.5703125" style="15" hidden="1"/>
    <col min="4875" max="4875" width="13.28515625" style="15" hidden="1"/>
    <col min="4876" max="4884" width="11.42578125" style="15" hidden="1"/>
    <col min="4885" max="4885" width="12.85546875" style="15" hidden="1"/>
    <col min="4886" max="5122" width="11.42578125" style="15" hidden="1"/>
    <col min="5123" max="5123" width="28.28515625" style="15" hidden="1"/>
    <col min="5124" max="5124" width="18.5703125" style="15" hidden="1"/>
    <col min="5125" max="5125" width="17.28515625" style="15" hidden="1"/>
    <col min="5126" max="5127" width="17.5703125" style="15" hidden="1"/>
    <col min="5128" max="5128" width="18.5703125" style="15" hidden="1"/>
    <col min="5129" max="5129" width="16.5703125" style="15" hidden="1"/>
    <col min="5130" max="5130" width="18.5703125" style="15" hidden="1"/>
    <col min="5131" max="5131" width="13.28515625" style="15" hidden="1"/>
    <col min="5132" max="5140" width="11.42578125" style="15" hidden="1"/>
    <col min="5141" max="5141" width="12.85546875" style="15" hidden="1"/>
    <col min="5142" max="5378" width="11.42578125" style="15" hidden="1"/>
    <col min="5379" max="5379" width="28.28515625" style="15" hidden="1"/>
    <col min="5380" max="5380" width="18.5703125" style="15" hidden="1"/>
    <col min="5381" max="5381" width="17.28515625" style="15" hidden="1"/>
    <col min="5382" max="5383" width="17.5703125" style="15" hidden="1"/>
    <col min="5384" max="5384" width="18.5703125" style="15" hidden="1"/>
    <col min="5385" max="5385" width="16.5703125" style="15" hidden="1"/>
    <col min="5386" max="5386" width="18.5703125" style="15" hidden="1"/>
    <col min="5387" max="5387" width="13.28515625" style="15" hidden="1"/>
    <col min="5388" max="5396" width="11.42578125" style="15" hidden="1"/>
    <col min="5397" max="5397" width="12.85546875" style="15" hidden="1"/>
    <col min="5398" max="5634" width="11.42578125" style="15" hidden="1"/>
    <col min="5635" max="5635" width="28.28515625" style="15" hidden="1"/>
    <col min="5636" max="5636" width="18.5703125" style="15" hidden="1"/>
    <col min="5637" max="5637" width="17.28515625" style="15" hidden="1"/>
    <col min="5638" max="5639" width="17.5703125" style="15" hidden="1"/>
    <col min="5640" max="5640" width="18.5703125" style="15" hidden="1"/>
    <col min="5641" max="5641" width="16.5703125" style="15" hidden="1"/>
    <col min="5642" max="5642" width="18.5703125" style="15" hidden="1"/>
    <col min="5643" max="5643" width="13.28515625" style="15" hidden="1"/>
    <col min="5644" max="5652" width="11.42578125" style="15" hidden="1"/>
    <col min="5653" max="5653" width="12.85546875" style="15" hidden="1"/>
    <col min="5654" max="5890" width="11.42578125" style="15" hidden="1"/>
    <col min="5891" max="5891" width="28.28515625" style="15" hidden="1"/>
    <col min="5892" max="5892" width="18.5703125" style="15" hidden="1"/>
    <col min="5893" max="5893" width="17.28515625" style="15" hidden="1"/>
    <col min="5894" max="5895" width="17.5703125" style="15" hidden="1"/>
    <col min="5896" max="5896" width="18.5703125" style="15" hidden="1"/>
    <col min="5897" max="5897" width="16.5703125" style="15" hidden="1"/>
    <col min="5898" max="5898" width="18.5703125" style="15" hidden="1"/>
    <col min="5899" max="5899" width="13.28515625" style="15" hidden="1"/>
    <col min="5900" max="5908" width="11.42578125" style="15" hidden="1"/>
    <col min="5909" max="5909" width="12.85546875" style="15" hidden="1"/>
    <col min="5910" max="6146" width="11.42578125" style="15" hidden="1"/>
    <col min="6147" max="6147" width="28.28515625" style="15" hidden="1"/>
    <col min="6148" max="6148" width="18.5703125" style="15" hidden="1"/>
    <col min="6149" max="6149" width="17.28515625" style="15" hidden="1"/>
    <col min="6150" max="6151" width="17.5703125" style="15" hidden="1"/>
    <col min="6152" max="6152" width="18.5703125" style="15" hidden="1"/>
    <col min="6153" max="6153" width="16.5703125" style="15" hidden="1"/>
    <col min="6154" max="6154" width="18.5703125" style="15" hidden="1"/>
    <col min="6155" max="6155" width="13.28515625" style="15" hidden="1"/>
    <col min="6156" max="6164" width="11.42578125" style="15" hidden="1"/>
    <col min="6165" max="6165" width="12.85546875" style="15" hidden="1"/>
    <col min="6166" max="6402" width="11.42578125" style="15" hidden="1"/>
    <col min="6403" max="6403" width="28.28515625" style="15" hidden="1"/>
    <col min="6404" max="6404" width="18.5703125" style="15" hidden="1"/>
    <col min="6405" max="6405" width="17.28515625" style="15" hidden="1"/>
    <col min="6406" max="6407" width="17.5703125" style="15" hidden="1"/>
    <col min="6408" max="6408" width="18.5703125" style="15" hidden="1"/>
    <col min="6409" max="6409" width="16.5703125" style="15" hidden="1"/>
    <col min="6410" max="6410" width="18.5703125" style="15" hidden="1"/>
    <col min="6411" max="6411" width="13.28515625" style="15" hidden="1"/>
    <col min="6412" max="6420" width="11.42578125" style="15" hidden="1"/>
    <col min="6421" max="6421" width="12.85546875" style="15" hidden="1"/>
    <col min="6422" max="6658" width="11.42578125" style="15" hidden="1"/>
    <col min="6659" max="6659" width="28.28515625" style="15" hidden="1"/>
    <col min="6660" max="6660" width="18.5703125" style="15" hidden="1"/>
    <col min="6661" max="6661" width="17.28515625" style="15" hidden="1"/>
    <col min="6662" max="6663" width="17.5703125" style="15" hidden="1"/>
    <col min="6664" max="6664" width="18.5703125" style="15" hidden="1"/>
    <col min="6665" max="6665" width="16.5703125" style="15" hidden="1"/>
    <col min="6666" max="6666" width="18.5703125" style="15" hidden="1"/>
    <col min="6667" max="6667" width="13.28515625" style="15" hidden="1"/>
    <col min="6668" max="6676" width="11.42578125" style="15" hidden="1"/>
    <col min="6677" max="6677" width="12.85546875" style="15" hidden="1"/>
    <col min="6678" max="6914" width="11.42578125" style="15" hidden="1"/>
    <col min="6915" max="6915" width="28.28515625" style="15" hidden="1"/>
    <col min="6916" max="6916" width="18.5703125" style="15" hidden="1"/>
    <col min="6917" max="6917" width="17.28515625" style="15" hidden="1"/>
    <col min="6918" max="6919" width="17.5703125" style="15" hidden="1"/>
    <col min="6920" max="6920" width="18.5703125" style="15" hidden="1"/>
    <col min="6921" max="6921" width="16.5703125" style="15" hidden="1"/>
    <col min="6922" max="6922" width="18.5703125" style="15" hidden="1"/>
    <col min="6923" max="6923" width="13.28515625" style="15" hidden="1"/>
    <col min="6924" max="6932" width="11.42578125" style="15" hidden="1"/>
    <col min="6933" max="6933" width="12.85546875" style="15" hidden="1"/>
    <col min="6934" max="7170" width="11.42578125" style="15" hidden="1"/>
    <col min="7171" max="7171" width="28.28515625" style="15" hidden="1"/>
    <col min="7172" max="7172" width="18.5703125" style="15" hidden="1"/>
    <col min="7173" max="7173" width="17.28515625" style="15" hidden="1"/>
    <col min="7174" max="7175" width="17.5703125" style="15" hidden="1"/>
    <col min="7176" max="7176" width="18.5703125" style="15" hidden="1"/>
    <col min="7177" max="7177" width="16.5703125" style="15" hidden="1"/>
    <col min="7178" max="7178" width="18.5703125" style="15" hidden="1"/>
    <col min="7179" max="7179" width="13.28515625" style="15" hidden="1"/>
    <col min="7180" max="7188" width="11.42578125" style="15" hidden="1"/>
    <col min="7189" max="7189" width="12.85546875" style="15" hidden="1"/>
    <col min="7190" max="7426" width="11.42578125" style="15" hidden="1"/>
    <col min="7427" max="7427" width="28.28515625" style="15" hidden="1"/>
    <col min="7428" max="7428" width="18.5703125" style="15" hidden="1"/>
    <col min="7429" max="7429" width="17.28515625" style="15" hidden="1"/>
    <col min="7430" max="7431" width="17.5703125" style="15" hidden="1"/>
    <col min="7432" max="7432" width="18.5703125" style="15" hidden="1"/>
    <col min="7433" max="7433" width="16.5703125" style="15" hidden="1"/>
    <col min="7434" max="7434" width="18.5703125" style="15" hidden="1"/>
    <col min="7435" max="7435" width="13.28515625" style="15" hidden="1"/>
    <col min="7436" max="7444" width="11.42578125" style="15" hidden="1"/>
    <col min="7445" max="7445" width="12.85546875" style="15" hidden="1"/>
    <col min="7446" max="7682" width="11.42578125" style="15" hidden="1"/>
    <col min="7683" max="7683" width="28.28515625" style="15" hidden="1"/>
    <col min="7684" max="7684" width="18.5703125" style="15" hidden="1"/>
    <col min="7685" max="7685" width="17.28515625" style="15" hidden="1"/>
    <col min="7686" max="7687" width="17.5703125" style="15" hidden="1"/>
    <col min="7688" max="7688" width="18.5703125" style="15" hidden="1"/>
    <col min="7689" max="7689" width="16.5703125" style="15" hidden="1"/>
    <col min="7690" max="7690" width="18.5703125" style="15" hidden="1"/>
    <col min="7691" max="7691" width="13.28515625" style="15" hidden="1"/>
    <col min="7692" max="7700" width="11.42578125" style="15" hidden="1"/>
    <col min="7701" max="7701" width="12.85546875" style="15" hidden="1"/>
    <col min="7702" max="7938" width="11.42578125" style="15" hidden="1"/>
    <col min="7939" max="7939" width="28.28515625" style="15" hidden="1"/>
    <col min="7940" max="7940" width="18.5703125" style="15" hidden="1"/>
    <col min="7941" max="7941" width="17.28515625" style="15" hidden="1"/>
    <col min="7942" max="7943" width="17.5703125" style="15" hidden="1"/>
    <col min="7944" max="7944" width="18.5703125" style="15" hidden="1"/>
    <col min="7945" max="7945" width="16.5703125" style="15" hidden="1"/>
    <col min="7946" max="7946" width="18.5703125" style="15" hidden="1"/>
    <col min="7947" max="7947" width="13.28515625" style="15" hidden="1"/>
    <col min="7948" max="7956" width="11.42578125" style="15" hidden="1"/>
    <col min="7957" max="7957" width="12.85546875" style="15" hidden="1"/>
    <col min="7958" max="8194" width="11.42578125" style="15" hidden="1"/>
    <col min="8195" max="8195" width="28.28515625" style="15" hidden="1"/>
    <col min="8196" max="8196" width="18.5703125" style="15" hidden="1"/>
    <col min="8197" max="8197" width="17.28515625" style="15" hidden="1"/>
    <col min="8198" max="8199" width="17.5703125" style="15" hidden="1"/>
    <col min="8200" max="8200" width="18.5703125" style="15" hidden="1"/>
    <col min="8201" max="8201" width="16.5703125" style="15" hidden="1"/>
    <col min="8202" max="8202" width="18.5703125" style="15" hidden="1"/>
    <col min="8203" max="8203" width="13.28515625" style="15" hidden="1"/>
    <col min="8204" max="8212" width="11.42578125" style="15" hidden="1"/>
    <col min="8213" max="8213" width="12.85546875" style="15" hidden="1"/>
    <col min="8214" max="8450" width="11.42578125" style="15" hidden="1"/>
    <col min="8451" max="8451" width="28.28515625" style="15" hidden="1"/>
    <col min="8452" max="8452" width="18.5703125" style="15" hidden="1"/>
    <col min="8453" max="8453" width="17.28515625" style="15" hidden="1"/>
    <col min="8454" max="8455" width="17.5703125" style="15" hidden="1"/>
    <col min="8456" max="8456" width="18.5703125" style="15" hidden="1"/>
    <col min="8457" max="8457" width="16.5703125" style="15" hidden="1"/>
    <col min="8458" max="8458" width="18.5703125" style="15" hidden="1"/>
    <col min="8459" max="8459" width="13.28515625" style="15" hidden="1"/>
    <col min="8460" max="8468" width="11.42578125" style="15" hidden="1"/>
    <col min="8469" max="8469" width="12.85546875" style="15" hidden="1"/>
    <col min="8470" max="8706" width="11.42578125" style="15" hidden="1"/>
    <col min="8707" max="8707" width="28.28515625" style="15" hidden="1"/>
    <col min="8708" max="8708" width="18.5703125" style="15" hidden="1"/>
    <col min="8709" max="8709" width="17.28515625" style="15" hidden="1"/>
    <col min="8710" max="8711" width="17.5703125" style="15" hidden="1"/>
    <col min="8712" max="8712" width="18.5703125" style="15" hidden="1"/>
    <col min="8713" max="8713" width="16.5703125" style="15" hidden="1"/>
    <col min="8714" max="8714" width="18.5703125" style="15" hidden="1"/>
    <col min="8715" max="8715" width="13.28515625" style="15" hidden="1"/>
    <col min="8716" max="8724" width="11.42578125" style="15" hidden="1"/>
    <col min="8725" max="8725" width="12.85546875" style="15" hidden="1"/>
    <col min="8726" max="8962" width="11.42578125" style="15" hidden="1"/>
    <col min="8963" max="8963" width="28.28515625" style="15" hidden="1"/>
    <col min="8964" max="8964" width="18.5703125" style="15" hidden="1"/>
    <col min="8965" max="8965" width="17.28515625" style="15" hidden="1"/>
    <col min="8966" max="8967" width="17.5703125" style="15" hidden="1"/>
    <col min="8968" max="8968" width="18.5703125" style="15" hidden="1"/>
    <col min="8969" max="8969" width="16.5703125" style="15" hidden="1"/>
    <col min="8970" max="8970" width="18.5703125" style="15" hidden="1"/>
    <col min="8971" max="8971" width="13.28515625" style="15" hidden="1"/>
    <col min="8972" max="8980" width="11.42578125" style="15" hidden="1"/>
    <col min="8981" max="8981" width="12.85546875" style="15" hidden="1"/>
    <col min="8982" max="9218" width="11.42578125" style="15" hidden="1"/>
    <col min="9219" max="9219" width="28.28515625" style="15" hidden="1"/>
    <col min="9220" max="9220" width="18.5703125" style="15" hidden="1"/>
    <col min="9221" max="9221" width="17.28515625" style="15" hidden="1"/>
    <col min="9222" max="9223" width="17.5703125" style="15" hidden="1"/>
    <col min="9224" max="9224" width="18.5703125" style="15" hidden="1"/>
    <col min="9225" max="9225" width="16.5703125" style="15" hidden="1"/>
    <col min="9226" max="9226" width="18.5703125" style="15" hidden="1"/>
    <col min="9227" max="9227" width="13.28515625" style="15" hidden="1"/>
    <col min="9228" max="9236" width="11.42578125" style="15" hidden="1"/>
    <col min="9237" max="9237" width="12.85546875" style="15" hidden="1"/>
    <col min="9238" max="9474" width="11.42578125" style="15" hidden="1"/>
    <col min="9475" max="9475" width="28.28515625" style="15" hidden="1"/>
    <col min="9476" max="9476" width="18.5703125" style="15" hidden="1"/>
    <col min="9477" max="9477" width="17.28515625" style="15" hidden="1"/>
    <col min="9478" max="9479" width="17.5703125" style="15" hidden="1"/>
    <col min="9480" max="9480" width="18.5703125" style="15" hidden="1"/>
    <col min="9481" max="9481" width="16.5703125" style="15" hidden="1"/>
    <col min="9482" max="9482" width="18.5703125" style="15" hidden="1"/>
    <col min="9483" max="9483" width="13.28515625" style="15" hidden="1"/>
    <col min="9484" max="9492" width="11.42578125" style="15" hidden="1"/>
    <col min="9493" max="9493" width="12.85546875" style="15" hidden="1"/>
    <col min="9494" max="9730" width="11.42578125" style="15" hidden="1"/>
    <col min="9731" max="9731" width="28.28515625" style="15" hidden="1"/>
    <col min="9732" max="9732" width="18.5703125" style="15" hidden="1"/>
    <col min="9733" max="9733" width="17.28515625" style="15" hidden="1"/>
    <col min="9734" max="9735" width="17.5703125" style="15" hidden="1"/>
    <col min="9736" max="9736" width="18.5703125" style="15" hidden="1"/>
    <col min="9737" max="9737" width="16.5703125" style="15" hidden="1"/>
    <col min="9738" max="9738" width="18.5703125" style="15" hidden="1"/>
    <col min="9739" max="9739" width="13.28515625" style="15" hidden="1"/>
    <col min="9740" max="9748" width="11.42578125" style="15" hidden="1"/>
    <col min="9749" max="9749" width="12.85546875" style="15" hidden="1"/>
    <col min="9750" max="9986" width="11.42578125" style="15" hidden="1"/>
    <col min="9987" max="9987" width="28.28515625" style="15" hidden="1"/>
    <col min="9988" max="9988" width="18.5703125" style="15" hidden="1"/>
    <col min="9989" max="9989" width="17.28515625" style="15" hidden="1"/>
    <col min="9990" max="9991" width="17.5703125" style="15" hidden="1"/>
    <col min="9992" max="9992" width="18.5703125" style="15" hidden="1"/>
    <col min="9993" max="9993" width="16.5703125" style="15" hidden="1"/>
    <col min="9994" max="9994" width="18.5703125" style="15" hidden="1"/>
    <col min="9995" max="9995" width="13.28515625" style="15" hidden="1"/>
    <col min="9996" max="10004" width="11.42578125" style="15" hidden="1"/>
    <col min="10005" max="10005" width="12.85546875" style="15" hidden="1"/>
    <col min="10006" max="10242" width="11.42578125" style="15" hidden="1"/>
    <col min="10243" max="10243" width="28.28515625" style="15" hidden="1"/>
    <col min="10244" max="10244" width="18.5703125" style="15" hidden="1"/>
    <col min="10245" max="10245" width="17.28515625" style="15" hidden="1"/>
    <col min="10246" max="10247" width="17.5703125" style="15" hidden="1"/>
    <col min="10248" max="10248" width="18.5703125" style="15" hidden="1"/>
    <col min="10249" max="10249" width="16.5703125" style="15" hidden="1"/>
    <col min="10250" max="10250" width="18.5703125" style="15" hidden="1"/>
    <col min="10251" max="10251" width="13.28515625" style="15" hidden="1"/>
    <col min="10252" max="10260" width="11.42578125" style="15" hidden="1"/>
    <col min="10261" max="10261" width="12.85546875" style="15" hidden="1"/>
    <col min="10262" max="10498" width="11.42578125" style="15" hidden="1"/>
    <col min="10499" max="10499" width="28.28515625" style="15" hidden="1"/>
    <col min="10500" max="10500" width="18.5703125" style="15" hidden="1"/>
    <col min="10501" max="10501" width="17.28515625" style="15" hidden="1"/>
    <col min="10502" max="10503" width="17.5703125" style="15" hidden="1"/>
    <col min="10504" max="10504" width="18.5703125" style="15" hidden="1"/>
    <col min="10505" max="10505" width="16.5703125" style="15" hidden="1"/>
    <col min="10506" max="10506" width="18.5703125" style="15" hidden="1"/>
    <col min="10507" max="10507" width="13.28515625" style="15" hidden="1"/>
    <col min="10508" max="10516" width="11.42578125" style="15" hidden="1"/>
    <col min="10517" max="10517" width="12.85546875" style="15" hidden="1"/>
    <col min="10518" max="10754" width="11.42578125" style="15" hidden="1"/>
    <col min="10755" max="10755" width="28.28515625" style="15" hidden="1"/>
    <col min="10756" max="10756" width="18.5703125" style="15" hidden="1"/>
    <col min="10757" max="10757" width="17.28515625" style="15" hidden="1"/>
    <col min="10758" max="10759" width="17.5703125" style="15" hidden="1"/>
    <col min="10760" max="10760" width="18.5703125" style="15" hidden="1"/>
    <col min="10761" max="10761" width="16.5703125" style="15" hidden="1"/>
    <col min="10762" max="10762" width="18.5703125" style="15" hidden="1"/>
    <col min="10763" max="10763" width="13.28515625" style="15" hidden="1"/>
    <col min="10764" max="10772" width="11.42578125" style="15" hidden="1"/>
    <col min="10773" max="10773" width="12.85546875" style="15" hidden="1"/>
    <col min="10774" max="11010" width="11.42578125" style="15" hidden="1"/>
    <col min="11011" max="11011" width="28.28515625" style="15" hidden="1"/>
    <col min="11012" max="11012" width="18.5703125" style="15" hidden="1"/>
    <col min="11013" max="11013" width="17.28515625" style="15" hidden="1"/>
    <col min="11014" max="11015" width="17.5703125" style="15" hidden="1"/>
    <col min="11016" max="11016" width="18.5703125" style="15" hidden="1"/>
    <col min="11017" max="11017" width="16.5703125" style="15" hidden="1"/>
    <col min="11018" max="11018" width="18.5703125" style="15" hidden="1"/>
    <col min="11019" max="11019" width="13.28515625" style="15" hidden="1"/>
    <col min="11020" max="11028" width="11.42578125" style="15" hidden="1"/>
    <col min="11029" max="11029" width="12.85546875" style="15" hidden="1"/>
    <col min="11030" max="11266" width="11.42578125" style="15" hidden="1"/>
    <col min="11267" max="11267" width="28.28515625" style="15" hidden="1"/>
    <col min="11268" max="11268" width="18.5703125" style="15" hidden="1"/>
    <col min="11269" max="11269" width="17.28515625" style="15" hidden="1"/>
    <col min="11270" max="11271" width="17.5703125" style="15" hidden="1"/>
    <col min="11272" max="11272" width="18.5703125" style="15" hidden="1"/>
    <col min="11273" max="11273" width="16.5703125" style="15" hidden="1"/>
    <col min="11274" max="11274" width="18.5703125" style="15" hidden="1"/>
    <col min="11275" max="11275" width="13.28515625" style="15" hidden="1"/>
    <col min="11276" max="11284" width="11.42578125" style="15" hidden="1"/>
    <col min="11285" max="11285" width="12.85546875" style="15" hidden="1"/>
    <col min="11286" max="11522" width="11.42578125" style="15" hidden="1"/>
    <col min="11523" max="11523" width="28.28515625" style="15" hidden="1"/>
    <col min="11524" max="11524" width="18.5703125" style="15" hidden="1"/>
    <col min="11525" max="11525" width="17.28515625" style="15" hidden="1"/>
    <col min="11526" max="11527" width="17.5703125" style="15" hidden="1"/>
    <col min="11528" max="11528" width="18.5703125" style="15" hidden="1"/>
    <col min="11529" max="11529" width="16.5703125" style="15" hidden="1"/>
    <col min="11530" max="11530" width="18.5703125" style="15" hidden="1"/>
    <col min="11531" max="11531" width="13.28515625" style="15" hidden="1"/>
    <col min="11532" max="11540" width="11.42578125" style="15" hidden="1"/>
    <col min="11541" max="11541" width="12.85546875" style="15" hidden="1"/>
    <col min="11542" max="11778" width="11.42578125" style="15" hidden="1"/>
    <col min="11779" max="11779" width="28.28515625" style="15" hidden="1"/>
    <col min="11780" max="11780" width="18.5703125" style="15" hidden="1"/>
    <col min="11781" max="11781" width="17.28515625" style="15" hidden="1"/>
    <col min="11782" max="11783" width="17.5703125" style="15" hidden="1"/>
    <col min="11784" max="11784" width="18.5703125" style="15" hidden="1"/>
    <col min="11785" max="11785" width="16.5703125" style="15" hidden="1"/>
    <col min="11786" max="11786" width="18.5703125" style="15" hidden="1"/>
    <col min="11787" max="11787" width="13.28515625" style="15" hidden="1"/>
    <col min="11788" max="11796" width="11.42578125" style="15" hidden="1"/>
    <col min="11797" max="11797" width="12.85546875" style="15" hidden="1"/>
    <col min="11798" max="12034" width="11.42578125" style="15" hidden="1"/>
    <col min="12035" max="12035" width="28.28515625" style="15" hidden="1"/>
    <col min="12036" max="12036" width="18.5703125" style="15" hidden="1"/>
    <col min="12037" max="12037" width="17.28515625" style="15" hidden="1"/>
    <col min="12038" max="12039" width="17.5703125" style="15" hidden="1"/>
    <col min="12040" max="12040" width="18.5703125" style="15" hidden="1"/>
    <col min="12041" max="12041" width="16.5703125" style="15" hidden="1"/>
    <col min="12042" max="12042" width="18.5703125" style="15" hidden="1"/>
    <col min="12043" max="12043" width="13.28515625" style="15" hidden="1"/>
    <col min="12044" max="12052" width="11.42578125" style="15" hidden="1"/>
    <col min="12053" max="12053" width="12.85546875" style="15" hidden="1"/>
    <col min="12054" max="12290" width="11.42578125" style="15" hidden="1"/>
    <col min="12291" max="12291" width="28.28515625" style="15" hidden="1"/>
    <col min="12292" max="12292" width="18.5703125" style="15" hidden="1"/>
    <col min="12293" max="12293" width="17.28515625" style="15" hidden="1"/>
    <col min="12294" max="12295" width="17.5703125" style="15" hidden="1"/>
    <col min="12296" max="12296" width="18.5703125" style="15" hidden="1"/>
    <col min="12297" max="12297" width="16.5703125" style="15" hidden="1"/>
    <col min="12298" max="12298" width="18.5703125" style="15" hidden="1"/>
    <col min="12299" max="12299" width="13.28515625" style="15" hidden="1"/>
    <col min="12300" max="12308" width="11.42578125" style="15" hidden="1"/>
    <col min="12309" max="12309" width="12.85546875" style="15" hidden="1"/>
    <col min="12310" max="12546" width="11.42578125" style="15" hidden="1"/>
    <col min="12547" max="12547" width="28.28515625" style="15" hidden="1"/>
    <col min="12548" max="12548" width="18.5703125" style="15" hidden="1"/>
    <col min="12549" max="12549" width="17.28515625" style="15" hidden="1"/>
    <col min="12550" max="12551" width="17.5703125" style="15" hidden="1"/>
    <col min="12552" max="12552" width="18.5703125" style="15" hidden="1"/>
    <col min="12553" max="12553" width="16.5703125" style="15" hidden="1"/>
    <col min="12554" max="12554" width="18.5703125" style="15" hidden="1"/>
    <col min="12555" max="12555" width="13.28515625" style="15" hidden="1"/>
    <col min="12556" max="12564" width="11.42578125" style="15" hidden="1"/>
    <col min="12565" max="12565" width="12.85546875" style="15" hidden="1"/>
    <col min="12566" max="12802" width="11.42578125" style="15" hidden="1"/>
    <col min="12803" max="12803" width="28.28515625" style="15" hidden="1"/>
    <col min="12804" max="12804" width="18.5703125" style="15" hidden="1"/>
    <col min="12805" max="12805" width="17.28515625" style="15" hidden="1"/>
    <col min="12806" max="12807" width="17.5703125" style="15" hidden="1"/>
    <col min="12808" max="12808" width="18.5703125" style="15" hidden="1"/>
    <col min="12809" max="12809" width="16.5703125" style="15" hidden="1"/>
    <col min="12810" max="12810" width="18.5703125" style="15" hidden="1"/>
    <col min="12811" max="12811" width="13.28515625" style="15" hidden="1"/>
    <col min="12812" max="12820" width="11.42578125" style="15" hidden="1"/>
    <col min="12821" max="12821" width="12.85546875" style="15" hidden="1"/>
    <col min="12822" max="13058" width="11.42578125" style="15" hidden="1"/>
    <col min="13059" max="13059" width="28.28515625" style="15" hidden="1"/>
    <col min="13060" max="13060" width="18.5703125" style="15" hidden="1"/>
    <col min="13061" max="13061" width="17.28515625" style="15" hidden="1"/>
    <col min="13062" max="13063" width="17.5703125" style="15" hidden="1"/>
    <col min="13064" max="13064" width="18.5703125" style="15" hidden="1"/>
    <col min="13065" max="13065" width="16.5703125" style="15" hidden="1"/>
    <col min="13066" max="13066" width="18.5703125" style="15" hidden="1"/>
    <col min="13067" max="13067" width="13.28515625" style="15" hidden="1"/>
    <col min="13068" max="13076" width="11.42578125" style="15" hidden="1"/>
    <col min="13077" max="13077" width="12.85546875" style="15" hidden="1"/>
    <col min="13078" max="13314" width="11.42578125" style="15" hidden="1"/>
    <col min="13315" max="13315" width="28.28515625" style="15" hidden="1"/>
    <col min="13316" max="13316" width="18.5703125" style="15" hidden="1"/>
    <col min="13317" max="13317" width="17.28515625" style="15" hidden="1"/>
    <col min="13318" max="13319" width="17.5703125" style="15" hidden="1"/>
    <col min="13320" max="13320" width="18.5703125" style="15" hidden="1"/>
    <col min="13321" max="13321" width="16.5703125" style="15" hidden="1"/>
    <col min="13322" max="13322" width="18.5703125" style="15" hidden="1"/>
    <col min="13323" max="13323" width="13.28515625" style="15" hidden="1"/>
    <col min="13324" max="13332" width="11.42578125" style="15" hidden="1"/>
    <col min="13333" max="13333" width="12.85546875" style="15" hidden="1"/>
    <col min="13334" max="13570" width="11.42578125" style="15" hidden="1"/>
    <col min="13571" max="13571" width="28.28515625" style="15" hidden="1"/>
    <col min="13572" max="13572" width="18.5703125" style="15" hidden="1"/>
    <col min="13573" max="13573" width="17.28515625" style="15" hidden="1"/>
    <col min="13574" max="13575" width="17.5703125" style="15" hidden="1"/>
    <col min="13576" max="13576" width="18.5703125" style="15" hidden="1"/>
    <col min="13577" max="13577" width="16.5703125" style="15" hidden="1"/>
    <col min="13578" max="13578" width="18.5703125" style="15" hidden="1"/>
    <col min="13579" max="13579" width="13.28515625" style="15" hidden="1"/>
    <col min="13580" max="13588" width="11.42578125" style="15" hidden="1"/>
    <col min="13589" max="13589" width="12.85546875" style="15" hidden="1"/>
    <col min="13590" max="13826" width="11.42578125" style="15" hidden="1"/>
    <col min="13827" max="13827" width="28.28515625" style="15" hidden="1"/>
    <col min="13828" max="13828" width="18.5703125" style="15" hidden="1"/>
    <col min="13829" max="13829" width="17.28515625" style="15" hidden="1"/>
    <col min="13830" max="13831" width="17.5703125" style="15" hidden="1"/>
    <col min="13832" max="13832" width="18.5703125" style="15" hidden="1"/>
    <col min="13833" max="13833" width="16.5703125" style="15" hidden="1"/>
    <col min="13834" max="13834" width="18.5703125" style="15" hidden="1"/>
    <col min="13835" max="13835" width="13.28515625" style="15" hidden="1"/>
    <col min="13836" max="13844" width="11.42578125" style="15" hidden="1"/>
    <col min="13845" max="13845" width="12.85546875" style="15" hidden="1"/>
    <col min="13846" max="14082" width="11.42578125" style="15" hidden="1"/>
    <col min="14083" max="14083" width="28.28515625" style="15" hidden="1"/>
    <col min="14084" max="14084" width="18.5703125" style="15" hidden="1"/>
    <col min="14085" max="14085" width="17.28515625" style="15" hidden="1"/>
    <col min="14086" max="14087" width="17.5703125" style="15" hidden="1"/>
    <col min="14088" max="14088" width="18.5703125" style="15" hidden="1"/>
    <col min="14089" max="14089" width="16.5703125" style="15" hidden="1"/>
    <col min="14090" max="14090" width="18.5703125" style="15" hidden="1"/>
    <col min="14091" max="14091" width="13.28515625" style="15" hidden="1"/>
    <col min="14092" max="14100" width="11.42578125" style="15" hidden="1"/>
    <col min="14101" max="14101" width="12.85546875" style="15" hidden="1"/>
    <col min="14102" max="14338" width="11.42578125" style="15" hidden="1"/>
    <col min="14339" max="14339" width="28.28515625" style="15" hidden="1"/>
    <col min="14340" max="14340" width="18.5703125" style="15" hidden="1"/>
    <col min="14341" max="14341" width="17.28515625" style="15" hidden="1"/>
    <col min="14342" max="14343" width="17.5703125" style="15" hidden="1"/>
    <col min="14344" max="14344" width="18.5703125" style="15" hidden="1"/>
    <col min="14345" max="14345" width="16.5703125" style="15" hidden="1"/>
    <col min="14346" max="14346" width="18.5703125" style="15" hidden="1"/>
    <col min="14347" max="14347" width="13.28515625" style="15" hidden="1"/>
    <col min="14348" max="14356" width="11.42578125" style="15" hidden="1"/>
    <col min="14357" max="14357" width="12.85546875" style="15" hidden="1"/>
    <col min="14358" max="14594" width="11.42578125" style="15" hidden="1"/>
    <col min="14595" max="14595" width="28.28515625" style="15" hidden="1"/>
    <col min="14596" max="14596" width="18.5703125" style="15" hidden="1"/>
    <col min="14597" max="14597" width="17.28515625" style="15" hidden="1"/>
    <col min="14598" max="14599" width="17.5703125" style="15" hidden="1"/>
    <col min="14600" max="14600" width="18.5703125" style="15" hidden="1"/>
    <col min="14601" max="14601" width="16.5703125" style="15" hidden="1"/>
    <col min="14602" max="14602" width="18.5703125" style="15" hidden="1"/>
    <col min="14603" max="14603" width="13.28515625" style="15" hidden="1"/>
    <col min="14604" max="14612" width="11.42578125" style="15" hidden="1"/>
    <col min="14613" max="14613" width="12.85546875" style="15" hidden="1"/>
    <col min="14614" max="14850" width="11.42578125" style="15" hidden="1"/>
    <col min="14851" max="14851" width="28.28515625" style="15" hidden="1"/>
    <col min="14852" max="14852" width="18.5703125" style="15" hidden="1"/>
    <col min="14853" max="14853" width="17.28515625" style="15" hidden="1"/>
    <col min="14854" max="14855" width="17.5703125" style="15" hidden="1"/>
    <col min="14856" max="14856" width="18.5703125" style="15" hidden="1"/>
    <col min="14857" max="14857" width="16.5703125" style="15" hidden="1"/>
    <col min="14858" max="14858" width="18.5703125" style="15" hidden="1"/>
    <col min="14859" max="14859" width="13.28515625" style="15" hidden="1"/>
    <col min="14860" max="14868" width="11.42578125" style="15" hidden="1"/>
    <col min="14869" max="14869" width="12.85546875" style="15" hidden="1"/>
    <col min="14870" max="15106" width="11.42578125" style="15" hidden="1"/>
    <col min="15107" max="15107" width="28.28515625" style="15" hidden="1"/>
    <col min="15108" max="15108" width="18.5703125" style="15" hidden="1"/>
    <col min="15109" max="15109" width="17.28515625" style="15" hidden="1"/>
    <col min="15110" max="15111" width="17.5703125" style="15" hidden="1"/>
    <col min="15112" max="15112" width="18.5703125" style="15" hidden="1"/>
    <col min="15113" max="15113" width="16.5703125" style="15" hidden="1"/>
    <col min="15114" max="15114" width="18.5703125" style="15" hidden="1"/>
    <col min="15115" max="15115" width="13.28515625" style="15" hidden="1"/>
    <col min="15116" max="15124" width="11.42578125" style="15" hidden="1"/>
    <col min="15125" max="15125" width="12.85546875" style="15" hidden="1"/>
    <col min="15126" max="15362" width="11.42578125" style="15" hidden="1"/>
    <col min="15363" max="15363" width="28.28515625" style="15" hidden="1"/>
    <col min="15364" max="15364" width="18.5703125" style="15" hidden="1"/>
    <col min="15365" max="15365" width="17.28515625" style="15" hidden="1"/>
    <col min="15366" max="15367" width="17.5703125" style="15" hidden="1"/>
    <col min="15368" max="15368" width="18.5703125" style="15" hidden="1"/>
    <col min="15369" max="15369" width="16.5703125" style="15" hidden="1"/>
    <col min="15370" max="15370" width="18.5703125" style="15" hidden="1"/>
    <col min="15371" max="15371" width="13.28515625" style="15" hidden="1"/>
    <col min="15372" max="15380" width="11.42578125" style="15" hidden="1"/>
    <col min="15381" max="15381" width="12.85546875" style="15" hidden="1"/>
    <col min="15382" max="15618" width="11.42578125" style="15" hidden="1"/>
    <col min="15619" max="15619" width="28.28515625" style="15" hidden="1"/>
    <col min="15620" max="15620" width="18.5703125" style="15" hidden="1"/>
    <col min="15621" max="15621" width="17.28515625" style="15" hidden="1"/>
    <col min="15622" max="15623" width="17.5703125" style="15" hidden="1"/>
    <col min="15624" max="15624" width="18.5703125" style="15" hidden="1"/>
    <col min="15625" max="15625" width="16.5703125" style="15" hidden="1"/>
    <col min="15626" max="15626" width="18.5703125" style="15" hidden="1"/>
    <col min="15627" max="15627" width="13.28515625" style="15" hidden="1"/>
    <col min="15628" max="15636" width="11.42578125" style="15" hidden="1"/>
    <col min="15637" max="15637" width="12.85546875" style="15" hidden="1"/>
    <col min="15638" max="15874" width="11.42578125" style="15" hidden="1"/>
    <col min="15875" max="15875" width="28.28515625" style="15" hidden="1"/>
    <col min="15876" max="15876" width="18.5703125" style="15" hidden="1"/>
    <col min="15877" max="15877" width="17.28515625" style="15" hidden="1"/>
    <col min="15878" max="15879" width="17.5703125" style="15" hidden="1"/>
    <col min="15880" max="15880" width="18.5703125" style="15" hidden="1"/>
    <col min="15881" max="15881" width="16.5703125" style="15" hidden="1"/>
    <col min="15882" max="15882" width="18.5703125" style="15" hidden="1"/>
    <col min="15883" max="15883" width="13.28515625" style="15" hidden="1"/>
    <col min="15884" max="15892" width="11.42578125" style="15" hidden="1"/>
    <col min="15893" max="15893" width="12.85546875" style="15" hidden="1"/>
    <col min="15894" max="16130" width="11.42578125" style="15" hidden="1"/>
    <col min="16131" max="16131" width="28.28515625" style="15" hidden="1"/>
    <col min="16132" max="16132" width="18.5703125" style="15" hidden="1"/>
    <col min="16133" max="16133" width="17.28515625" style="15" hidden="1"/>
    <col min="16134" max="16135" width="17.5703125" style="15" hidden="1"/>
    <col min="16136" max="16136" width="18.5703125" style="15" hidden="1"/>
    <col min="16137" max="16137" width="16.5703125" style="15" hidden="1"/>
    <col min="16138" max="16138" width="18.5703125" style="15" hidden="1"/>
    <col min="16139" max="16139" width="13.28515625" style="15" hidden="1"/>
    <col min="16140" max="16148" width="11.42578125" style="15" hidden="1"/>
    <col min="16149" max="16149" width="12.85546875" style="15" hidden="1"/>
    <col min="16150" max="16384" width="11.42578125" style="15" hidden="1"/>
  </cols>
  <sheetData>
    <row r="1" spans="1:21" ht="27.75">
      <c r="A1" s="611" t="s">
        <v>0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21" ht="20.25">
      <c r="A2" s="613" t="s">
        <v>1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T2" s="15" t="s">
        <v>23</v>
      </c>
      <c r="U2" s="16">
        <f>4456657.37675227*1000000</f>
        <v>4456657376752.2705</v>
      </c>
    </row>
    <row r="3" spans="1:21" ht="15.75">
      <c r="A3" s="603" t="s">
        <v>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</row>
    <row r="4" spans="1:2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8"/>
      <c r="M4" s="17"/>
      <c r="N4" s="17"/>
      <c r="U4" s="16">
        <f>4456657.37675227*1000000</f>
        <v>4456657376752.2705</v>
      </c>
    </row>
    <row r="5" spans="1:21" ht="18.75">
      <c r="A5" s="615" t="s">
        <v>24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19"/>
      <c r="N5" s="19"/>
      <c r="U5" s="16">
        <v>-329523796177.54083</v>
      </c>
    </row>
    <row r="6" spans="1:21" ht="18.75">
      <c r="A6" s="615" t="s">
        <v>25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U6" s="20">
        <f>U5/U4</f>
        <v>-7.3939674585816351E-2</v>
      </c>
    </row>
    <row r="7" spans="1:21" ht="18.75">
      <c r="A7" s="615" t="s">
        <v>26</v>
      </c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  <c r="M7" s="615"/>
      <c r="N7" s="615"/>
    </row>
    <row r="8" spans="1:21" ht="16.5" thickBot="1">
      <c r="A8" s="609" t="s">
        <v>27</v>
      </c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</row>
    <row r="9" spans="1:21" ht="75.75" thickBot="1">
      <c r="A9" s="21"/>
      <c r="B9" s="21"/>
      <c r="C9" s="21"/>
      <c r="D9" s="22"/>
      <c r="E9" s="23" t="s">
        <v>28</v>
      </c>
      <c r="F9" s="23" t="s">
        <v>29</v>
      </c>
      <c r="G9" s="23" t="s">
        <v>30</v>
      </c>
      <c r="H9" s="23" t="s">
        <v>31</v>
      </c>
      <c r="I9" s="23" t="s">
        <v>32</v>
      </c>
      <c r="J9" s="23" t="s">
        <v>33</v>
      </c>
      <c r="K9" s="24" t="s">
        <v>34</v>
      </c>
      <c r="L9" s="25"/>
      <c r="S9" s="26">
        <v>4456657.4000000004</v>
      </c>
    </row>
    <row r="10" spans="1:21" ht="15">
      <c r="D10" s="27" t="s">
        <v>35</v>
      </c>
      <c r="E10" s="28">
        <f t="shared" ref="E10:J10" si="0">SUM(E11+E12)</f>
        <v>637268651616.10925</v>
      </c>
      <c r="F10" s="28">
        <f t="shared" si="0"/>
        <v>91377630508.77005</v>
      </c>
      <c r="G10" s="28">
        <f t="shared" si="0"/>
        <v>12999053432.780012</v>
      </c>
      <c r="H10" s="29">
        <f t="shared" si="0"/>
        <v>21069494957.329811</v>
      </c>
      <c r="I10" s="29">
        <f t="shared" si="0"/>
        <v>208132477793.19995</v>
      </c>
      <c r="J10" s="29">
        <f t="shared" si="0"/>
        <v>970847308308.18921</v>
      </c>
      <c r="K10" s="30">
        <f>+J10/$U$2</f>
        <v>0.21784203411564054</v>
      </c>
      <c r="S10" s="26">
        <f>-329523796177.541/1000000</f>
        <v>-329523.79617754102</v>
      </c>
    </row>
    <row r="11" spans="1:21" ht="15">
      <c r="D11" s="32" t="s">
        <v>36</v>
      </c>
      <c r="E11" s="33">
        <v>625612157090.03931</v>
      </c>
      <c r="F11" s="33">
        <v>86374510697.790054</v>
      </c>
      <c r="G11" s="33">
        <v>12999053432.780012</v>
      </c>
      <c r="H11" s="34">
        <v>14354453723.839945</v>
      </c>
      <c r="I11" s="34">
        <v>185081441532.42993</v>
      </c>
      <c r="J11" s="34">
        <f>SUM(E11:I11)</f>
        <v>924421616476.87927</v>
      </c>
      <c r="K11" s="35">
        <f>+J11/$U$2</f>
        <v>0.20742487885630084</v>
      </c>
      <c r="S11" s="36">
        <f>S10/S9</f>
        <v>-7.3939674200117114E-2</v>
      </c>
    </row>
    <row r="12" spans="1:21" ht="15">
      <c r="D12" s="32" t="s">
        <v>37</v>
      </c>
      <c r="E12" s="33">
        <v>11656494526.07</v>
      </c>
      <c r="F12" s="33">
        <v>5003119810.9800005</v>
      </c>
      <c r="G12" s="33">
        <v>0</v>
      </c>
      <c r="H12" s="34">
        <v>6715041233.4898682</v>
      </c>
      <c r="I12" s="34">
        <v>23051036260.770004</v>
      </c>
      <c r="J12" s="34">
        <f>SUM(E12:I12)</f>
        <v>46425691831.309875</v>
      </c>
      <c r="K12" s="35">
        <f>+J12/$U$2</f>
        <v>1.0417155259339676E-2</v>
      </c>
    </row>
    <row r="13" spans="1:21" ht="15">
      <c r="D13" s="37"/>
      <c r="E13" s="38"/>
      <c r="F13" s="39"/>
      <c r="G13" s="39"/>
      <c r="H13" s="40"/>
      <c r="I13" s="40"/>
      <c r="J13" s="40"/>
      <c r="K13" s="41"/>
    </row>
    <row r="14" spans="1:21" ht="15">
      <c r="D14" s="27" t="s">
        <v>38</v>
      </c>
      <c r="E14" s="28">
        <f>E15+E21</f>
        <v>973062116979.8606</v>
      </c>
      <c r="F14" s="28">
        <f>F15+F21</f>
        <v>77181493515.719772</v>
      </c>
      <c r="G14" s="28">
        <f>G15+G21</f>
        <v>12324752032.310036</v>
      </c>
      <c r="H14" s="29">
        <f>H15+H21</f>
        <v>18014991664.929909</v>
      </c>
      <c r="I14" s="29">
        <f>I15+I21</f>
        <v>219787750292.90961</v>
      </c>
      <c r="J14" s="29">
        <f t="shared" ref="J14:J21" si="1">SUM(E14:I14)</f>
        <v>1300371104485.73</v>
      </c>
      <c r="K14" s="42">
        <f t="shared" ref="K14:K21" si="2">+J14/$U$2</f>
        <v>0.29178170870145687</v>
      </c>
    </row>
    <row r="15" spans="1:21" ht="15">
      <c r="D15" s="32" t="s">
        <v>39</v>
      </c>
      <c r="E15" s="33">
        <v>862097353541.23975</v>
      </c>
      <c r="F15" s="43">
        <v>69766900490.379761</v>
      </c>
      <c r="G15" s="44">
        <v>12235945745.640036</v>
      </c>
      <c r="H15" s="34">
        <v>12886907441.06991</v>
      </c>
      <c r="I15" s="34">
        <v>158392796322.65961</v>
      </c>
      <c r="J15" s="34">
        <f t="shared" si="1"/>
        <v>1115379903540.989</v>
      </c>
      <c r="K15" s="35">
        <f t="shared" si="2"/>
        <v>0.25027275135828531</v>
      </c>
    </row>
    <row r="16" spans="1:21" ht="15">
      <c r="D16" s="45" t="s">
        <v>40</v>
      </c>
      <c r="E16" s="33">
        <v>161814383293.01999</v>
      </c>
      <c r="F16" s="33">
        <v>357251.62</v>
      </c>
      <c r="G16" s="33">
        <v>0</v>
      </c>
      <c r="H16" s="34">
        <v>88223253.360000014</v>
      </c>
      <c r="I16" s="34">
        <v>11072629837</v>
      </c>
      <c r="J16" s="34">
        <f t="shared" si="1"/>
        <v>172975593634.99997</v>
      </c>
      <c r="K16" s="46">
        <f t="shared" si="2"/>
        <v>3.8812854346244048E-2</v>
      </c>
    </row>
    <row r="17" spans="4:12" ht="15">
      <c r="D17" s="47" t="s">
        <v>41</v>
      </c>
      <c r="E17" s="34">
        <v>161814383293.01999</v>
      </c>
      <c r="F17" s="33">
        <v>357251.62</v>
      </c>
      <c r="G17" s="48">
        <v>0</v>
      </c>
      <c r="H17" s="49">
        <v>0</v>
      </c>
      <c r="I17" s="34">
        <v>4380139192.8100004</v>
      </c>
      <c r="J17" s="34">
        <f t="shared" si="1"/>
        <v>166194879737.44998</v>
      </c>
      <c r="K17" s="46">
        <f t="shared" si="2"/>
        <v>3.7291374608330846E-2</v>
      </c>
    </row>
    <row r="18" spans="4:12" ht="15">
      <c r="D18" s="47" t="s">
        <v>42</v>
      </c>
      <c r="E18" s="34">
        <v>75806105469.519989</v>
      </c>
      <c r="F18" s="48">
        <v>0</v>
      </c>
      <c r="G18" s="48">
        <v>0</v>
      </c>
      <c r="H18" s="49">
        <v>0</v>
      </c>
      <c r="I18" s="34">
        <v>119018623.01000001</v>
      </c>
      <c r="J18" s="34">
        <f t="shared" si="1"/>
        <v>75925124092.529984</v>
      </c>
      <c r="K18" s="46">
        <f t="shared" si="2"/>
        <v>1.703633859954911E-2</v>
      </c>
    </row>
    <row r="19" spans="4:12" ht="15">
      <c r="D19" s="47" t="s">
        <v>43</v>
      </c>
      <c r="E19" s="34">
        <v>84402046125.390015</v>
      </c>
      <c r="F19" s="48">
        <v>0</v>
      </c>
      <c r="G19" s="48">
        <v>0</v>
      </c>
      <c r="H19" s="49">
        <v>0</v>
      </c>
      <c r="I19" s="34">
        <v>162936749.72999999</v>
      </c>
      <c r="J19" s="34">
        <f t="shared" si="1"/>
        <v>84564982875.12001</v>
      </c>
      <c r="K19" s="46">
        <f t="shared" si="2"/>
        <v>1.8974979615046291E-2</v>
      </c>
    </row>
    <row r="20" spans="4:12" ht="15">
      <c r="D20" s="47" t="s">
        <v>44</v>
      </c>
      <c r="E20" s="34">
        <v>1606231698.1099994</v>
      </c>
      <c r="F20" s="48">
        <v>0</v>
      </c>
      <c r="G20" s="48">
        <v>0</v>
      </c>
      <c r="H20" s="49">
        <v>0</v>
      </c>
      <c r="I20" s="34">
        <v>633941065.54999995</v>
      </c>
      <c r="J20" s="34">
        <f t="shared" si="1"/>
        <v>2240172763.6599994</v>
      </c>
      <c r="K20" s="46">
        <f t="shared" si="2"/>
        <v>5.0265761405524415E-4</v>
      </c>
    </row>
    <row r="21" spans="4:12" ht="15">
      <c r="D21" s="32" t="s">
        <v>45</v>
      </c>
      <c r="E21" s="33">
        <v>110964763438.62086</v>
      </c>
      <c r="F21" s="33">
        <v>7414593025.3400087</v>
      </c>
      <c r="G21" s="33">
        <v>88806286.670000002</v>
      </c>
      <c r="H21" s="34">
        <v>5128084223.8599977</v>
      </c>
      <c r="I21" s="34">
        <v>61394953970.249985</v>
      </c>
      <c r="J21" s="34">
        <f t="shared" si="1"/>
        <v>184991200944.74084</v>
      </c>
      <c r="K21" s="35">
        <f t="shared" si="2"/>
        <v>4.150895734317156E-2</v>
      </c>
    </row>
    <row r="22" spans="4:12" ht="15">
      <c r="D22" s="50"/>
      <c r="E22" s="51"/>
      <c r="F22" s="51"/>
      <c r="G22" s="51"/>
      <c r="H22" s="52"/>
      <c r="I22" s="52"/>
      <c r="J22" s="52"/>
      <c r="K22" s="53"/>
    </row>
    <row r="23" spans="4:12" ht="15">
      <c r="D23" s="27" t="s">
        <v>46</v>
      </c>
      <c r="E23" s="54"/>
      <c r="F23" s="54"/>
      <c r="G23" s="54"/>
      <c r="H23" s="29"/>
      <c r="I23" s="29"/>
      <c r="J23" s="29"/>
      <c r="K23" s="42"/>
    </row>
    <row r="24" spans="4:12" ht="30">
      <c r="D24" s="50" t="s">
        <v>47</v>
      </c>
      <c r="E24" s="55">
        <f>E11-E15</f>
        <v>-236485196451.20044</v>
      </c>
      <c r="F24" s="55">
        <f>F11-F15</f>
        <v>16607610207.410294</v>
      </c>
      <c r="G24" s="55">
        <f>G11-G15</f>
        <v>763107687.1399765</v>
      </c>
      <c r="H24" s="40">
        <f>H11-H15</f>
        <v>1467546282.7700348</v>
      </c>
      <c r="I24" s="40">
        <f>I11-I15</f>
        <v>26688645209.770325</v>
      </c>
      <c r="J24" s="40">
        <f>SUM(E24:I24)</f>
        <v>-190958287064.1098</v>
      </c>
      <c r="K24" s="41">
        <f>+J24/$U$2</f>
        <v>-4.2847872501984456E-2</v>
      </c>
    </row>
    <row r="25" spans="4:12" ht="30">
      <c r="D25" s="50" t="s">
        <v>48</v>
      </c>
      <c r="E25" s="55">
        <f>E12-E21</f>
        <v>-99308268912.550873</v>
      </c>
      <c r="F25" s="55">
        <f>F12-F21</f>
        <v>-2411473214.3600082</v>
      </c>
      <c r="G25" s="55">
        <f>G12-G21</f>
        <v>-88806286.670000002</v>
      </c>
      <c r="H25" s="40">
        <f>H12-H21</f>
        <v>1586957009.6298704</v>
      </c>
      <c r="I25" s="40">
        <f>I12-I21</f>
        <v>-38343917709.47998</v>
      </c>
      <c r="J25" s="40">
        <f>SUM(E25:I25)</f>
        <v>-138565509113.431</v>
      </c>
      <c r="K25" s="41">
        <f>+J25/$U$2</f>
        <v>-3.1091802083831888E-2</v>
      </c>
    </row>
    <row r="26" spans="4:12" ht="15">
      <c r="D26" s="50" t="s">
        <v>49</v>
      </c>
      <c r="E26" s="55">
        <f>E10-E14</f>
        <v>-335793465363.75134</v>
      </c>
      <c r="F26" s="55">
        <f>F10-F14</f>
        <v>14196136993.050278</v>
      </c>
      <c r="G26" s="55">
        <f>G10-G14</f>
        <v>674301400.46997643</v>
      </c>
      <c r="H26" s="40">
        <f>H10-H14</f>
        <v>3054503292.3999023</v>
      </c>
      <c r="I26" s="40">
        <f>I10-I14</f>
        <v>-11655272499.709656</v>
      </c>
      <c r="J26" s="40">
        <f>SUM(E26:I26)</f>
        <v>-329523796177.54083</v>
      </c>
      <c r="K26" s="41">
        <f>+J26/$U$2</f>
        <v>-7.3939674585816351E-2</v>
      </c>
      <c r="L26" s="56">
        <f>I26</f>
        <v>-11655272499.709656</v>
      </c>
    </row>
    <row r="27" spans="4:12" ht="15">
      <c r="D27" s="50" t="s">
        <v>50</v>
      </c>
      <c r="E27" s="55">
        <f>E10-(E14-E16)</f>
        <v>-173979082070.73132</v>
      </c>
      <c r="F27" s="55">
        <f>F10-(F14-F16)</f>
        <v>14196494244.670273</v>
      </c>
      <c r="G27" s="55">
        <f>G10-(G14-G16)</f>
        <v>674301400.46997643</v>
      </c>
      <c r="H27" s="40">
        <f>H10-(H14-H16)</f>
        <v>3142726545.759903</v>
      </c>
      <c r="I27" s="40">
        <f>I10-(I14-I16)</f>
        <v>-582642662.70965576</v>
      </c>
      <c r="J27" s="40">
        <f>SUM(E27:I27)</f>
        <v>-156548202542.54083</v>
      </c>
      <c r="K27" s="41">
        <f>+J27/$U$2</f>
        <v>-3.5126820239572296E-2</v>
      </c>
      <c r="L27" s="57">
        <v>-16605157555</v>
      </c>
    </row>
    <row r="28" spans="4:12" ht="15">
      <c r="D28" s="50"/>
      <c r="E28" s="58"/>
      <c r="F28" s="58"/>
      <c r="G28" s="58"/>
      <c r="H28" s="52"/>
      <c r="I28" s="52"/>
      <c r="J28" s="52"/>
      <c r="K28" s="59"/>
      <c r="L28" s="57">
        <f>L26-L27</f>
        <v>4949885055.2903442</v>
      </c>
    </row>
    <row r="29" spans="4:12" ht="15">
      <c r="D29" s="27" t="s">
        <v>51</v>
      </c>
      <c r="E29" s="28">
        <f t="shared" ref="E29:J29" si="3">E30-E31</f>
        <v>438726818897.05011</v>
      </c>
      <c r="F29" s="28">
        <f t="shared" si="3"/>
        <v>1062868936.7</v>
      </c>
      <c r="G29" s="28">
        <f t="shared" si="3"/>
        <v>0</v>
      </c>
      <c r="H29" s="29">
        <f t="shared" si="3"/>
        <v>-1750300974.5700028</v>
      </c>
      <c r="I29" s="29">
        <f t="shared" si="3"/>
        <v>11655272499.709991</v>
      </c>
      <c r="J29" s="29">
        <f t="shared" si="3"/>
        <v>449694659358.89001</v>
      </c>
      <c r="K29" s="42">
        <f>+J29/$U$2</f>
        <v>0.10090402320462853</v>
      </c>
    </row>
    <row r="30" spans="4:12" ht="15">
      <c r="D30" s="32" t="s">
        <v>52</v>
      </c>
      <c r="E30" s="33">
        <v>599467288501.16016</v>
      </c>
      <c r="F30" s="33">
        <v>1079999996</v>
      </c>
      <c r="G30" s="33">
        <v>0</v>
      </c>
      <c r="H30" s="34">
        <v>509238694.0800001</v>
      </c>
      <c r="I30" s="34">
        <v>40686035563.349998</v>
      </c>
      <c r="J30" s="34">
        <f>SUM(E30:I30)</f>
        <v>641742562754.59009</v>
      </c>
      <c r="K30" s="35">
        <f>+J30/$U$2</f>
        <v>0.1439963875397241</v>
      </c>
    </row>
    <row r="31" spans="4:12" ht="15">
      <c r="D31" s="32" t="s">
        <v>53</v>
      </c>
      <c r="E31" s="33">
        <v>160740469604.11005</v>
      </c>
      <c r="F31" s="33">
        <v>17131059.299999997</v>
      </c>
      <c r="G31" s="33">
        <v>0</v>
      </c>
      <c r="H31" s="34">
        <v>2259539668.650003</v>
      </c>
      <c r="I31" s="34">
        <v>29030763063.640007</v>
      </c>
      <c r="J31" s="34">
        <f>SUM(E31:I31)</f>
        <v>192047903395.70004</v>
      </c>
      <c r="K31" s="35">
        <f>+J31/$U$2</f>
        <v>4.309236433509555E-2</v>
      </c>
    </row>
    <row r="32" spans="4:12" ht="15">
      <c r="D32" s="37"/>
      <c r="E32" s="60"/>
      <c r="F32" s="60"/>
      <c r="G32" s="60"/>
      <c r="H32" s="61"/>
      <c r="I32" s="61"/>
      <c r="J32" s="61"/>
      <c r="K32" s="41"/>
    </row>
    <row r="33" spans="4:11" s="31" customFormat="1" ht="15">
      <c r="D33" s="27" t="s">
        <v>54</v>
      </c>
      <c r="E33" s="62">
        <f t="shared" ref="E33:J33" si="4">+E26/$U$2</f>
        <v>-7.5346484366374228E-2</v>
      </c>
      <c r="F33" s="62">
        <f t="shared" si="4"/>
        <v>3.1853776929550558E-3</v>
      </c>
      <c r="G33" s="62">
        <f t="shared" si="4"/>
        <v>1.5130205072245526E-4</v>
      </c>
      <c r="H33" s="62">
        <f t="shared" si="4"/>
        <v>6.8537987872557317E-4</v>
      </c>
      <c r="I33" s="62">
        <f t="shared" si="4"/>
        <v>-2.6152498418452082E-3</v>
      </c>
      <c r="J33" s="62">
        <f t="shared" si="4"/>
        <v>-7.3939674585816351E-2</v>
      </c>
      <c r="K33" s="63"/>
    </row>
    <row r="34" spans="4:11" s="31" customFormat="1" ht="25.5" customHeight="1">
      <c r="D34" s="610" t="s">
        <v>55</v>
      </c>
      <c r="E34" s="610"/>
      <c r="F34" s="610"/>
      <c r="G34" s="610"/>
      <c r="H34" s="610"/>
      <c r="I34" s="610"/>
      <c r="J34" s="610"/>
      <c r="K34" s="610"/>
    </row>
    <row r="35" spans="4:11"/>
    <row r="36" spans="4:11"/>
  </sheetData>
  <mergeCells count="8">
    <mergeCell ref="A8:N8"/>
    <mergeCell ref="D34:K34"/>
    <mergeCell ref="A1:N1"/>
    <mergeCell ref="A2:N2"/>
    <mergeCell ref="A3:N3"/>
    <mergeCell ref="A5:L5"/>
    <mergeCell ref="A6:N6"/>
    <mergeCell ref="A7:N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51ABA-8C9F-4EC5-8259-B49C70B4C94E}">
  <dimension ref="A1:WWE46"/>
  <sheetViews>
    <sheetView showGridLines="0" workbookViewId="0">
      <selection activeCell="I11" sqref="I11"/>
    </sheetView>
  </sheetViews>
  <sheetFormatPr baseColWidth="10" defaultColWidth="0" defaultRowHeight="0" customHeight="1" zeroHeight="1"/>
  <cols>
    <col min="1" max="1" width="31" customWidth="1"/>
    <col min="2" max="2" width="10.42578125" bestFit="1" customWidth="1"/>
    <col min="3" max="3" width="9.140625" bestFit="1" customWidth="1"/>
    <col min="4" max="4" width="10.42578125" bestFit="1" customWidth="1"/>
    <col min="5" max="5" width="9.140625" bestFit="1" customWidth="1"/>
    <col min="6" max="6" width="12.140625" bestFit="1" customWidth="1"/>
    <col min="7" max="7" width="9.85546875" bestFit="1" customWidth="1"/>
    <col min="8" max="8" width="12.140625" bestFit="1" customWidth="1"/>
    <col min="9" max="9" width="9.85546875" bestFit="1" customWidth="1"/>
    <col min="10" max="10" width="20.5703125" bestFit="1" customWidth="1"/>
    <col min="11" max="11" width="20.28515625" bestFit="1" customWidth="1"/>
    <col min="12" max="12" width="15.140625" bestFit="1" customWidth="1"/>
    <col min="13" max="13" width="8.140625" bestFit="1" customWidth="1"/>
    <col min="14" max="14" width="11.7109375" hidden="1" customWidth="1"/>
    <col min="15" max="15" width="11.42578125" hidden="1"/>
    <col min="16" max="16" width="17.5703125" hidden="1"/>
    <col min="17" max="17" width="18.5703125" style="15" hidden="1"/>
    <col min="18" max="18" width="19.140625" style="15" hidden="1"/>
    <col min="19" max="20" width="11.42578125" style="15" hidden="1"/>
    <col min="21" max="21" width="13.5703125" style="15" hidden="1"/>
    <col min="22" max="22" width="11.42578125" style="15" hidden="1"/>
    <col min="23" max="23" width="20.140625" style="15" hidden="1"/>
    <col min="24" max="260" width="11.42578125" style="15" hidden="1"/>
    <col min="261" max="261" width="28.28515625" style="15" hidden="1"/>
    <col min="262" max="262" width="18.5703125" style="15" hidden="1"/>
    <col min="263" max="263" width="17.28515625" style="15" hidden="1"/>
    <col min="264" max="265" width="17.5703125" style="15" hidden="1"/>
    <col min="266" max="266" width="18.5703125" style="15" hidden="1"/>
    <col min="267" max="267" width="16.5703125" style="15" hidden="1"/>
    <col min="268" max="268" width="18.5703125" style="15" hidden="1"/>
    <col min="269" max="269" width="13.28515625" style="15" hidden="1"/>
    <col min="270" max="278" width="11.42578125" style="15" hidden="1"/>
    <col min="279" max="279" width="12.85546875" style="15" hidden="1"/>
    <col min="280" max="516" width="11.42578125" style="15" hidden="1"/>
    <col min="517" max="517" width="28.28515625" style="15" hidden="1"/>
    <col min="518" max="518" width="18.5703125" style="15" hidden="1"/>
    <col min="519" max="519" width="17.28515625" style="15" hidden="1"/>
    <col min="520" max="521" width="17.5703125" style="15" hidden="1"/>
    <col min="522" max="522" width="18.5703125" style="15" hidden="1"/>
    <col min="523" max="523" width="16.5703125" style="15" hidden="1"/>
    <col min="524" max="524" width="18.5703125" style="15" hidden="1"/>
    <col min="525" max="525" width="13.28515625" style="15" hidden="1"/>
    <col min="526" max="534" width="11.42578125" style="15" hidden="1"/>
    <col min="535" max="535" width="12.85546875" style="15" hidden="1"/>
    <col min="536" max="772" width="11.42578125" style="15" hidden="1"/>
    <col min="773" max="773" width="28.28515625" style="15" hidden="1"/>
    <col min="774" max="774" width="18.5703125" style="15" hidden="1"/>
    <col min="775" max="775" width="17.28515625" style="15" hidden="1"/>
    <col min="776" max="777" width="17.5703125" style="15" hidden="1"/>
    <col min="778" max="778" width="18.5703125" style="15" hidden="1"/>
    <col min="779" max="779" width="16.5703125" style="15" hidden="1"/>
    <col min="780" max="780" width="18.5703125" style="15" hidden="1"/>
    <col min="781" max="781" width="13.28515625" style="15" hidden="1"/>
    <col min="782" max="790" width="11.42578125" style="15" hidden="1"/>
    <col min="791" max="791" width="12.85546875" style="15" hidden="1"/>
    <col min="792" max="1028" width="11.42578125" style="15" hidden="1"/>
    <col min="1029" max="1029" width="28.28515625" style="15" hidden="1"/>
    <col min="1030" max="1030" width="18.5703125" style="15" hidden="1"/>
    <col min="1031" max="1031" width="17.28515625" style="15" hidden="1"/>
    <col min="1032" max="1033" width="17.5703125" style="15" hidden="1"/>
    <col min="1034" max="1034" width="18.5703125" style="15" hidden="1"/>
    <col min="1035" max="1035" width="16.5703125" style="15" hidden="1"/>
    <col min="1036" max="1036" width="18.5703125" style="15" hidden="1"/>
    <col min="1037" max="1037" width="13.28515625" style="15" hidden="1"/>
    <col min="1038" max="1046" width="11.42578125" style="15" hidden="1"/>
    <col min="1047" max="1047" width="12.85546875" style="15" hidden="1"/>
    <col min="1048" max="1284" width="11.42578125" style="15" hidden="1"/>
    <col min="1285" max="1285" width="28.28515625" style="15" hidden="1"/>
    <col min="1286" max="1286" width="18.5703125" style="15" hidden="1"/>
    <col min="1287" max="1287" width="17.28515625" style="15" hidden="1"/>
    <col min="1288" max="1289" width="17.5703125" style="15" hidden="1"/>
    <col min="1290" max="1290" width="18.5703125" style="15" hidden="1"/>
    <col min="1291" max="1291" width="16.5703125" style="15" hidden="1"/>
    <col min="1292" max="1292" width="18.5703125" style="15" hidden="1"/>
    <col min="1293" max="1293" width="13.28515625" style="15" hidden="1"/>
    <col min="1294" max="1302" width="11.42578125" style="15" hidden="1"/>
    <col min="1303" max="1303" width="12.85546875" style="15" hidden="1"/>
    <col min="1304" max="1540" width="11.42578125" style="15" hidden="1"/>
    <col min="1541" max="1541" width="28.28515625" style="15" hidden="1"/>
    <col min="1542" max="1542" width="18.5703125" style="15" hidden="1"/>
    <col min="1543" max="1543" width="17.28515625" style="15" hidden="1"/>
    <col min="1544" max="1545" width="17.5703125" style="15" hidden="1"/>
    <col min="1546" max="1546" width="18.5703125" style="15" hidden="1"/>
    <col min="1547" max="1547" width="16.5703125" style="15" hidden="1"/>
    <col min="1548" max="1548" width="18.5703125" style="15" hidden="1"/>
    <col min="1549" max="1549" width="13.28515625" style="15" hidden="1"/>
    <col min="1550" max="1558" width="11.42578125" style="15" hidden="1"/>
    <col min="1559" max="1559" width="12.85546875" style="15" hidden="1"/>
    <col min="1560" max="1796" width="11.42578125" style="15" hidden="1"/>
    <col min="1797" max="1797" width="28.28515625" style="15" hidden="1"/>
    <col min="1798" max="1798" width="18.5703125" style="15" hidden="1"/>
    <col min="1799" max="1799" width="17.28515625" style="15" hidden="1"/>
    <col min="1800" max="1801" width="17.5703125" style="15" hidden="1"/>
    <col min="1802" max="1802" width="18.5703125" style="15" hidden="1"/>
    <col min="1803" max="1803" width="16.5703125" style="15" hidden="1"/>
    <col min="1804" max="1804" width="18.5703125" style="15" hidden="1"/>
    <col min="1805" max="1805" width="13.28515625" style="15" hidden="1"/>
    <col min="1806" max="1814" width="11.42578125" style="15" hidden="1"/>
    <col min="1815" max="1815" width="12.85546875" style="15" hidden="1"/>
    <col min="1816" max="2052" width="11.42578125" style="15" hidden="1"/>
    <col min="2053" max="2053" width="28.28515625" style="15" hidden="1"/>
    <col min="2054" max="2054" width="18.5703125" style="15" hidden="1"/>
    <col min="2055" max="2055" width="17.28515625" style="15" hidden="1"/>
    <col min="2056" max="2057" width="17.5703125" style="15" hidden="1"/>
    <col min="2058" max="2058" width="18.5703125" style="15" hidden="1"/>
    <col min="2059" max="2059" width="16.5703125" style="15" hidden="1"/>
    <col min="2060" max="2060" width="18.5703125" style="15" hidden="1"/>
    <col min="2061" max="2061" width="13.28515625" style="15" hidden="1"/>
    <col min="2062" max="2070" width="11.42578125" style="15" hidden="1"/>
    <col min="2071" max="2071" width="12.85546875" style="15" hidden="1"/>
    <col min="2072" max="2308" width="11.42578125" style="15" hidden="1"/>
    <col min="2309" max="2309" width="28.28515625" style="15" hidden="1"/>
    <col min="2310" max="2310" width="18.5703125" style="15" hidden="1"/>
    <col min="2311" max="2311" width="17.28515625" style="15" hidden="1"/>
    <col min="2312" max="2313" width="17.5703125" style="15" hidden="1"/>
    <col min="2314" max="2314" width="18.5703125" style="15" hidden="1"/>
    <col min="2315" max="2315" width="16.5703125" style="15" hidden="1"/>
    <col min="2316" max="2316" width="18.5703125" style="15" hidden="1"/>
    <col min="2317" max="2317" width="13.28515625" style="15" hidden="1"/>
    <col min="2318" max="2326" width="11.42578125" style="15" hidden="1"/>
    <col min="2327" max="2327" width="12.85546875" style="15" hidden="1"/>
    <col min="2328" max="2564" width="11.42578125" style="15" hidden="1"/>
    <col min="2565" max="2565" width="28.28515625" style="15" hidden="1"/>
    <col min="2566" max="2566" width="18.5703125" style="15" hidden="1"/>
    <col min="2567" max="2567" width="17.28515625" style="15" hidden="1"/>
    <col min="2568" max="2569" width="17.5703125" style="15" hidden="1"/>
    <col min="2570" max="2570" width="18.5703125" style="15" hidden="1"/>
    <col min="2571" max="2571" width="16.5703125" style="15" hidden="1"/>
    <col min="2572" max="2572" width="18.5703125" style="15" hidden="1"/>
    <col min="2573" max="2573" width="13.28515625" style="15" hidden="1"/>
    <col min="2574" max="2582" width="11.42578125" style="15" hidden="1"/>
    <col min="2583" max="2583" width="12.85546875" style="15" hidden="1"/>
    <col min="2584" max="2820" width="11.42578125" style="15" hidden="1"/>
    <col min="2821" max="2821" width="28.28515625" style="15" hidden="1"/>
    <col min="2822" max="2822" width="18.5703125" style="15" hidden="1"/>
    <col min="2823" max="2823" width="17.28515625" style="15" hidden="1"/>
    <col min="2824" max="2825" width="17.5703125" style="15" hidden="1"/>
    <col min="2826" max="2826" width="18.5703125" style="15" hidden="1"/>
    <col min="2827" max="2827" width="16.5703125" style="15" hidden="1"/>
    <col min="2828" max="2828" width="18.5703125" style="15" hidden="1"/>
    <col min="2829" max="2829" width="13.28515625" style="15" hidden="1"/>
    <col min="2830" max="2838" width="11.42578125" style="15" hidden="1"/>
    <col min="2839" max="2839" width="12.85546875" style="15" hidden="1"/>
    <col min="2840" max="3076" width="11.42578125" style="15" hidden="1"/>
    <col min="3077" max="3077" width="28.28515625" style="15" hidden="1"/>
    <col min="3078" max="3078" width="18.5703125" style="15" hidden="1"/>
    <col min="3079" max="3079" width="17.28515625" style="15" hidden="1"/>
    <col min="3080" max="3081" width="17.5703125" style="15" hidden="1"/>
    <col min="3082" max="3082" width="18.5703125" style="15" hidden="1"/>
    <col min="3083" max="3083" width="16.5703125" style="15" hidden="1"/>
    <col min="3084" max="3084" width="18.5703125" style="15" hidden="1"/>
    <col min="3085" max="3085" width="13.28515625" style="15" hidden="1"/>
    <col min="3086" max="3094" width="11.42578125" style="15" hidden="1"/>
    <col min="3095" max="3095" width="12.85546875" style="15" hidden="1"/>
    <col min="3096" max="3332" width="11.42578125" style="15" hidden="1"/>
    <col min="3333" max="3333" width="28.28515625" style="15" hidden="1"/>
    <col min="3334" max="3334" width="18.5703125" style="15" hidden="1"/>
    <col min="3335" max="3335" width="17.28515625" style="15" hidden="1"/>
    <col min="3336" max="3337" width="17.5703125" style="15" hidden="1"/>
    <col min="3338" max="3338" width="18.5703125" style="15" hidden="1"/>
    <col min="3339" max="3339" width="16.5703125" style="15" hidden="1"/>
    <col min="3340" max="3340" width="18.5703125" style="15" hidden="1"/>
    <col min="3341" max="3341" width="13.28515625" style="15" hidden="1"/>
    <col min="3342" max="3350" width="11.42578125" style="15" hidden="1"/>
    <col min="3351" max="3351" width="12.85546875" style="15" hidden="1"/>
    <col min="3352" max="3588" width="11.42578125" style="15" hidden="1"/>
    <col min="3589" max="3589" width="28.28515625" style="15" hidden="1"/>
    <col min="3590" max="3590" width="18.5703125" style="15" hidden="1"/>
    <col min="3591" max="3591" width="17.28515625" style="15" hidden="1"/>
    <col min="3592" max="3593" width="17.5703125" style="15" hidden="1"/>
    <col min="3594" max="3594" width="18.5703125" style="15" hidden="1"/>
    <col min="3595" max="3595" width="16.5703125" style="15" hidden="1"/>
    <col min="3596" max="3596" width="18.5703125" style="15" hidden="1"/>
    <col min="3597" max="3597" width="13.28515625" style="15" hidden="1"/>
    <col min="3598" max="3606" width="11.42578125" style="15" hidden="1"/>
    <col min="3607" max="3607" width="12.85546875" style="15" hidden="1"/>
    <col min="3608" max="3844" width="11.42578125" style="15" hidden="1"/>
    <col min="3845" max="3845" width="28.28515625" style="15" hidden="1"/>
    <col min="3846" max="3846" width="18.5703125" style="15" hidden="1"/>
    <col min="3847" max="3847" width="17.28515625" style="15" hidden="1"/>
    <col min="3848" max="3849" width="17.5703125" style="15" hidden="1"/>
    <col min="3850" max="3850" width="18.5703125" style="15" hidden="1"/>
    <col min="3851" max="3851" width="16.5703125" style="15" hidden="1"/>
    <col min="3852" max="3852" width="18.5703125" style="15" hidden="1"/>
    <col min="3853" max="3853" width="13.28515625" style="15" hidden="1"/>
    <col min="3854" max="3862" width="11.42578125" style="15" hidden="1"/>
    <col min="3863" max="3863" width="12.85546875" style="15" hidden="1"/>
    <col min="3864" max="4100" width="11.42578125" style="15" hidden="1"/>
    <col min="4101" max="4101" width="28.28515625" style="15" hidden="1"/>
    <col min="4102" max="4102" width="18.5703125" style="15" hidden="1"/>
    <col min="4103" max="4103" width="17.28515625" style="15" hidden="1"/>
    <col min="4104" max="4105" width="17.5703125" style="15" hidden="1"/>
    <col min="4106" max="4106" width="18.5703125" style="15" hidden="1"/>
    <col min="4107" max="4107" width="16.5703125" style="15" hidden="1"/>
    <col min="4108" max="4108" width="18.5703125" style="15" hidden="1"/>
    <col min="4109" max="4109" width="13.28515625" style="15" hidden="1"/>
    <col min="4110" max="4118" width="11.42578125" style="15" hidden="1"/>
    <col min="4119" max="4119" width="12.85546875" style="15" hidden="1"/>
    <col min="4120" max="4356" width="11.42578125" style="15" hidden="1"/>
    <col min="4357" max="4357" width="28.28515625" style="15" hidden="1"/>
    <col min="4358" max="4358" width="18.5703125" style="15" hidden="1"/>
    <col min="4359" max="4359" width="17.28515625" style="15" hidden="1"/>
    <col min="4360" max="4361" width="17.5703125" style="15" hidden="1"/>
    <col min="4362" max="4362" width="18.5703125" style="15" hidden="1"/>
    <col min="4363" max="4363" width="16.5703125" style="15" hidden="1"/>
    <col min="4364" max="4364" width="18.5703125" style="15" hidden="1"/>
    <col min="4365" max="4365" width="13.28515625" style="15" hidden="1"/>
    <col min="4366" max="4374" width="11.42578125" style="15" hidden="1"/>
    <col min="4375" max="4375" width="12.85546875" style="15" hidden="1"/>
    <col min="4376" max="4612" width="11.42578125" style="15" hidden="1"/>
    <col min="4613" max="4613" width="28.28515625" style="15" hidden="1"/>
    <col min="4614" max="4614" width="18.5703125" style="15" hidden="1"/>
    <col min="4615" max="4615" width="17.28515625" style="15" hidden="1"/>
    <col min="4616" max="4617" width="17.5703125" style="15" hidden="1"/>
    <col min="4618" max="4618" width="18.5703125" style="15" hidden="1"/>
    <col min="4619" max="4619" width="16.5703125" style="15" hidden="1"/>
    <col min="4620" max="4620" width="18.5703125" style="15" hidden="1"/>
    <col min="4621" max="4621" width="13.28515625" style="15" hidden="1"/>
    <col min="4622" max="4630" width="11.42578125" style="15" hidden="1"/>
    <col min="4631" max="4631" width="12.85546875" style="15" hidden="1"/>
    <col min="4632" max="4868" width="11.42578125" style="15" hidden="1"/>
    <col min="4869" max="4869" width="28.28515625" style="15" hidden="1"/>
    <col min="4870" max="4870" width="18.5703125" style="15" hidden="1"/>
    <col min="4871" max="4871" width="17.28515625" style="15" hidden="1"/>
    <col min="4872" max="4873" width="17.5703125" style="15" hidden="1"/>
    <col min="4874" max="4874" width="18.5703125" style="15" hidden="1"/>
    <col min="4875" max="4875" width="16.5703125" style="15" hidden="1"/>
    <col min="4876" max="4876" width="18.5703125" style="15" hidden="1"/>
    <col min="4877" max="4877" width="13.28515625" style="15" hidden="1"/>
    <col min="4878" max="4886" width="11.42578125" style="15" hidden="1"/>
    <col min="4887" max="4887" width="12.85546875" style="15" hidden="1"/>
    <col min="4888" max="5124" width="11.42578125" style="15" hidden="1"/>
    <col min="5125" max="5125" width="28.28515625" style="15" hidden="1"/>
    <col min="5126" max="5126" width="18.5703125" style="15" hidden="1"/>
    <col min="5127" max="5127" width="17.28515625" style="15" hidden="1"/>
    <col min="5128" max="5129" width="17.5703125" style="15" hidden="1"/>
    <col min="5130" max="5130" width="18.5703125" style="15" hidden="1"/>
    <col min="5131" max="5131" width="16.5703125" style="15" hidden="1"/>
    <col min="5132" max="5132" width="18.5703125" style="15" hidden="1"/>
    <col min="5133" max="5133" width="13.28515625" style="15" hidden="1"/>
    <col min="5134" max="5142" width="11.42578125" style="15" hidden="1"/>
    <col min="5143" max="5143" width="12.85546875" style="15" hidden="1"/>
    <col min="5144" max="5380" width="11.42578125" style="15" hidden="1"/>
    <col min="5381" max="5381" width="28.28515625" style="15" hidden="1"/>
    <col min="5382" max="5382" width="18.5703125" style="15" hidden="1"/>
    <col min="5383" max="5383" width="17.28515625" style="15" hidden="1"/>
    <col min="5384" max="5385" width="17.5703125" style="15" hidden="1"/>
    <col min="5386" max="5386" width="18.5703125" style="15" hidden="1"/>
    <col min="5387" max="5387" width="16.5703125" style="15" hidden="1"/>
    <col min="5388" max="5388" width="18.5703125" style="15" hidden="1"/>
    <col min="5389" max="5389" width="13.28515625" style="15" hidden="1"/>
    <col min="5390" max="5398" width="11.42578125" style="15" hidden="1"/>
    <col min="5399" max="5399" width="12.85546875" style="15" hidden="1"/>
    <col min="5400" max="5636" width="11.42578125" style="15" hidden="1"/>
    <col min="5637" max="5637" width="28.28515625" style="15" hidden="1"/>
    <col min="5638" max="5638" width="18.5703125" style="15" hidden="1"/>
    <col min="5639" max="5639" width="17.28515625" style="15" hidden="1"/>
    <col min="5640" max="5641" width="17.5703125" style="15" hidden="1"/>
    <col min="5642" max="5642" width="18.5703125" style="15" hidden="1"/>
    <col min="5643" max="5643" width="16.5703125" style="15" hidden="1"/>
    <col min="5644" max="5644" width="18.5703125" style="15" hidden="1"/>
    <col min="5645" max="5645" width="13.28515625" style="15" hidden="1"/>
    <col min="5646" max="5654" width="11.42578125" style="15" hidden="1"/>
    <col min="5655" max="5655" width="12.85546875" style="15" hidden="1"/>
    <col min="5656" max="5892" width="11.42578125" style="15" hidden="1"/>
    <col min="5893" max="5893" width="28.28515625" style="15" hidden="1"/>
    <col min="5894" max="5894" width="18.5703125" style="15" hidden="1"/>
    <col min="5895" max="5895" width="17.28515625" style="15" hidden="1"/>
    <col min="5896" max="5897" width="17.5703125" style="15" hidden="1"/>
    <col min="5898" max="5898" width="18.5703125" style="15" hidden="1"/>
    <col min="5899" max="5899" width="16.5703125" style="15" hidden="1"/>
    <col min="5900" max="5900" width="18.5703125" style="15" hidden="1"/>
    <col min="5901" max="5901" width="13.28515625" style="15" hidden="1"/>
    <col min="5902" max="5910" width="11.42578125" style="15" hidden="1"/>
    <col min="5911" max="5911" width="12.85546875" style="15" hidden="1"/>
    <col min="5912" max="6148" width="11.42578125" style="15" hidden="1"/>
    <col min="6149" max="6149" width="28.28515625" style="15" hidden="1"/>
    <col min="6150" max="6150" width="18.5703125" style="15" hidden="1"/>
    <col min="6151" max="6151" width="17.28515625" style="15" hidden="1"/>
    <col min="6152" max="6153" width="17.5703125" style="15" hidden="1"/>
    <col min="6154" max="6154" width="18.5703125" style="15" hidden="1"/>
    <col min="6155" max="6155" width="16.5703125" style="15" hidden="1"/>
    <col min="6156" max="6156" width="18.5703125" style="15" hidden="1"/>
    <col min="6157" max="6157" width="13.28515625" style="15" hidden="1"/>
    <col min="6158" max="6166" width="11.42578125" style="15" hidden="1"/>
    <col min="6167" max="6167" width="12.85546875" style="15" hidden="1"/>
    <col min="6168" max="6404" width="11.42578125" style="15" hidden="1"/>
    <col min="6405" max="6405" width="28.28515625" style="15" hidden="1"/>
    <col min="6406" max="6406" width="18.5703125" style="15" hidden="1"/>
    <col min="6407" max="6407" width="17.28515625" style="15" hidden="1"/>
    <col min="6408" max="6409" width="17.5703125" style="15" hidden="1"/>
    <col min="6410" max="6410" width="18.5703125" style="15" hidden="1"/>
    <col min="6411" max="6411" width="16.5703125" style="15" hidden="1"/>
    <col min="6412" max="6412" width="18.5703125" style="15" hidden="1"/>
    <col min="6413" max="6413" width="13.28515625" style="15" hidden="1"/>
    <col min="6414" max="6422" width="11.42578125" style="15" hidden="1"/>
    <col min="6423" max="6423" width="12.85546875" style="15" hidden="1"/>
    <col min="6424" max="6660" width="11.42578125" style="15" hidden="1"/>
    <col min="6661" max="6661" width="28.28515625" style="15" hidden="1"/>
    <col min="6662" max="6662" width="18.5703125" style="15" hidden="1"/>
    <col min="6663" max="6663" width="17.28515625" style="15" hidden="1"/>
    <col min="6664" max="6665" width="17.5703125" style="15" hidden="1"/>
    <col min="6666" max="6666" width="18.5703125" style="15" hidden="1"/>
    <col min="6667" max="6667" width="16.5703125" style="15" hidden="1"/>
    <col min="6668" max="6668" width="18.5703125" style="15" hidden="1"/>
    <col min="6669" max="6669" width="13.28515625" style="15" hidden="1"/>
    <col min="6670" max="6678" width="11.42578125" style="15" hidden="1"/>
    <col min="6679" max="6679" width="12.85546875" style="15" hidden="1"/>
    <col min="6680" max="6916" width="11.42578125" style="15" hidden="1"/>
    <col min="6917" max="6917" width="28.28515625" style="15" hidden="1"/>
    <col min="6918" max="6918" width="18.5703125" style="15" hidden="1"/>
    <col min="6919" max="6919" width="17.28515625" style="15" hidden="1"/>
    <col min="6920" max="6921" width="17.5703125" style="15" hidden="1"/>
    <col min="6922" max="6922" width="18.5703125" style="15" hidden="1"/>
    <col min="6923" max="6923" width="16.5703125" style="15" hidden="1"/>
    <col min="6924" max="6924" width="18.5703125" style="15" hidden="1"/>
    <col min="6925" max="6925" width="13.28515625" style="15" hidden="1"/>
    <col min="6926" max="6934" width="11.42578125" style="15" hidden="1"/>
    <col min="6935" max="6935" width="12.85546875" style="15" hidden="1"/>
    <col min="6936" max="7172" width="11.42578125" style="15" hidden="1"/>
    <col min="7173" max="7173" width="28.28515625" style="15" hidden="1"/>
    <col min="7174" max="7174" width="18.5703125" style="15" hidden="1"/>
    <col min="7175" max="7175" width="17.28515625" style="15" hidden="1"/>
    <col min="7176" max="7177" width="17.5703125" style="15" hidden="1"/>
    <col min="7178" max="7178" width="18.5703125" style="15" hidden="1"/>
    <col min="7179" max="7179" width="16.5703125" style="15" hidden="1"/>
    <col min="7180" max="7180" width="18.5703125" style="15" hidden="1"/>
    <col min="7181" max="7181" width="13.28515625" style="15" hidden="1"/>
    <col min="7182" max="7190" width="11.42578125" style="15" hidden="1"/>
    <col min="7191" max="7191" width="12.85546875" style="15" hidden="1"/>
    <col min="7192" max="7428" width="11.42578125" style="15" hidden="1"/>
    <col min="7429" max="7429" width="28.28515625" style="15" hidden="1"/>
    <col min="7430" max="7430" width="18.5703125" style="15" hidden="1"/>
    <col min="7431" max="7431" width="17.28515625" style="15" hidden="1"/>
    <col min="7432" max="7433" width="17.5703125" style="15" hidden="1"/>
    <col min="7434" max="7434" width="18.5703125" style="15" hidden="1"/>
    <col min="7435" max="7435" width="16.5703125" style="15" hidden="1"/>
    <col min="7436" max="7436" width="18.5703125" style="15" hidden="1"/>
    <col min="7437" max="7437" width="13.28515625" style="15" hidden="1"/>
    <col min="7438" max="7446" width="11.42578125" style="15" hidden="1"/>
    <col min="7447" max="7447" width="12.85546875" style="15" hidden="1"/>
    <col min="7448" max="7684" width="11.42578125" style="15" hidden="1"/>
    <col min="7685" max="7685" width="28.28515625" style="15" hidden="1"/>
    <col min="7686" max="7686" width="18.5703125" style="15" hidden="1"/>
    <col min="7687" max="7687" width="17.28515625" style="15" hidden="1"/>
    <col min="7688" max="7689" width="17.5703125" style="15" hidden="1"/>
    <col min="7690" max="7690" width="18.5703125" style="15" hidden="1"/>
    <col min="7691" max="7691" width="16.5703125" style="15" hidden="1"/>
    <col min="7692" max="7692" width="18.5703125" style="15" hidden="1"/>
    <col min="7693" max="7693" width="13.28515625" style="15" hidden="1"/>
    <col min="7694" max="7702" width="11.42578125" style="15" hidden="1"/>
    <col min="7703" max="7703" width="12.85546875" style="15" hidden="1"/>
    <col min="7704" max="7940" width="11.42578125" style="15" hidden="1"/>
    <col min="7941" max="7941" width="28.28515625" style="15" hidden="1"/>
    <col min="7942" max="7942" width="18.5703125" style="15" hidden="1"/>
    <col min="7943" max="7943" width="17.28515625" style="15" hidden="1"/>
    <col min="7944" max="7945" width="17.5703125" style="15" hidden="1"/>
    <col min="7946" max="7946" width="18.5703125" style="15" hidden="1"/>
    <col min="7947" max="7947" width="16.5703125" style="15" hidden="1"/>
    <col min="7948" max="7948" width="18.5703125" style="15" hidden="1"/>
    <col min="7949" max="7949" width="13.28515625" style="15" hidden="1"/>
    <col min="7950" max="7958" width="11.42578125" style="15" hidden="1"/>
    <col min="7959" max="7959" width="12.85546875" style="15" hidden="1"/>
    <col min="7960" max="8196" width="11.42578125" style="15" hidden="1"/>
    <col min="8197" max="8197" width="28.28515625" style="15" hidden="1"/>
    <col min="8198" max="8198" width="18.5703125" style="15" hidden="1"/>
    <col min="8199" max="8199" width="17.28515625" style="15" hidden="1"/>
    <col min="8200" max="8201" width="17.5703125" style="15" hidden="1"/>
    <col min="8202" max="8202" width="18.5703125" style="15" hidden="1"/>
    <col min="8203" max="8203" width="16.5703125" style="15" hidden="1"/>
    <col min="8204" max="8204" width="18.5703125" style="15" hidden="1"/>
    <col min="8205" max="8205" width="13.28515625" style="15" hidden="1"/>
    <col min="8206" max="8214" width="11.42578125" style="15" hidden="1"/>
    <col min="8215" max="8215" width="12.85546875" style="15" hidden="1"/>
    <col min="8216" max="8452" width="11.42578125" style="15" hidden="1"/>
    <col min="8453" max="8453" width="28.28515625" style="15" hidden="1"/>
    <col min="8454" max="8454" width="18.5703125" style="15" hidden="1"/>
    <col min="8455" max="8455" width="17.28515625" style="15" hidden="1"/>
    <col min="8456" max="8457" width="17.5703125" style="15" hidden="1"/>
    <col min="8458" max="8458" width="18.5703125" style="15" hidden="1"/>
    <col min="8459" max="8459" width="16.5703125" style="15" hidden="1"/>
    <col min="8460" max="8460" width="18.5703125" style="15" hidden="1"/>
    <col min="8461" max="8461" width="13.28515625" style="15" hidden="1"/>
    <col min="8462" max="8470" width="11.42578125" style="15" hidden="1"/>
    <col min="8471" max="8471" width="12.85546875" style="15" hidden="1"/>
    <col min="8472" max="8708" width="11.42578125" style="15" hidden="1"/>
    <col min="8709" max="8709" width="28.28515625" style="15" hidden="1"/>
    <col min="8710" max="8710" width="18.5703125" style="15" hidden="1"/>
    <col min="8711" max="8711" width="17.28515625" style="15" hidden="1"/>
    <col min="8712" max="8713" width="17.5703125" style="15" hidden="1"/>
    <col min="8714" max="8714" width="18.5703125" style="15" hidden="1"/>
    <col min="8715" max="8715" width="16.5703125" style="15" hidden="1"/>
    <col min="8716" max="8716" width="18.5703125" style="15" hidden="1"/>
    <col min="8717" max="8717" width="13.28515625" style="15" hidden="1"/>
    <col min="8718" max="8726" width="11.42578125" style="15" hidden="1"/>
    <col min="8727" max="8727" width="12.85546875" style="15" hidden="1"/>
    <col min="8728" max="8964" width="11.42578125" style="15" hidden="1"/>
    <col min="8965" max="8965" width="28.28515625" style="15" hidden="1"/>
    <col min="8966" max="8966" width="18.5703125" style="15" hidden="1"/>
    <col min="8967" max="8967" width="17.28515625" style="15" hidden="1"/>
    <col min="8968" max="8969" width="17.5703125" style="15" hidden="1"/>
    <col min="8970" max="8970" width="18.5703125" style="15" hidden="1"/>
    <col min="8971" max="8971" width="16.5703125" style="15" hidden="1"/>
    <col min="8972" max="8972" width="18.5703125" style="15" hidden="1"/>
    <col min="8973" max="8973" width="13.28515625" style="15" hidden="1"/>
    <col min="8974" max="8982" width="11.42578125" style="15" hidden="1"/>
    <col min="8983" max="8983" width="12.85546875" style="15" hidden="1"/>
    <col min="8984" max="9220" width="11.42578125" style="15" hidden="1"/>
    <col min="9221" max="9221" width="28.28515625" style="15" hidden="1"/>
    <col min="9222" max="9222" width="18.5703125" style="15" hidden="1"/>
    <col min="9223" max="9223" width="17.28515625" style="15" hidden="1"/>
    <col min="9224" max="9225" width="17.5703125" style="15" hidden="1"/>
    <col min="9226" max="9226" width="18.5703125" style="15" hidden="1"/>
    <col min="9227" max="9227" width="16.5703125" style="15" hidden="1"/>
    <col min="9228" max="9228" width="18.5703125" style="15" hidden="1"/>
    <col min="9229" max="9229" width="13.28515625" style="15" hidden="1"/>
    <col min="9230" max="9238" width="11.42578125" style="15" hidden="1"/>
    <col min="9239" max="9239" width="12.85546875" style="15" hidden="1"/>
    <col min="9240" max="9476" width="11.42578125" style="15" hidden="1"/>
    <col min="9477" max="9477" width="28.28515625" style="15" hidden="1"/>
    <col min="9478" max="9478" width="18.5703125" style="15" hidden="1"/>
    <col min="9479" max="9479" width="17.28515625" style="15" hidden="1"/>
    <col min="9480" max="9481" width="17.5703125" style="15" hidden="1"/>
    <col min="9482" max="9482" width="18.5703125" style="15" hidden="1"/>
    <col min="9483" max="9483" width="16.5703125" style="15" hidden="1"/>
    <col min="9484" max="9484" width="18.5703125" style="15" hidden="1"/>
    <col min="9485" max="9485" width="13.28515625" style="15" hidden="1"/>
    <col min="9486" max="9494" width="11.42578125" style="15" hidden="1"/>
    <col min="9495" max="9495" width="12.85546875" style="15" hidden="1"/>
    <col min="9496" max="9732" width="11.42578125" style="15" hidden="1"/>
    <col min="9733" max="9733" width="28.28515625" style="15" hidden="1"/>
    <col min="9734" max="9734" width="18.5703125" style="15" hidden="1"/>
    <col min="9735" max="9735" width="17.28515625" style="15" hidden="1"/>
    <col min="9736" max="9737" width="17.5703125" style="15" hidden="1"/>
    <col min="9738" max="9738" width="18.5703125" style="15" hidden="1"/>
    <col min="9739" max="9739" width="16.5703125" style="15" hidden="1"/>
    <col min="9740" max="9740" width="18.5703125" style="15" hidden="1"/>
    <col min="9741" max="9741" width="13.28515625" style="15" hidden="1"/>
    <col min="9742" max="9750" width="11.42578125" style="15" hidden="1"/>
    <col min="9751" max="9751" width="12.85546875" style="15" hidden="1"/>
    <col min="9752" max="9988" width="11.42578125" style="15" hidden="1"/>
    <col min="9989" max="9989" width="28.28515625" style="15" hidden="1"/>
    <col min="9990" max="9990" width="18.5703125" style="15" hidden="1"/>
    <col min="9991" max="9991" width="17.28515625" style="15" hidden="1"/>
    <col min="9992" max="9993" width="17.5703125" style="15" hidden="1"/>
    <col min="9994" max="9994" width="18.5703125" style="15" hidden="1"/>
    <col min="9995" max="9995" width="16.5703125" style="15" hidden="1"/>
    <col min="9996" max="9996" width="18.5703125" style="15" hidden="1"/>
    <col min="9997" max="9997" width="13.28515625" style="15" hidden="1"/>
    <col min="9998" max="10006" width="11.42578125" style="15" hidden="1"/>
    <col min="10007" max="10007" width="12.85546875" style="15" hidden="1"/>
    <col min="10008" max="10244" width="11.42578125" style="15" hidden="1"/>
    <col min="10245" max="10245" width="28.28515625" style="15" hidden="1"/>
    <col min="10246" max="10246" width="18.5703125" style="15" hidden="1"/>
    <col min="10247" max="10247" width="17.28515625" style="15" hidden="1"/>
    <col min="10248" max="10249" width="17.5703125" style="15" hidden="1"/>
    <col min="10250" max="10250" width="18.5703125" style="15" hidden="1"/>
    <col min="10251" max="10251" width="16.5703125" style="15" hidden="1"/>
    <col min="10252" max="10252" width="18.5703125" style="15" hidden="1"/>
    <col min="10253" max="10253" width="13.28515625" style="15" hidden="1"/>
    <col min="10254" max="10262" width="11.42578125" style="15" hidden="1"/>
    <col min="10263" max="10263" width="12.85546875" style="15" hidden="1"/>
    <col min="10264" max="10500" width="11.42578125" style="15" hidden="1"/>
    <col min="10501" max="10501" width="28.28515625" style="15" hidden="1"/>
    <col min="10502" max="10502" width="18.5703125" style="15" hidden="1"/>
    <col min="10503" max="10503" width="17.28515625" style="15" hidden="1"/>
    <col min="10504" max="10505" width="17.5703125" style="15" hidden="1"/>
    <col min="10506" max="10506" width="18.5703125" style="15" hidden="1"/>
    <col min="10507" max="10507" width="16.5703125" style="15" hidden="1"/>
    <col min="10508" max="10508" width="18.5703125" style="15" hidden="1"/>
    <col min="10509" max="10509" width="13.28515625" style="15" hidden="1"/>
    <col min="10510" max="10518" width="11.42578125" style="15" hidden="1"/>
    <col min="10519" max="10519" width="12.85546875" style="15" hidden="1"/>
    <col min="10520" max="10756" width="11.42578125" style="15" hidden="1"/>
    <col min="10757" max="10757" width="28.28515625" style="15" hidden="1"/>
    <col min="10758" max="10758" width="18.5703125" style="15" hidden="1"/>
    <col min="10759" max="10759" width="17.28515625" style="15" hidden="1"/>
    <col min="10760" max="10761" width="17.5703125" style="15" hidden="1"/>
    <col min="10762" max="10762" width="18.5703125" style="15" hidden="1"/>
    <col min="10763" max="10763" width="16.5703125" style="15" hidden="1"/>
    <col min="10764" max="10764" width="18.5703125" style="15" hidden="1"/>
    <col min="10765" max="10765" width="13.28515625" style="15" hidden="1"/>
    <col min="10766" max="10774" width="11.42578125" style="15" hidden="1"/>
    <col min="10775" max="10775" width="12.85546875" style="15" hidden="1"/>
    <col min="10776" max="11012" width="11.42578125" style="15" hidden="1"/>
    <col min="11013" max="11013" width="28.28515625" style="15" hidden="1"/>
    <col min="11014" max="11014" width="18.5703125" style="15" hidden="1"/>
    <col min="11015" max="11015" width="17.28515625" style="15" hidden="1"/>
    <col min="11016" max="11017" width="17.5703125" style="15" hidden="1"/>
    <col min="11018" max="11018" width="18.5703125" style="15" hidden="1"/>
    <col min="11019" max="11019" width="16.5703125" style="15" hidden="1"/>
    <col min="11020" max="11020" width="18.5703125" style="15" hidden="1"/>
    <col min="11021" max="11021" width="13.28515625" style="15" hidden="1"/>
    <col min="11022" max="11030" width="11.42578125" style="15" hidden="1"/>
    <col min="11031" max="11031" width="12.85546875" style="15" hidden="1"/>
    <col min="11032" max="11268" width="11.42578125" style="15" hidden="1"/>
    <col min="11269" max="11269" width="28.28515625" style="15" hidden="1"/>
    <col min="11270" max="11270" width="18.5703125" style="15" hidden="1"/>
    <col min="11271" max="11271" width="17.28515625" style="15" hidden="1"/>
    <col min="11272" max="11273" width="17.5703125" style="15" hidden="1"/>
    <col min="11274" max="11274" width="18.5703125" style="15" hidden="1"/>
    <col min="11275" max="11275" width="16.5703125" style="15" hidden="1"/>
    <col min="11276" max="11276" width="18.5703125" style="15" hidden="1"/>
    <col min="11277" max="11277" width="13.28515625" style="15" hidden="1"/>
    <col min="11278" max="11286" width="11.42578125" style="15" hidden="1"/>
    <col min="11287" max="11287" width="12.85546875" style="15" hidden="1"/>
    <col min="11288" max="11524" width="11.42578125" style="15" hidden="1"/>
    <col min="11525" max="11525" width="28.28515625" style="15" hidden="1"/>
    <col min="11526" max="11526" width="18.5703125" style="15" hidden="1"/>
    <col min="11527" max="11527" width="17.28515625" style="15" hidden="1"/>
    <col min="11528" max="11529" width="17.5703125" style="15" hidden="1"/>
    <col min="11530" max="11530" width="18.5703125" style="15" hidden="1"/>
    <col min="11531" max="11531" width="16.5703125" style="15" hidden="1"/>
    <col min="11532" max="11532" width="18.5703125" style="15" hidden="1"/>
    <col min="11533" max="11533" width="13.28515625" style="15" hidden="1"/>
    <col min="11534" max="11542" width="11.42578125" style="15" hidden="1"/>
    <col min="11543" max="11543" width="12.85546875" style="15" hidden="1"/>
    <col min="11544" max="11780" width="11.42578125" style="15" hidden="1"/>
    <col min="11781" max="11781" width="28.28515625" style="15" hidden="1"/>
    <col min="11782" max="11782" width="18.5703125" style="15" hidden="1"/>
    <col min="11783" max="11783" width="17.28515625" style="15" hidden="1"/>
    <col min="11784" max="11785" width="17.5703125" style="15" hidden="1"/>
    <col min="11786" max="11786" width="18.5703125" style="15" hidden="1"/>
    <col min="11787" max="11787" width="16.5703125" style="15" hidden="1"/>
    <col min="11788" max="11788" width="18.5703125" style="15" hidden="1"/>
    <col min="11789" max="11789" width="13.28515625" style="15" hidden="1"/>
    <col min="11790" max="11798" width="11.42578125" style="15" hidden="1"/>
    <col min="11799" max="11799" width="12.85546875" style="15" hidden="1"/>
    <col min="11800" max="12036" width="11.42578125" style="15" hidden="1"/>
    <col min="12037" max="12037" width="28.28515625" style="15" hidden="1"/>
    <col min="12038" max="12038" width="18.5703125" style="15" hidden="1"/>
    <col min="12039" max="12039" width="17.28515625" style="15" hidden="1"/>
    <col min="12040" max="12041" width="17.5703125" style="15" hidden="1"/>
    <col min="12042" max="12042" width="18.5703125" style="15" hidden="1"/>
    <col min="12043" max="12043" width="16.5703125" style="15" hidden="1"/>
    <col min="12044" max="12044" width="18.5703125" style="15" hidden="1"/>
    <col min="12045" max="12045" width="13.28515625" style="15" hidden="1"/>
    <col min="12046" max="12054" width="11.42578125" style="15" hidden="1"/>
    <col min="12055" max="12055" width="12.85546875" style="15" hidden="1"/>
    <col min="12056" max="12292" width="11.42578125" style="15" hidden="1"/>
    <col min="12293" max="12293" width="28.28515625" style="15" hidden="1"/>
    <col min="12294" max="12294" width="18.5703125" style="15" hidden="1"/>
    <col min="12295" max="12295" width="17.28515625" style="15" hidden="1"/>
    <col min="12296" max="12297" width="17.5703125" style="15" hidden="1"/>
    <col min="12298" max="12298" width="18.5703125" style="15" hidden="1"/>
    <col min="12299" max="12299" width="16.5703125" style="15" hidden="1"/>
    <col min="12300" max="12300" width="18.5703125" style="15" hidden="1"/>
    <col min="12301" max="12301" width="13.28515625" style="15" hidden="1"/>
    <col min="12302" max="12310" width="11.42578125" style="15" hidden="1"/>
    <col min="12311" max="12311" width="12.85546875" style="15" hidden="1"/>
    <col min="12312" max="12548" width="11.42578125" style="15" hidden="1"/>
    <col min="12549" max="12549" width="28.28515625" style="15" hidden="1"/>
    <col min="12550" max="12550" width="18.5703125" style="15" hidden="1"/>
    <col min="12551" max="12551" width="17.28515625" style="15" hidden="1"/>
    <col min="12552" max="12553" width="17.5703125" style="15" hidden="1"/>
    <col min="12554" max="12554" width="18.5703125" style="15" hidden="1"/>
    <col min="12555" max="12555" width="16.5703125" style="15" hidden="1"/>
    <col min="12556" max="12556" width="18.5703125" style="15" hidden="1"/>
    <col min="12557" max="12557" width="13.28515625" style="15" hidden="1"/>
    <col min="12558" max="12566" width="11.42578125" style="15" hidden="1"/>
    <col min="12567" max="12567" width="12.85546875" style="15" hidden="1"/>
    <col min="12568" max="12804" width="11.42578125" style="15" hidden="1"/>
    <col min="12805" max="12805" width="28.28515625" style="15" hidden="1"/>
    <col min="12806" max="12806" width="18.5703125" style="15" hidden="1"/>
    <col min="12807" max="12807" width="17.28515625" style="15" hidden="1"/>
    <col min="12808" max="12809" width="17.5703125" style="15" hidden="1"/>
    <col min="12810" max="12810" width="18.5703125" style="15" hidden="1"/>
    <col min="12811" max="12811" width="16.5703125" style="15" hidden="1"/>
    <col min="12812" max="12812" width="18.5703125" style="15" hidden="1"/>
    <col min="12813" max="12813" width="13.28515625" style="15" hidden="1"/>
    <col min="12814" max="12822" width="11.42578125" style="15" hidden="1"/>
    <col min="12823" max="12823" width="12.85546875" style="15" hidden="1"/>
    <col min="12824" max="13060" width="11.42578125" style="15" hidden="1"/>
    <col min="13061" max="13061" width="28.28515625" style="15" hidden="1"/>
    <col min="13062" max="13062" width="18.5703125" style="15" hidden="1"/>
    <col min="13063" max="13063" width="17.28515625" style="15" hidden="1"/>
    <col min="13064" max="13065" width="17.5703125" style="15" hidden="1"/>
    <col min="13066" max="13066" width="18.5703125" style="15" hidden="1"/>
    <col min="13067" max="13067" width="16.5703125" style="15" hidden="1"/>
    <col min="13068" max="13068" width="18.5703125" style="15" hidden="1"/>
    <col min="13069" max="13069" width="13.28515625" style="15" hidden="1"/>
    <col min="13070" max="13078" width="11.42578125" style="15" hidden="1"/>
    <col min="13079" max="13079" width="12.85546875" style="15" hidden="1"/>
    <col min="13080" max="13316" width="11.42578125" style="15" hidden="1"/>
    <col min="13317" max="13317" width="28.28515625" style="15" hidden="1"/>
    <col min="13318" max="13318" width="18.5703125" style="15" hidden="1"/>
    <col min="13319" max="13319" width="17.28515625" style="15" hidden="1"/>
    <col min="13320" max="13321" width="17.5703125" style="15" hidden="1"/>
    <col min="13322" max="13322" width="18.5703125" style="15" hidden="1"/>
    <col min="13323" max="13323" width="16.5703125" style="15" hidden="1"/>
    <col min="13324" max="13324" width="18.5703125" style="15" hidden="1"/>
    <col min="13325" max="13325" width="13.28515625" style="15" hidden="1"/>
    <col min="13326" max="13334" width="11.42578125" style="15" hidden="1"/>
    <col min="13335" max="13335" width="12.85546875" style="15" hidden="1"/>
    <col min="13336" max="13572" width="11.42578125" style="15" hidden="1"/>
    <col min="13573" max="13573" width="28.28515625" style="15" hidden="1"/>
    <col min="13574" max="13574" width="18.5703125" style="15" hidden="1"/>
    <col min="13575" max="13575" width="17.28515625" style="15" hidden="1"/>
    <col min="13576" max="13577" width="17.5703125" style="15" hidden="1"/>
    <col min="13578" max="13578" width="18.5703125" style="15" hidden="1"/>
    <col min="13579" max="13579" width="16.5703125" style="15" hidden="1"/>
    <col min="13580" max="13580" width="18.5703125" style="15" hidden="1"/>
    <col min="13581" max="13581" width="13.28515625" style="15" hidden="1"/>
    <col min="13582" max="13590" width="11.42578125" style="15" hidden="1"/>
    <col min="13591" max="13591" width="12.85546875" style="15" hidden="1"/>
    <col min="13592" max="13828" width="11.42578125" style="15" hidden="1"/>
    <col min="13829" max="13829" width="28.28515625" style="15" hidden="1"/>
    <col min="13830" max="13830" width="18.5703125" style="15" hidden="1"/>
    <col min="13831" max="13831" width="17.28515625" style="15" hidden="1"/>
    <col min="13832" max="13833" width="17.5703125" style="15" hidden="1"/>
    <col min="13834" max="13834" width="18.5703125" style="15" hidden="1"/>
    <col min="13835" max="13835" width="16.5703125" style="15" hidden="1"/>
    <col min="13836" max="13836" width="18.5703125" style="15" hidden="1"/>
    <col min="13837" max="13837" width="13.28515625" style="15" hidden="1"/>
    <col min="13838" max="13846" width="11.42578125" style="15" hidden="1"/>
    <col min="13847" max="13847" width="12.85546875" style="15" hidden="1"/>
    <col min="13848" max="14084" width="11.42578125" style="15" hidden="1"/>
    <col min="14085" max="14085" width="28.28515625" style="15" hidden="1"/>
    <col min="14086" max="14086" width="18.5703125" style="15" hidden="1"/>
    <col min="14087" max="14087" width="17.28515625" style="15" hidden="1"/>
    <col min="14088" max="14089" width="17.5703125" style="15" hidden="1"/>
    <col min="14090" max="14090" width="18.5703125" style="15" hidden="1"/>
    <col min="14091" max="14091" width="16.5703125" style="15" hidden="1"/>
    <col min="14092" max="14092" width="18.5703125" style="15" hidden="1"/>
    <col min="14093" max="14093" width="13.28515625" style="15" hidden="1"/>
    <col min="14094" max="14102" width="11.42578125" style="15" hidden="1"/>
    <col min="14103" max="14103" width="12.85546875" style="15" hidden="1"/>
    <col min="14104" max="14340" width="11.42578125" style="15" hidden="1"/>
    <col min="14341" max="14341" width="28.28515625" style="15" hidden="1"/>
    <col min="14342" max="14342" width="18.5703125" style="15" hidden="1"/>
    <col min="14343" max="14343" width="17.28515625" style="15" hidden="1"/>
    <col min="14344" max="14345" width="17.5703125" style="15" hidden="1"/>
    <col min="14346" max="14346" width="18.5703125" style="15" hidden="1"/>
    <col min="14347" max="14347" width="16.5703125" style="15" hidden="1"/>
    <col min="14348" max="14348" width="18.5703125" style="15" hidden="1"/>
    <col min="14349" max="14349" width="13.28515625" style="15" hidden="1"/>
    <col min="14350" max="14358" width="11.42578125" style="15" hidden="1"/>
    <col min="14359" max="14359" width="12.85546875" style="15" hidden="1"/>
    <col min="14360" max="14596" width="11.42578125" style="15" hidden="1"/>
    <col min="14597" max="14597" width="28.28515625" style="15" hidden="1"/>
    <col min="14598" max="14598" width="18.5703125" style="15" hidden="1"/>
    <col min="14599" max="14599" width="17.28515625" style="15" hidden="1"/>
    <col min="14600" max="14601" width="17.5703125" style="15" hidden="1"/>
    <col min="14602" max="14602" width="18.5703125" style="15" hidden="1"/>
    <col min="14603" max="14603" width="16.5703125" style="15" hidden="1"/>
    <col min="14604" max="14604" width="18.5703125" style="15" hidden="1"/>
    <col min="14605" max="14605" width="13.28515625" style="15" hidden="1"/>
    <col min="14606" max="14614" width="11.42578125" style="15" hidden="1"/>
    <col min="14615" max="14615" width="12.85546875" style="15" hidden="1"/>
    <col min="14616" max="14852" width="11.42578125" style="15" hidden="1"/>
    <col min="14853" max="14853" width="28.28515625" style="15" hidden="1"/>
    <col min="14854" max="14854" width="18.5703125" style="15" hidden="1"/>
    <col min="14855" max="14855" width="17.28515625" style="15" hidden="1"/>
    <col min="14856" max="14857" width="17.5703125" style="15" hidden="1"/>
    <col min="14858" max="14858" width="18.5703125" style="15" hidden="1"/>
    <col min="14859" max="14859" width="16.5703125" style="15" hidden="1"/>
    <col min="14860" max="14860" width="18.5703125" style="15" hidden="1"/>
    <col min="14861" max="14861" width="13.28515625" style="15" hidden="1"/>
    <col min="14862" max="14870" width="11.42578125" style="15" hidden="1"/>
    <col min="14871" max="14871" width="12.85546875" style="15" hidden="1"/>
    <col min="14872" max="15108" width="11.42578125" style="15" hidden="1"/>
    <col min="15109" max="15109" width="28.28515625" style="15" hidden="1"/>
    <col min="15110" max="15110" width="18.5703125" style="15" hidden="1"/>
    <col min="15111" max="15111" width="17.28515625" style="15" hidden="1"/>
    <col min="15112" max="15113" width="17.5703125" style="15" hidden="1"/>
    <col min="15114" max="15114" width="18.5703125" style="15" hidden="1"/>
    <col min="15115" max="15115" width="16.5703125" style="15" hidden="1"/>
    <col min="15116" max="15116" width="18.5703125" style="15" hidden="1"/>
    <col min="15117" max="15117" width="13.28515625" style="15" hidden="1"/>
    <col min="15118" max="15126" width="11.42578125" style="15" hidden="1"/>
    <col min="15127" max="15127" width="12.85546875" style="15" hidden="1"/>
    <col min="15128" max="15364" width="11.42578125" style="15" hidden="1"/>
    <col min="15365" max="15365" width="28.28515625" style="15" hidden="1"/>
    <col min="15366" max="15366" width="18.5703125" style="15" hidden="1"/>
    <col min="15367" max="15367" width="17.28515625" style="15" hidden="1"/>
    <col min="15368" max="15369" width="17.5703125" style="15" hidden="1"/>
    <col min="15370" max="15370" width="18.5703125" style="15" hidden="1"/>
    <col min="15371" max="15371" width="16.5703125" style="15" hidden="1"/>
    <col min="15372" max="15372" width="18.5703125" style="15" hidden="1"/>
    <col min="15373" max="15373" width="13.28515625" style="15" hidden="1"/>
    <col min="15374" max="15382" width="11.42578125" style="15" hidden="1"/>
    <col min="15383" max="15383" width="12.85546875" style="15" hidden="1"/>
    <col min="15384" max="15620" width="11.42578125" style="15" hidden="1"/>
    <col min="15621" max="15621" width="28.28515625" style="15" hidden="1"/>
    <col min="15622" max="15622" width="18.5703125" style="15" hidden="1"/>
    <col min="15623" max="15623" width="17.28515625" style="15" hidden="1"/>
    <col min="15624" max="15625" width="17.5703125" style="15" hidden="1"/>
    <col min="15626" max="15626" width="18.5703125" style="15" hidden="1"/>
    <col min="15627" max="15627" width="16.5703125" style="15" hidden="1"/>
    <col min="15628" max="15628" width="18.5703125" style="15" hidden="1"/>
    <col min="15629" max="15629" width="13.28515625" style="15" hidden="1"/>
    <col min="15630" max="15638" width="11.42578125" style="15" hidden="1"/>
    <col min="15639" max="15639" width="12.85546875" style="15" hidden="1"/>
    <col min="15640" max="15876" width="11.42578125" style="15" hidden="1"/>
    <col min="15877" max="15877" width="28.28515625" style="15" hidden="1"/>
    <col min="15878" max="15878" width="18.5703125" style="15" hidden="1"/>
    <col min="15879" max="15879" width="17.28515625" style="15" hidden="1"/>
    <col min="15880" max="15881" width="17.5703125" style="15" hidden="1"/>
    <col min="15882" max="15882" width="18.5703125" style="15" hidden="1"/>
    <col min="15883" max="15883" width="16.5703125" style="15" hidden="1"/>
    <col min="15884" max="15884" width="18.5703125" style="15" hidden="1"/>
    <col min="15885" max="15885" width="13.28515625" style="15" hidden="1"/>
    <col min="15886" max="15894" width="11.42578125" style="15" hidden="1"/>
    <col min="15895" max="15895" width="12.85546875" style="15" hidden="1"/>
    <col min="15896" max="16132" width="11.42578125" style="15" hidden="1"/>
    <col min="16133" max="16133" width="28.28515625" style="15" hidden="1"/>
    <col min="16134" max="16134" width="18.5703125" style="15" hidden="1"/>
    <col min="16135" max="16135" width="17.28515625" style="15" hidden="1"/>
    <col min="16136" max="16137" width="17.5703125" style="15" hidden="1"/>
    <col min="16138" max="16138" width="18.5703125" style="15" hidden="1"/>
    <col min="16139" max="16139" width="16.5703125" style="15" hidden="1"/>
    <col min="16140" max="16140" width="18.5703125" style="15" hidden="1"/>
    <col min="16141" max="16141" width="13.28515625" style="15" hidden="1"/>
    <col min="16142" max="16150" width="11.42578125" style="15" hidden="1"/>
    <col min="16151" max="16151" width="12.85546875" style="15" hidden="1"/>
    <col min="16152" max="16384" width="11.42578125" style="15" hidden="1"/>
  </cols>
  <sheetData>
    <row r="1" spans="1:12" s="386" customFormat="1" ht="28.5">
      <c r="A1" s="616" t="s">
        <v>0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385"/>
    </row>
    <row r="2" spans="1:12" s="386" customFormat="1" ht="21">
      <c r="A2" s="618" t="s">
        <v>1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387"/>
    </row>
    <row r="3" spans="1:12" s="386" customFormat="1" ht="15.75">
      <c r="A3" s="621" t="s">
        <v>2</v>
      </c>
      <c r="B3" s="622"/>
      <c r="C3" s="622"/>
      <c r="D3" s="622"/>
      <c r="E3" s="622"/>
      <c r="F3" s="622"/>
      <c r="G3" s="622"/>
      <c r="H3" s="622"/>
      <c r="I3" s="622"/>
      <c r="J3" s="622"/>
      <c r="K3" s="622"/>
      <c r="L3" s="388"/>
    </row>
    <row r="4" spans="1:12" s="386" customFormat="1" ht="15"/>
    <row r="5" spans="1:12" s="386" customFormat="1" ht="18.75">
      <c r="A5" s="623" t="s">
        <v>287</v>
      </c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389"/>
    </row>
    <row r="6" spans="1:12" s="386" customFormat="1" ht="63.75" customHeight="1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89"/>
    </row>
    <row r="7" spans="1:12" s="386" customFormat="1" ht="63.75" customHeight="1">
      <c r="A7" s="624" t="s">
        <v>288</v>
      </c>
      <c r="B7" s="626" t="s">
        <v>289</v>
      </c>
      <c r="C7" s="627"/>
      <c r="D7" s="626" t="s">
        <v>290</v>
      </c>
      <c r="E7" s="627"/>
      <c r="F7" s="626" t="s">
        <v>291</v>
      </c>
      <c r="G7" s="627"/>
      <c r="H7" s="626" t="s">
        <v>292</v>
      </c>
      <c r="I7" s="627"/>
      <c r="J7" s="624" t="s">
        <v>293</v>
      </c>
      <c r="K7" s="624" t="s">
        <v>294</v>
      </c>
    </row>
    <row r="8" spans="1:12" s="386" customFormat="1" ht="63.75" customHeight="1">
      <c r="A8" s="625"/>
      <c r="B8" s="391" t="s">
        <v>295</v>
      </c>
      <c r="C8" s="391" t="s">
        <v>296</v>
      </c>
      <c r="D8" s="391" t="s">
        <v>295</v>
      </c>
      <c r="E8" s="391" t="s">
        <v>296</v>
      </c>
      <c r="F8" s="391" t="s">
        <v>102</v>
      </c>
      <c r="G8" s="391" t="s">
        <v>83</v>
      </c>
      <c r="H8" s="391" t="s">
        <v>102</v>
      </c>
      <c r="I8" s="391" t="s">
        <v>83</v>
      </c>
      <c r="J8" s="625"/>
      <c r="K8" s="625"/>
      <c r="L8" s="392"/>
    </row>
    <row r="9" spans="1:12" s="386" customFormat="1" ht="36">
      <c r="A9" s="393" t="s">
        <v>28</v>
      </c>
      <c r="B9" s="394">
        <v>32</v>
      </c>
      <c r="C9" s="394">
        <v>32</v>
      </c>
      <c r="D9" s="394">
        <v>32</v>
      </c>
      <c r="E9" s="395">
        <v>32</v>
      </c>
      <c r="F9" s="396">
        <v>1</v>
      </c>
      <c r="G9" s="397">
        <v>1</v>
      </c>
      <c r="H9" s="398">
        <v>1</v>
      </c>
      <c r="I9" s="397">
        <v>1</v>
      </c>
      <c r="J9" s="394" t="s">
        <v>297</v>
      </c>
      <c r="K9" s="394" t="s">
        <v>298</v>
      </c>
      <c r="L9" s="399"/>
    </row>
    <row r="10" spans="1:12" s="386" customFormat="1" ht="72" customHeight="1">
      <c r="A10" s="393" t="s">
        <v>89</v>
      </c>
      <c r="B10" s="394">
        <v>58</v>
      </c>
      <c r="C10" s="394">
        <v>58</v>
      </c>
      <c r="D10" s="394">
        <v>59</v>
      </c>
      <c r="E10" s="395">
        <v>47</v>
      </c>
      <c r="F10" s="396">
        <v>1</v>
      </c>
      <c r="G10" s="397">
        <f>E10/D10</f>
        <v>0.79661016949152541</v>
      </c>
      <c r="H10" s="398">
        <v>1</v>
      </c>
      <c r="I10" s="396">
        <v>0.91845872777358306</v>
      </c>
      <c r="J10" s="394" t="s">
        <v>297</v>
      </c>
      <c r="K10" s="394" t="s">
        <v>299</v>
      </c>
      <c r="L10" s="400"/>
    </row>
    <row r="11" spans="1:12" s="386" customFormat="1" ht="60" customHeight="1">
      <c r="A11" s="393" t="s">
        <v>300</v>
      </c>
      <c r="B11" s="394">
        <v>6</v>
      </c>
      <c r="C11" s="394">
        <v>6</v>
      </c>
      <c r="D11" s="394">
        <v>6</v>
      </c>
      <c r="E11" s="395">
        <v>3</v>
      </c>
      <c r="F11" s="396">
        <v>1</v>
      </c>
      <c r="G11" s="401">
        <f>E11/D11</f>
        <v>0.5</v>
      </c>
      <c r="H11" s="398">
        <v>1</v>
      </c>
      <c r="I11" s="396">
        <v>0.95006979128587399</v>
      </c>
      <c r="J11" s="394" t="s">
        <v>297</v>
      </c>
      <c r="K11" s="394" t="s">
        <v>298</v>
      </c>
      <c r="L11" s="400"/>
    </row>
    <row r="12" spans="1:12" s="386" customFormat="1" ht="72">
      <c r="A12" s="393" t="s">
        <v>62</v>
      </c>
      <c r="B12" s="394">
        <v>393</v>
      </c>
      <c r="C12" s="394">
        <v>247</v>
      </c>
      <c r="D12" s="394">
        <v>393</v>
      </c>
      <c r="E12" s="395">
        <v>340</v>
      </c>
      <c r="F12" s="398">
        <v>0.62849872773536897</v>
      </c>
      <c r="G12" s="397">
        <f>E12/D12</f>
        <v>0.86513994910941472</v>
      </c>
      <c r="H12" s="398">
        <v>0.7661</v>
      </c>
      <c r="I12" s="396">
        <v>0.90793749527275247</v>
      </c>
      <c r="J12" s="394" t="s">
        <v>301</v>
      </c>
      <c r="K12" s="394" t="s">
        <v>302</v>
      </c>
      <c r="L12" s="400"/>
    </row>
    <row r="13" spans="1:12" s="386" customFormat="1" ht="84">
      <c r="A13" s="393" t="s">
        <v>32</v>
      </c>
      <c r="B13" s="394">
        <v>25</v>
      </c>
      <c r="C13" s="394">
        <v>24</v>
      </c>
      <c r="D13" s="394">
        <v>25</v>
      </c>
      <c r="E13" s="395">
        <v>18</v>
      </c>
      <c r="F13" s="398">
        <v>0.96</v>
      </c>
      <c r="G13" s="397">
        <f>E13/D13</f>
        <v>0.72</v>
      </c>
      <c r="H13" s="398">
        <v>0.82179999999999997</v>
      </c>
      <c r="I13" s="396">
        <v>0.68305934195209039</v>
      </c>
      <c r="J13" s="394" t="s">
        <v>303</v>
      </c>
      <c r="K13" s="394" t="s">
        <v>304</v>
      </c>
      <c r="L13" s="400"/>
    </row>
    <row r="14" spans="1:12" s="386" customFormat="1" ht="63.75" customHeight="1">
      <c r="A14" s="402" t="s">
        <v>237</v>
      </c>
      <c r="B14" s="403">
        <v>514</v>
      </c>
      <c r="C14" s="403">
        <v>367</v>
      </c>
      <c r="D14" s="403">
        <f>SUM(D9:D13)</f>
        <v>515</v>
      </c>
      <c r="E14" s="403">
        <f>SUM(E9:E13)</f>
        <v>440</v>
      </c>
      <c r="F14" s="404">
        <v>0.71400778210116733</v>
      </c>
      <c r="G14" s="404">
        <f>E14/D14</f>
        <v>0.85436893203883491</v>
      </c>
      <c r="H14" s="404">
        <v>0.93400000000000005</v>
      </c>
      <c r="I14" s="404">
        <v>0.90349285658838208</v>
      </c>
      <c r="J14" s="402"/>
      <c r="K14" s="402"/>
      <c r="L14" s="399"/>
    </row>
    <row r="15" spans="1:12" s="386" customFormat="1" ht="35.25" customHeight="1">
      <c r="A15" s="620" t="s">
        <v>305</v>
      </c>
      <c r="B15" s="620"/>
      <c r="C15" s="620"/>
      <c r="D15" s="620"/>
      <c r="E15" s="620"/>
      <c r="F15" s="620"/>
      <c r="G15" s="620"/>
      <c r="H15" s="620"/>
      <c r="I15" s="620"/>
      <c r="J15" s="620"/>
      <c r="K15" s="620"/>
    </row>
    <row r="16" spans="1:12" s="386" customFormat="1" ht="63.75" customHeight="1">
      <c r="A16" s="405"/>
    </row>
    <row r="17" spans="1:16" ht="15"/>
    <row r="18" spans="1:16" ht="15"/>
    <row r="19" spans="1:16" ht="15"/>
    <row r="20" spans="1:16" ht="15"/>
    <row r="21" spans="1:16" ht="15"/>
    <row r="22" spans="1:16" ht="15"/>
    <row r="23" spans="1:16" ht="15"/>
    <row r="24" spans="1:16" ht="15"/>
    <row r="25" spans="1:16" ht="12.75" customHeight="1"/>
    <row r="26" spans="1:16" ht="15"/>
    <row r="27" spans="1:16" ht="15"/>
    <row r="28" spans="1:16" ht="15"/>
    <row r="29" spans="1:16" s="31" customFormat="1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1:16" s="31" customFormat="1" ht="11.2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16" ht="15"/>
    <row r="32" spans="1:16" ht="15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customHeight="1"/>
    <row r="39" ht="38.25" customHeight="1"/>
    <row r="45" ht="12.75" customHeight="1"/>
    <row r="46" ht="12.75" customHeight="1"/>
  </sheetData>
  <mergeCells count="12">
    <mergeCell ref="A1:K1"/>
    <mergeCell ref="A2:K2"/>
    <mergeCell ref="A15:K15"/>
    <mergeCell ref="A3:K3"/>
    <mergeCell ref="A5:K5"/>
    <mergeCell ref="A7:A8"/>
    <mergeCell ref="B7:C7"/>
    <mergeCell ref="D7:E7"/>
    <mergeCell ref="F7:G7"/>
    <mergeCell ref="H7:I7"/>
    <mergeCell ref="J7:J8"/>
    <mergeCell ref="K7:K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947CE-7306-4ABF-B3F6-15B0032B2FED}">
  <dimension ref="A1:WWC36"/>
  <sheetViews>
    <sheetView showGridLines="0" workbookViewId="0">
      <selection sqref="A1:N1"/>
    </sheetView>
  </sheetViews>
  <sheetFormatPr baseColWidth="10" defaultColWidth="0" defaultRowHeight="12.75" customHeight="1" zeroHeight="1"/>
  <cols>
    <col min="1" max="1" width="11.42578125" style="15" customWidth="1"/>
    <col min="2" max="3" width="11.42578125" style="15" hidden="1"/>
    <col min="4" max="4" width="44.85546875" style="15" bestFit="1" customWidth="1"/>
    <col min="5" max="5" width="13.140625" style="15" bestFit="1" customWidth="1"/>
    <col min="6" max="6" width="20.140625" style="15" customWidth="1"/>
    <col min="7" max="7" width="12" style="15" bestFit="1" customWidth="1"/>
    <col min="8" max="8" width="11.7109375" style="15" bestFit="1" customWidth="1"/>
    <col min="9" max="9" width="13.42578125" style="15" bestFit="1" customWidth="1"/>
    <col min="10" max="10" width="15.140625" style="15" bestFit="1" customWidth="1"/>
    <col min="11" max="11" width="8.140625" style="15" bestFit="1" customWidth="1"/>
    <col min="12" max="12" width="11.7109375" style="31" customWidth="1"/>
    <col min="13" max="13" width="11.42578125" style="15" hidden="1"/>
    <col min="14" max="14" width="17.5703125" style="15" hidden="1"/>
    <col min="15" max="15" width="18.5703125" style="15" hidden="1"/>
    <col min="16" max="16" width="19.140625" style="15" hidden="1"/>
    <col min="17" max="18" width="11.42578125" style="15" hidden="1"/>
    <col min="19" max="19" width="13.5703125" style="15" hidden="1"/>
    <col min="20" max="20" width="11.42578125" style="15" hidden="1"/>
    <col min="21" max="21" width="20.140625" style="15" hidden="1"/>
    <col min="22" max="258" width="11.42578125" style="15" hidden="1"/>
    <col min="259" max="259" width="28.28515625" style="15" hidden="1"/>
    <col min="260" max="260" width="18.5703125" style="15" hidden="1"/>
    <col min="261" max="261" width="17.28515625" style="15" hidden="1"/>
    <col min="262" max="263" width="17.5703125" style="15" hidden="1"/>
    <col min="264" max="264" width="18.5703125" style="15" hidden="1"/>
    <col min="265" max="265" width="16.5703125" style="15" hidden="1"/>
    <col min="266" max="266" width="18.5703125" style="15" hidden="1"/>
    <col min="267" max="267" width="13.28515625" style="15" hidden="1"/>
    <col min="268" max="276" width="11.42578125" style="15" hidden="1"/>
    <col min="277" max="277" width="12.85546875" style="15" hidden="1"/>
    <col min="278" max="514" width="11.42578125" style="15" hidden="1"/>
    <col min="515" max="515" width="28.28515625" style="15" hidden="1"/>
    <col min="516" max="516" width="18.5703125" style="15" hidden="1"/>
    <col min="517" max="517" width="17.28515625" style="15" hidden="1"/>
    <col min="518" max="519" width="17.5703125" style="15" hidden="1"/>
    <col min="520" max="520" width="18.5703125" style="15" hidden="1"/>
    <col min="521" max="521" width="16.5703125" style="15" hidden="1"/>
    <col min="522" max="522" width="18.5703125" style="15" hidden="1"/>
    <col min="523" max="523" width="13.28515625" style="15" hidden="1"/>
    <col min="524" max="532" width="11.42578125" style="15" hidden="1"/>
    <col min="533" max="533" width="12.85546875" style="15" hidden="1"/>
    <col min="534" max="770" width="11.42578125" style="15" hidden="1"/>
    <col min="771" max="771" width="28.28515625" style="15" hidden="1"/>
    <col min="772" max="772" width="18.5703125" style="15" hidden="1"/>
    <col min="773" max="773" width="17.28515625" style="15" hidden="1"/>
    <col min="774" max="775" width="17.5703125" style="15" hidden="1"/>
    <col min="776" max="776" width="18.5703125" style="15" hidden="1"/>
    <col min="777" max="777" width="16.5703125" style="15" hidden="1"/>
    <col min="778" max="778" width="18.5703125" style="15" hidden="1"/>
    <col min="779" max="779" width="13.28515625" style="15" hidden="1"/>
    <col min="780" max="788" width="11.42578125" style="15" hidden="1"/>
    <col min="789" max="789" width="12.85546875" style="15" hidden="1"/>
    <col min="790" max="1026" width="11.42578125" style="15" hidden="1"/>
    <col min="1027" max="1027" width="28.28515625" style="15" hidden="1"/>
    <col min="1028" max="1028" width="18.5703125" style="15" hidden="1"/>
    <col min="1029" max="1029" width="17.28515625" style="15" hidden="1"/>
    <col min="1030" max="1031" width="17.5703125" style="15" hidden="1"/>
    <col min="1032" max="1032" width="18.5703125" style="15" hidden="1"/>
    <col min="1033" max="1033" width="16.5703125" style="15" hidden="1"/>
    <col min="1034" max="1034" width="18.5703125" style="15" hidden="1"/>
    <col min="1035" max="1035" width="13.28515625" style="15" hidden="1"/>
    <col min="1036" max="1044" width="11.42578125" style="15" hidden="1"/>
    <col min="1045" max="1045" width="12.85546875" style="15" hidden="1"/>
    <col min="1046" max="1282" width="11.42578125" style="15" hidden="1"/>
    <col min="1283" max="1283" width="28.28515625" style="15" hidden="1"/>
    <col min="1284" max="1284" width="18.5703125" style="15" hidden="1"/>
    <col min="1285" max="1285" width="17.28515625" style="15" hidden="1"/>
    <col min="1286" max="1287" width="17.5703125" style="15" hidden="1"/>
    <col min="1288" max="1288" width="18.5703125" style="15" hidden="1"/>
    <col min="1289" max="1289" width="16.5703125" style="15" hidden="1"/>
    <col min="1290" max="1290" width="18.5703125" style="15" hidden="1"/>
    <col min="1291" max="1291" width="13.28515625" style="15" hidden="1"/>
    <col min="1292" max="1300" width="11.42578125" style="15" hidden="1"/>
    <col min="1301" max="1301" width="12.85546875" style="15" hidden="1"/>
    <col min="1302" max="1538" width="11.42578125" style="15" hidden="1"/>
    <col min="1539" max="1539" width="28.28515625" style="15" hidden="1"/>
    <col min="1540" max="1540" width="18.5703125" style="15" hidden="1"/>
    <col min="1541" max="1541" width="17.28515625" style="15" hidden="1"/>
    <col min="1542" max="1543" width="17.5703125" style="15" hidden="1"/>
    <col min="1544" max="1544" width="18.5703125" style="15" hidden="1"/>
    <col min="1545" max="1545" width="16.5703125" style="15" hidden="1"/>
    <col min="1546" max="1546" width="18.5703125" style="15" hidden="1"/>
    <col min="1547" max="1547" width="13.28515625" style="15" hidden="1"/>
    <col min="1548" max="1556" width="11.42578125" style="15" hidden="1"/>
    <col min="1557" max="1557" width="12.85546875" style="15" hidden="1"/>
    <col min="1558" max="1794" width="11.42578125" style="15" hidden="1"/>
    <col min="1795" max="1795" width="28.28515625" style="15" hidden="1"/>
    <col min="1796" max="1796" width="18.5703125" style="15" hidden="1"/>
    <col min="1797" max="1797" width="17.28515625" style="15" hidden="1"/>
    <col min="1798" max="1799" width="17.5703125" style="15" hidden="1"/>
    <col min="1800" max="1800" width="18.5703125" style="15" hidden="1"/>
    <col min="1801" max="1801" width="16.5703125" style="15" hidden="1"/>
    <col min="1802" max="1802" width="18.5703125" style="15" hidden="1"/>
    <col min="1803" max="1803" width="13.28515625" style="15" hidden="1"/>
    <col min="1804" max="1812" width="11.42578125" style="15" hidden="1"/>
    <col min="1813" max="1813" width="12.85546875" style="15" hidden="1"/>
    <col min="1814" max="2050" width="11.42578125" style="15" hidden="1"/>
    <col min="2051" max="2051" width="28.28515625" style="15" hidden="1"/>
    <col min="2052" max="2052" width="18.5703125" style="15" hidden="1"/>
    <col min="2053" max="2053" width="17.28515625" style="15" hidden="1"/>
    <col min="2054" max="2055" width="17.5703125" style="15" hidden="1"/>
    <col min="2056" max="2056" width="18.5703125" style="15" hidden="1"/>
    <col min="2057" max="2057" width="16.5703125" style="15" hidden="1"/>
    <col min="2058" max="2058" width="18.5703125" style="15" hidden="1"/>
    <col min="2059" max="2059" width="13.28515625" style="15" hidden="1"/>
    <col min="2060" max="2068" width="11.42578125" style="15" hidden="1"/>
    <col min="2069" max="2069" width="12.85546875" style="15" hidden="1"/>
    <col min="2070" max="2306" width="11.42578125" style="15" hidden="1"/>
    <col min="2307" max="2307" width="28.28515625" style="15" hidden="1"/>
    <col min="2308" max="2308" width="18.5703125" style="15" hidden="1"/>
    <col min="2309" max="2309" width="17.28515625" style="15" hidden="1"/>
    <col min="2310" max="2311" width="17.5703125" style="15" hidden="1"/>
    <col min="2312" max="2312" width="18.5703125" style="15" hidden="1"/>
    <col min="2313" max="2313" width="16.5703125" style="15" hidden="1"/>
    <col min="2314" max="2314" width="18.5703125" style="15" hidden="1"/>
    <col min="2315" max="2315" width="13.28515625" style="15" hidden="1"/>
    <col min="2316" max="2324" width="11.42578125" style="15" hidden="1"/>
    <col min="2325" max="2325" width="12.85546875" style="15" hidden="1"/>
    <col min="2326" max="2562" width="11.42578125" style="15" hidden="1"/>
    <col min="2563" max="2563" width="28.28515625" style="15" hidden="1"/>
    <col min="2564" max="2564" width="18.5703125" style="15" hidden="1"/>
    <col min="2565" max="2565" width="17.28515625" style="15" hidden="1"/>
    <col min="2566" max="2567" width="17.5703125" style="15" hidden="1"/>
    <col min="2568" max="2568" width="18.5703125" style="15" hidden="1"/>
    <col min="2569" max="2569" width="16.5703125" style="15" hidden="1"/>
    <col min="2570" max="2570" width="18.5703125" style="15" hidden="1"/>
    <col min="2571" max="2571" width="13.28515625" style="15" hidden="1"/>
    <col min="2572" max="2580" width="11.42578125" style="15" hidden="1"/>
    <col min="2581" max="2581" width="12.85546875" style="15" hidden="1"/>
    <col min="2582" max="2818" width="11.42578125" style="15" hidden="1"/>
    <col min="2819" max="2819" width="28.28515625" style="15" hidden="1"/>
    <col min="2820" max="2820" width="18.5703125" style="15" hidden="1"/>
    <col min="2821" max="2821" width="17.28515625" style="15" hidden="1"/>
    <col min="2822" max="2823" width="17.5703125" style="15" hidden="1"/>
    <col min="2824" max="2824" width="18.5703125" style="15" hidden="1"/>
    <col min="2825" max="2825" width="16.5703125" style="15" hidden="1"/>
    <col min="2826" max="2826" width="18.5703125" style="15" hidden="1"/>
    <col min="2827" max="2827" width="13.28515625" style="15" hidden="1"/>
    <col min="2828" max="2836" width="11.42578125" style="15" hidden="1"/>
    <col min="2837" max="2837" width="12.85546875" style="15" hidden="1"/>
    <col min="2838" max="3074" width="11.42578125" style="15" hidden="1"/>
    <col min="3075" max="3075" width="28.28515625" style="15" hidden="1"/>
    <col min="3076" max="3076" width="18.5703125" style="15" hidden="1"/>
    <col min="3077" max="3077" width="17.28515625" style="15" hidden="1"/>
    <col min="3078" max="3079" width="17.5703125" style="15" hidden="1"/>
    <col min="3080" max="3080" width="18.5703125" style="15" hidden="1"/>
    <col min="3081" max="3081" width="16.5703125" style="15" hidden="1"/>
    <col min="3082" max="3082" width="18.5703125" style="15" hidden="1"/>
    <col min="3083" max="3083" width="13.28515625" style="15" hidden="1"/>
    <col min="3084" max="3092" width="11.42578125" style="15" hidden="1"/>
    <col min="3093" max="3093" width="12.85546875" style="15" hidden="1"/>
    <col min="3094" max="3330" width="11.42578125" style="15" hidden="1"/>
    <col min="3331" max="3331" width="28.28515625" style="15" hidden="1"/>
    <col min="3332" max="3332" width="18.5703125" style="15" hidden="1"/>
    <col min="3333" max="3333" width="17.28515625" style="15" hidden="1"/>
    <col min="3334" max="3335" width="17.5703125" style="15" hidden="1"/>
    <col min="3336" max="3336" width="18.5703125" style="15" hidden="1"/>
    <col min="3337" max="3337" width="16.5703125" style="15" hidden="1"/>
    <col min="3338" max="3338" width="18.5703125" style="15" hidden="1"/>
    <col min="3339" max="3339" width="13.28515625" style="15" hidden="1"/>
    <col min="3340" max="3348" width="11.42578125" style="15" hidden="1"/>
    <col min="3349" max="3349" width="12.85546875" style="15" hidden="1"/>
    <col min="3350" max="3586" width="11.42578125" style="15" hidden="1"/>
    <col min="3587" max="3587" width="28.28515625" style="15" hidden="1"/>
    <col min="3588" max="3588" width="18.5703125" style="15" hidden="1"/>
    <col min="3589" max="3589" width="17.28515625" style="15" hidden="1"/>
    <col min="3590" max="3591" width="17.5703125" style="15" hidden="1"/>
    <col min="3592" max="3592" width="18.5703125" style="15" hidden="1"/>
    <col min="3593" max="3593" width="16.5703125" style="15" hidden="1"/>
    <col min="3594" max="3594" width="18.5703125" style="15" hidden="1"/>
    <col min="3595" max="3595" width="13.28515625" style="15" hidden="1"/>
    <col min="3596" max="3604" width="11.42578125" style="15" hidden="1"/>
    <col min="3605" max="3605" width="12.85546875" style="15" hidden="1"/>
    <col min="3606" max="3842" width="11.42578125" style="15" hidden="1"/>
    <col min="3843" max="3843" width="28.28515625" style="15" hidden="1"/>
    <col min="3844" max="3844" width="18.5703125" style="15" hidden="1"/>
    <col min="3845" max="3845" width="17.28515625" style="15" hidden="1"/>
    <col min="3846" max="3847" width="17.5703125" style="15" hidden="1"/>
    <col min="3848" max="3848" width="18.5703125" style="15" hidden="1"/>
    <col min="3849" max="3849" width="16.5703125" style="15" hidden="1"/>
    <col min="3850" max="3850" width="18.5703125" style="15" hidden="1"/>
    <col min="3851" max="3851" width="13.28515625" style="15" hidden="1"/>
    <col min="3852" max="3860" width="11.42578125" style="15" hidden="1"/>
    <col min="3861" max="3861" width="12.85546875" style="15" hidden="1"/>
    <col min="3862" max="4098" width="11.42578125" style="15" hidden="1"/>
    <col min="4099" max="4099" width="28.28515625" style="15" hidden="1"/>
    <col min="4100" max="4100" width="18.5703125" style="15" hidden="1"/>
    <col min="4101" max="4101" width="17.28515625" style="15" hidden="1"/>
    <col min="4102" max="4103" width="17.5703125" style="15" hidden="1"/>
    <col min="4104" max="4104" width="18.5703125" style="15" hidden="1"/>
    <col min="4105" max="4105" width="16.5703125" style="15" hidden="1"/>
    <col min="4106" max="4106" width="18.5703125" style="15" hidden="1"/>
    <col min="4107" max="4107" width="13.28515625" style="15" hidden="1"/>
    <col min="4108" max="4116" width="11.42578125" style="15" hidden="1"/>
    <col min="4117" max="4117" width="12.85546875" style="15" hidden="1"/>
    <col min="4118" max="4354" width="11.42578125" style="15" hidden="1"/>
    <col min="4355" max="4355" width="28.28515625" style="15" hidden="1"/>
    <col min="4356" max="4356" width="18.5703125" style="15" hidden="1"/>
    <col min="4357" max="4357" width="17.28515625" style="15" hidden="1"/>
    <col min="4358" max="4359" width="17.5703125" style="15" hidden="1"/>
    <col min="4360" max="4360" width="18.5703125" style="15" hidden="1"/>
    <col min="4361" max="4361" width="16.5703125" style="15" hidden="1"/>
    <col min="4362" max="4362" width="18.5703125" style="15" hidden="1"/>
    <col min="4363" max="4363" width="13.28515625" style="15" hidden="1"/>
    <col min="4364" max="4372" width="11.42578125" style="15" hidden="1"/>
    <col min="4373" max="4373" width="12.85546875" style="15" hidden="1"/>
    <col min="4374" max="4610" width="11.42578125" style="15" hidden="1"/>
    <col min="4611" max="4611" width="28.28515625" style="15" hidden="1"/>
    <col min="4612" max="4612" width="18.5703125" style="15" hidden="1"/>
    <col min="4613" max="4613" width="17.28515625" style="15" hidden="1"/>
    <col min="4614" max="4615" width="17.5703125" style="15" hidden="1"/>
    <col min="4616" max="4616" width="18.5703125" style="15" hidden="1"/>
    <col min="4617" max="4617" width="16.5703125" style="15" hidden="1"/>
    <col min="4618" max="4618" width="18.5703125" style="15" hidden="1"/>
    <col min="4619" max="4619" width="13.28515625" style="15" hidden="1"/>
    <col min="4620" max="4628" width="11.42578125" style="15" hidden="1"/>
    <col min="4629" max="4629" width="12.85546875" style="15" hidden="1"/>
    <col min="4630" max="4866" width="11.42578125" style="15" hidden="1"/>
    <col min="4867" max="4867" width="28.28515625" style="15" hidden="1"/>
    <col min="4868" max="4868" width="18.5703125" style="15" hidden="1"/>
    <col min="4869" max="4869" width="17.28515625" style="15" hidden="1"/>
    <col min="4870" max="4871" width="17.5703125" style="15" hidden="1"/>
    <col min="4872" max="4872" width="18.5703125" style="15" hidden="1"/>
    <col min="4873" max="4873" width="16.5703125" style="15" hidden="1"/>
    <col min="4874" max="4874" width="18.5703125" style="15" hidden="1"/>
    <col min="4875" max="4875" width="13.28515625" style="15" hidden="1"/>
    <col min="4876" max="4884" width="11.42578125" style="15" hidden="1"/>
    <col min="4885" max="4885" width="12.85546875" style="15" hidden="1"/>
    <col min="4886" max="5122" width="11.42578125" style="15" hidden="1"/>
    <col min="5123" max="5123" width="28.28515625" style="15" hidden="1"/>
    <col min="5124" max="5124" width="18.5703125" style="15" hidden="1"/>
    <col min="5125" max="5125" width="17.28515625" style="15" hidden="1"/>
    <col min="5126" max="5127" width="17.5703125" style="15" hidden="1"/>
    <col min="5128" max="5128" width="18.5703125" style="15" hidden="1"/>
    <col min="5129" max="5129" width="16.5703125" style="15" hidden="1"/>
    <col min="5130" max="5130" width="18.5703125" style="15" hidden="1"/>
    <col min="5131" max="5131" width="13.28515625" style="15" hidden="1"/>
    <col min="5132" max="5140" width="11.42578125" style="15" hidden="1"/>
    <col min="5141" max="5141" width="12.85546875" style="15" hidden="1"/>
    <col min="5142" max="5378" width="11.42578125" style="15" hidden="1"/>
    <col min="5379" max="5379" width="28.28515625" style="15" hidden="1"/>
    <col min="5380" max="5380" width="18.5703125" style="15" hidden="1"/>
    <col min="5381" max="5381" width="17.28515625" style="15" hidden="1"/>
    <col min="5382" max="5383" width="17.5703125" style="15" hidden="1"/>
    <col min="5384" max="5384" width="18.5703125" style="15" hidden="1"/>
    <col min="5385" max="5385" width="16.5703125" style="15" hidden="1"/>
    <col min="5386" max="5386" width="18.5703125" style="15" hidden="1"/>
    <col min="5387" max="5387" width="13.28515625" style="15" hidden="1"/>
    <col min="5388" max="5396" width="11.42578125" style="15" hidden="1"/>
    <col min="5397" max="5397" width="12.85546875" style="15" hidden="1"/>
    <col min="5398" max="5634" width="11.42578125" style="15" hidden="1"/>
    <col min="5635" max="5635" width="28.28515625" style="15" hidden="1"/>
    <col min="5636" max="5636" width="18.5703125" style="15" hidden="1"/>
    <col min="5637" max="5637" width="17.28515625" style="15" hidden="1"/>
    <col min="5638" max="5639" width="17.5703125" style="15" hidden="1"/>
    <col min="5640" max="5640" width="18.5703125" style="15" hidden="1"/>
    <col min="5641" max="5641" width="16.5703125" style="15" hidden="1"/>
    <col min="5642" max="5642" width="18.5703125" style="15" hidden="1"/>
    <col min="5643" max="5643" width="13.28515625" style="15" hidden="1"/>
    <col min="5644" max="5652" width="11.42578125" style="15" hidden="1"/>
    <col min="5653" max="5653" width="12.85546875" style="15" hidden="1"/>
    <col min="5654" max="5890" width="11.42578125" style="15" hidden="1"/>
    <col min="5891" max="5891" width="28.28515625" style="15" hidden="1"/>
    <col min="5892" max="5892" width="18.5703125" style="15" hidden="1"/>
    <col min="5893" max="5893" width="17.28515625" style="15" hidden="1"/>
    <col min="5894" max="5895" width="17.5703125" style="15" hidden="1"/>
    <col min="5896" max="5896" width="18.5703125" style="15" hidden="1"/>
    <col min="5897" max="5897" width="16.5703125" style="15" hidden="1"/>
    <col min="5898" max="5898" width="18.5703125" style="15" hidden="1"/>
    <col min="5899" max="5899" width="13.28515625" style="15" hidden="1"/>
    <col min="5900" max="5908" width="11.42578125" style="15" hidden="1"/>
    <col min="5909" max="5909" width="12.85546875" style="15" hidden="1"/>
    <col min="5910" max="6146" width="11.42578125" style="15" hidden="1"/>
    <col min="6147" max="6147" width="28.28515625" style="15" hidden="1"/>
    <col min="6148" max="6148" width="18.5703125" style="15" hidden="1"/>
    <col min="6149" max="6149" width="17.28515625" style="15" hidden="1"/>
    <col min="6150" max="6151" width="17.5703125" style="15" hidden="1"/>
    <col min="6152" max="6152" width="18.5703125" style="15" hidden="1"/>
    <col min="6153" max="6153" width="16.5703125" style="15" hidden="1"/>
    <col min="6154" max="6154" width="18.5703125" style="15" hidden="1"/>
    <col min="6155" max="6155" width="13.28515625" style="15" hidden="1"/>
    <col min="6156" max="6164" width="11.42578125" style="15" hidden="1"/>
    <col min="6165" max="6165" width="12.85546875" style="15" hidden="1"/>
    <col min="6166" max="6402" width="11.42578125" style="15" hidden="1"/>
    <col min="6403" max="6403" width="28.28515625" style="15" hidden="1"/>
    <col min="6404" max="6404" width="18.5703125" style="15" hidden="1"/>
    <col min="6405" max="6405" width="17.28515625" style="15" hidden="1"/>
    <col min="6406" max="6407" width="17.5703125" style="15" hidden="1"/>
    <col min="6408" max="6408" width="18.5703125" style="15" hidden="1"/>
    <col min="6409" max="6409" width="16.5703125" style="15" hidden="1"/>
    <col min="6410" max="6410" width="18.5703125" style="15" hidden="1"/>
    <col min="6411" max="6411" width="13.28515625" style="15" hidden="1"/>
    <col min="6412" max="6420" width="11.42578125" style="15" hidden="1"/>
    <col min="6421" max="6421" width="12.85546875" style="15" hidden="1"/>
    <col min="6422" max="6658" width="11.42578125" style="15" hidden="1"/>
    <col min="6659" max="6659" width="28.28515625" style="15" hidden="1"/>
    <col min="6660" max="6660" width="18.5703125" style="15" hidden="1"/>
    <col min="6661" max="6661" width="17.28515625" style="15" hidden="1"/>
    <col min="6662" max="6663" width="17.5703125" style="15" hidden="1"/>
    <col min="6664" max="6664" width="18.5703125" style="15" hidden="1"/>
    <col min="6665" max="6665" width="16.5703125" style="15" hidden="1"/>
    <col min="6666" max="6666" width="18.5703125" style="15" hidden="1"/>
    <col min="6667" max="6667" width="13.28515625" style="15" hidden="1"/>
    <col min="6668" max="6676" width="11.42578125" style="15" hidden="1"/>
    <col min="6677" max="6677" width="12.85546875" style="15" hidden="1"/>
    <col min="6678" max="6914" width="11.42578125" style="15" hidden="1"/>
    <col min="6915" max="6915" width="28.28515625" style="15" hidden="1"/>
    <col min="6916" max="6916" width="18.5703125" style="15" hidden="1"/>
    <col min="6917" max="6917" width="17.28515625" style="15" hidden="1"/>
    <col min="6918" max="6919" width="17.5703125" style="15" hidden="1"/>
    <col min="6920" max="6920" width="18.5703125" style="15" hidden="1"/>
    <col min="6921" max="6921" width="16.5703125" style="15" hidden="1"/>
    <col min="6922" max="6922" width="18.5703125" style="15" hidden="1"/>
    <col min="6923" max="6923" width="13.28515625" style="15" hidden="1"/>
    <col min="6924" max="6932" width="11.42578125" style="15" hidden="1"/>
    <col min="6933" max="6933" width="12.85546875" style="15" hidden="1"/>
    <col min="6934" max="7170" width="11.42578125" style="15" hidden="1"/>
    <col min="7171" max="7171" width="28.28515625" style="15" hidden="1"/>
    <col min="7172" max="7172" width="18.5703125" style="15" hidden="1"/>
    <col min="7173" max="7173" width="17.28515625" style="15" hidden="1"/>
    <col min="7174" max="7175" width="17.5703125" style="15" hidden="1"/>
    <col min="7176" max="7176" width="18.5703125" style="15" hidden="1"/>
    <col min="7177" max="7177" width="16.5703125" style="15" hidden="1"/>
    <col min="7178" max="7178" width="18.5703125" style="15" hidden="1"/>
    <col min="7179" max="7179" width="13.28515625" style="15" hidden="1"/>
    <col min="7180" max="7188" width="11.42578125" style="15" hidden="1"/>
    <col min="7189" max="7189" width="12.85546875" style="15" hidden="1"/>
    <col min="7190" max="7426" width="11.42578125" style="15" hidden="1"/>
    <col min="7427" max="7427" width="28.28515625" style="15" hidden="1"/>
    <col min="7428" max="7428" width="18.5703125" style="15" hidden="1"/>
    <col min="7429" max="7429" width="17.28515625" style="15" hidden="1"/>
    <col min="7430" max="7431" width="17.5703125" style="15" hidden="1"/>
    <col min="7432" max="7432" width="18.5703125" style="15" hidden="1"/>
    <col min="7433" max="7433" width="16.5703125" style="15" hidden="1"/>
    <col min="7434" max="7434" width="18.5703125" style="15" hidden="1"/>
    <col min="7435" max="7435" width="13.28515625" style="15" hidden="1"/>
    <col min="7436" max="7444" width="11.42578125" style="15" hidden="1"/>
    <col min="7445" max="7445" width="12.85546875" style="15" hidden="1"/>
    <col min="7446" max="7682" width="11.42578125" style="15" hidden="1"/>
    <col min="7683" max="7683" width="28.28515625" style="15" hidden="1"/>
    <col min="7684" max="7684" width="18.5703125" style="15" hidden="1"/>
    <col min="7685" max="7685" width="17.28515625" style="15" hidden="1"/>
    <col min="7686" max="7687" width="17.5703125" style="15" hidden="1"/>
    <col min="7688" max="7688" width="18.5703125" style="15" hidden="1"/>
    <col min="7689" max="7689" width="16.5703125" style="15" hidden="1"/>
    <col min="7690" max="7690" width="18.5703125" style="15" hidden="1"/>
    <col min="7691" max="7691" width="13.28515625" style="15" hidden="1"/>
    <col min="7692" max="7700" width="11.42578125" style="15" hidden="1"/>
    <col min="7701" max="7701" width="12.85546875" style="15" hidden="1"/>
    <col min="7702" max="7938" width="11.42578125" style="15" hidden="1"/>
    <col min="7939" max="7939" width="28.28515625" style="15" hidden="1"/>
    <col min="7940" max="7940" width="18.5703125" style="15" hidden="1"/>
    <col min="7941" max="7941" width="17.28515625" style="15" hidden="1"/>
    <col min="7942" max="7943" width="17.5703125" style="15" hidden="1"/>
    <col min="7944" max="7944" width="18.5703125" style="15" hidden="1"/>
    <col min="7945" max="7945" width="16.5703125" style="15" hidden="1"/>
    <col min="7946" max="7946" width="18.5703125" style="15" hidden="1"/>
    <col min="7947" max="7947" width="13.28515625" style="15" hidden="1"/>
    <col min="7948" max="7956" width="11.42578125" style="15" hidden="1"/>
    <col min="7957" max="7957" width="12.85546875" style="15" hidden="1"/>
    <col min="7958" max="8194" width="11.42578125" style="15" hidden="1"/>
    <col min="8195" max="8195" width="28.28515625" style="15" hidden="1"/>
    <col min="8196" max="8196" width="18.5703125" style="15" hidden="1"/>
    <col min="8197" max="8197" width="17.28515625" style="15" hidden="1"/>
    <col min="8198" max="8199" width="17.5703125" style="15" hidden="1"/>
    <col min="8200" max="8200" width="18.5703125" style="15" hidden="1"/>
    <col min="8201" max="8201" width="16.5703125" style="15" hidden="1"/>
    <col min="8202" max="8202" width="18.5703125" style="15" hidden="1"/>
    <col min="8203" max="8203" width="13.28515625" style="15" hidden="1"/>
    <col min="8204" max="8212" width="11.42578125" style="15" hidden="1"/>
    <col min="8213" max="8213" width="12.85546875" style="15" hidden="1"/>
    <col min="8214" max="8450" width="11.42578125" style="15" hidden="1"/>
    <col min="8451" max="8451" width="28.28515625" style="15" hidden="1"/>
    <col min="8452" max="8452" width="18.5703125" style="15" hidden="1"/>
    <col min="8453" max="8453" width="17.28515625" style="15" hidden="1"/>
    <col min="8454" max="8455" width="17.5703125" style="15" hidden="1"/>
    <col min="8456" max="8456" width="18.5703125" style="15" hidden="1"/>
    <col min="8457" max="8457" width="16.5703125" style="15" hidden="1"/>
    <col min="8458" max="8458" width="18.5703125" style="15" hidden="1"/>
    <col min="8459" max="8459" width="13.28515625" style="15" hidden="1"/>
    <col min="8460" max="8468" width="11.42578125" style="15" hidden="1"/>
    <col min="8469" max="8469" width="12.85546875" style="15" hidden="1"/>
    <col min="8470" max="8706" width="11.42578125" style="15" hidden="1"/>
    <col min="8707" max="8707" width="28.28515625" style="15" hidden="1"/>
    <col min="8708" max="8708" width="18.5703125" style="15" hidden="1"/>
    <col min="8709" max="8709" width="17.28515625" style="15" hidden="1"/>
    <col min="8710" max="8711" width="17.5703125" style="15" hidden="1"/>
    <col min="8712" max="8712" width="18.5703125" style="15" hidden="1"/>
    <col min="8713" max="8713" width="16.5703125" style="15" hidden="1"/>
    <col min="8714" max="8714" width="18.5703125" style="15" hidden="1"/>
    <col min="8715" max="8715" width="13.28515625" style="15" hidden="1"/>
    <col min="8716" max="8724" width="11.42578125" style="15" hidden="1"/>
    <col min="8725" max="8725" width="12.85546875" style="15" hidden="1"/>
    <col min="8726" max="8962" width="11.42578125" style="15" hidden="1"/>
    <col min="8963" max="8963" width="28.28515625" style="15" hidden="1"/>
    <col min="8964" max="8964" width="18.5703125" style="15" hidden="1"/>
    <col min="8965" max="8965" width="17.28515625" style="15" hidden="1"/>
    <col min="8966" max="8967" width="17.5703125" style="15" hidden="1"/>
    <col min="8968" max="8968" width="18.5703125" style="15" hidden="1"/>
    <col min="8969" max="8969" width="16.5703125" style="15" hidden="1"/>
    <col min="8970" max="8970" width="18.5703125" style="15" hidden="1"/>
    <col min="8971" max="8971" width="13.28515625" style="15" hidden="1"/>
    <col min="8972" max="8980" width="11.42578125" style="15" hidden="1"/>
    <col min="8981" max="8981" width="12.85546875" style="15" hidden="1"/>
    <col min="8982" max="9218" width="11.42578125" style="15" hidden="1"/>
    <col min="9219" max="9219" width="28.28515625" style="15" hidden="1"/>
    <col min="9220" max="9220" width="18.5703125" style="15" hidden="1"/>
    <col min="9221" max="9221" width="17.28515625" style="15" hidden="1"/>
    <col min="9222" max="9223" width="17.5703125" style="15" hidden="1"/>
    <col min="9224" max="9224" width="18.5703125" style="15" hidden="1"/>
    <col min="9225" max="9225" width="16.5703125" style="15" hidden="1"/>
    <col min="9226" max="9226" width="18.5703125" style="15" hidden="1"/>
    <col min="9227" max="9227" width="13.28515625" style="15" hidden="1"/>
    <col min="9228" max="9236" width="11.42578125" style="15" hidden="1"/>
    <col min="9237" max="9237" width="12.85546875" style="15" hidden="1"/>
    <col min="9238" max="9474" width="11.42578125" style="15" hidden="1"/>
    <col min="9475" max="9475" width="28.28515625" style="15" hidden="1"/>
    <col min="9476" max="9476" width="18.5703125" style="15" hidden="1"/>
    <col min="9477" max="9477" width="17.28515625" style="15" hidden="1"/>
    <col min="9478" max="9479" width="17.5703125" style="15" hidden="1"/>
    <col min="9480" max="9480" width="18.5703125" style="15" hidden="1"/>
    <col min="9481" max="9481" width="16.5703125" style="15" hidden="1"/>
    <col min="9482" max="9482" width="18.5703125" style="15" hidden="1"/>
    <col min="9483" max="9483" width="13.28515625" style="15" hidden="1"/>
    <col min="9484" max="9492" width="11.42578125" style="15" hidden="1"/>
    <col min="9493" max="9493" width="12.85546875" style="15" hidden="1"/>
    <col min="9494" max="9730" width="11.42578125" style="15" hidden="1"/>
    <col min="9731" max="9731" width="28.28515625" style="15" hidden="1"/>
    <col min="9732" max="9732" width="18.5703125" style="15" hidden="1"/>
    <col min="9733" max="9733" width="17.28515625" style="15" hidden="1"/>
    <col min="9734" max="9735" width="17.5703125" style="15" hidden="1"/>
    <col min="9736" max="9736" width="18.5703125" style="15" hidden="1"/>
    <col min="9737" max="9737" width="16.5703125" style="15" hidden="1"/>
    <col min="9738" max="9738" width="18.5703125" style="15" hidden="1"/>
    <col min="9739" max="9739" width="13.28515625" style="15" hidden="1"/>
    <col min="9740" max="9748" width="11.42578125" style="15" hidden="1"/>
    <col min="9749" max="9749" width="12.85546875" style="15" hidden="1"/>
    <col min="9750" max="9986" width="11.42578125" style="15" hidden="1"/>
    <col min="9987" max="9987" width="28.28515625" style="15" hidden="1"/>
    <col min="9988" max="9988" width="18.5703125" style="15" hidden="1"/>
    <col min="9989" max="9989" width="17.28515625" style="15" hidden="1"/>
    <col min="9990" max="9991" width="17.5703125" style="15" hidden="1"/>
    <col min="9992" max="9992" width="18.5703125" style="15" hidden="1"/>
    <col min="9993" max="9993" width="16.5703125" style="15" hidden="1"/>
    <col min="9994" max="9994" width="18.5703125" style="15" hidden="1"/>
    <col min="9995" max="9995" width="13.28515625" style="15" hidden="1"/>
    <col min="9996" max="10004" width="11.42578125" style="15" hidden="1"/>
    <col min="10005" max="10005" width="12.85546875" style="15" hidden="1"/>
    <col min="10006" max="10242" width="11.42578125" style="15" hidden="1"/>
    <col min="10243" max="10243" width="28.28515625" style="15" hidden="1"/>
    <col min="10244" max="10244" width="18.5703125" style="15" hidden="1"/>
    <col min="10245" max="10245" width="17.28515625" style="15" hidden="1"/>
    <col min="10246" max="10247" width="17.5703125" style="15" hidden="1"/>
    <col min="10248" max="10248" width="18.5703125" style="15" hidden="1"/>
    <col min="10249" max="10249" width="16.5703125" style="15" hidden="1"/>
    <col min="10250" max="10250" width="18.5703125" style="15" hidden="1"/>
    <col min="10251" max="10251" width="13.28515625" style="15" hidden="1"/>
    <col min="10252" max="10260" width="11.42578125" style="15" hidden="1"/>
    <col min="10261" max="10261" width="12.85546875" style="15" hidden="1"/>
    <col min="10262" max="10498" width="11.42578125" style="15" hidden="1"/>
    <col min="10499" max="10499" width="28.28515625" style="15" hidden="1"/>
    <col min="10500" max="10500" width="18.5703125" style="15" hidden="1"/>
    <col min="10501" max="10501" width="17.28515625" style="15" hidden="1"/>
    <col min="10502" max="10503" width="17.5703125" style="15" hidden="1"/>
    <col min="10504" max="10504" width="18.5703125" style="15" hidden="1"/>
    <col min="10505" max="10505" width="16.5703125" style="15" hidden="1"/>
    <col min="10506" max="10506" width="18.5703125" style="15" hidden="1"/>
    <col min="10507" max="10507" width="13.28515625" style="15" hidden="1"/>
    <col min="10508" max="10516" width="11.42578125" style="15" hidden="1"/>
    <col min="10517" max="10517" width="12.85546875" style="15" hidden="1"/>
    <col min="10518" max="10754" width="11.42578125" style="15" hidden="1"/>
    <col min="10755" max="10755" width="28.28515625" style="15" hidden="1"/>
    <col min="10756" max="10756" width="18.5703125" style="15" hidden="1"/>
    <col min="10757" max="10757" width="17.28515625" style="15" hidden="1"/>
    <col min="10758" max="10759" width="17.5703125" style="15" hidden="1"/>
    <col min="10760" max="10760" width="18.5703125" style="15" hidden="1"/>
    <col min="10761" max="10761" width="16.5703125" style="15" hidden="1"/>
    <col min="10762" max="10762" width="18.5703125" style="15" hidden="1"/>
    <col min="10763" max="10763" width="13.28515625" style="15" hidden="1"/>
    <col min="10764" max="10772" width="11.42578125" style="15" hidden="1"/>
    <col min="10773" max="10773" width="12.85546875" style="15" hidden="1"/>
    <col min="10774" max="11010" width="11.42578125" style="15" hidden="1"/>
    <col min="11011" max="11011" width="28.28515625" style="15" hidden="1"/>
    <col min="11012" max="11012" width="18.5703125" style="15" hidden="1"/>
    <col min="11013" max="11013" width="17.28515625" style="15" hidden="1"/>
    <col min="11014" max="11015" width="17.5703125" style="15" hidden="1"/>
    <col min="11016" max="11016" width="18.5703125" style="15" hidden="1"/>
    <col min="11017" max="11017" width="16.5703125" style="15" hidden="1"/>
    <col min="11018" max="11018" width="18.5703125" style="15" hidden="1"/>
    <col min="11019" max="11019" width="13.28515625" style="15" hidden="1"/>
    <col min="11020" max="11028" width="11.42578125" style="15" hidden="1"/>
    <col min="11029" max="11029" width="12.85546875" style="15" hidden="1"/>
    <col min="11030" max="11266" width="11.42578125" style="15" hidden="1"/>
    <col min="11267" max="11267" width="28.28515625" style="15" hidden="1"/>
    <col min="11268" max="11268" width="18.5703125" style="15" hidden="1"/>
    <col min="11269" max="11269" width="17.28515625" style="15" hidden="1"/>
    <col min="11270" max="11271" width="17.5703125" style="15" hidden="1"/>
    <col min="11272" max="11272" width="18.5703125" style="15" hidden="1"/>
    <col min="11273" max="11273" width="16.5703125" style="15" hidden="1"/>
    <col min="11274" max="11274" width="18.5703125" style="15" hidden="1"/>
    <col min="11275" max="11275" width="13.28515625" style="15" hidden="1"/>
    <col min="11276" max="11284" width="11.42578125" style="15" hidden="1"/>
    <col min="11285" max="11285" width="12.85546875" style="15" hidden="1"/>
    <col min="11286" max="11522" width="11.42578125" style="15" hidden="1"/>
    <col min="11523" max="11523" width="28.28515625" style="15" hidden="1"/>
    <col min="11524" max="11524" width="18.5703125" style="15" hidden="1"/>
    <col min="11525" max="11525" width="17.28515625" style="15" hidden="1"/>
    <col min="11526" max="11527" width="17.5703125" style="15" hidden="1"/>
    <col min="11528" max="11528" width="18.5703125" style="15" hidden="1"/>
    <col min="11529" max="11529" width="16.5703125" style="15" hidden="1"/>
    <col min="11530" max="11530" width="18.5703125" style="15" hidden="1"/>
    <col min="11531" max="11531" width="13.28515625" style="15" hidden="1"/>
    <col min="11532" max="11540" width="11.42578125" style="15" hidden="1"/>
    <col min="11541" max="11541" width="12.85546875" style="15" hidden="1"/>
    <col min="11542" max="11778" width="11.42578125" style="15" hidden="1"/>
    <col min="11779" max="11779" width="28.28515625" style="15" hidden="1"/>
    <col min="11780" max="11780" width="18.5703125" style="15" hidden="1"/>
    <col min="11781" max="11781" width="17.28515625" style="15" hidden="1"/>
    <col min="11782" max="11783" width="17.5703125" style="15" hidden="1"/>
    <col min="11784" max="11784" width="18.5703125" style="15" hidden="1"/>
    <col min="11785" max="11785" width="16.5703125" style="15" hidden="1"/>
    <col min="11786" max="11786" width="18.5703125" style="15" hidden="1"/>
    <col min="11787" max="11787" width="13.28515625" style="15" hidden="1"/>
    <col min="11788" max="11796" width="11.42578125" style="15" hidden="1"/>
    <col min="11797" max="11797" width="12.85546875" style="15" hidden="1"/>
    <col min="11798" max="12034" width="11.42578125" style="15" hidden="1"/>
    <col min="12035" max="12035" width="28.28515625" style="15" hidden="1"/>
    <col min="12036" max="12036" width="18.5703125" style="15" hidden="1"/>
    <col min="12037" max="12037" width="17.28515625" style="15" hidden="1"/>
    <col min="12038" max="12039" width="17.5703125" style="15" hidden="1"/>
    <col min="12040" max="12040" width="18.5703125" style="15" hidden="1"/>
    <col min="12041" max="12041" width="16.5703125" style="15" hidden="1"/>
    <col min="12042" max="12042" width="18.5703125" style="15" hidden="1"/>
    <col min="12043" max="12043" width="13.28515625" style="15" hidden="1"/>
    <col min="12044" max="12052" width="11.42578125" style="15" hidden="1"/>
    <col min="12053" max="12053" width="12.85546875" style="15" hidden="1"/>
    <col min="12054" max="12290" width="11.42578125" style="15" hidden="1"/>
    <col min="12291" max="12291" width="28.28515625" style="15" hidden="1"/>
    <col min="12292" max="12292" width="18.5703125" style="15" hidden="1"/>
    <col min="12293" max="12293" width="17.28515625" style="15" hidden="1"/>
    <col min="12294" max="12295" width="17.5703125" style="15" hidden="1"/>
    <col min="12296" max="12296" width="18.5703125" style="15" hidden="1"/>
    <col min="12297" max="12297" width="16.5703125" style="15" hidden="1"/>
    <col min="12298" max="12298" width="18.5703125" style="15" hidden="1"/>
    <col min="12299" max="12299" width="13.28515625" style="15" hidden="1"/>
    <col min="12300" max="12308" width="11.42578125" style="15" hidden="1"/>
    <col min="12309" max="12309" width="12.85546875" style="15" hidden="1"/>
    <col min="12310" max="12546" width="11.42578125" style="15" hidden="1"/>
    <col min="12547" max="12547" width="28.28515625" style="15" hidden="1"/>
    <col min="12548" max="12548" width="18.5703125" style="15" hidden="1"/>
    <col min="12549" max="12549" width="17.28515625" style="15" hidden="1"/>
    <col min="12550" max="12551" width="17.5703125" style="15" hidden="1"/>
    <col min="12552" max="12552" width="18.5703125" style="15" hidden="1"/>
    <col min="12553" max="12553" width="16.5703125" style="15" hidden="1"/>
    <col min="12554" max="12554" width="18.5703125" style="15" hidden="1"/>
    <col min="12555" max="12555" width="13.28515625" style="15" hidden="1"/>
    <col min="12556" max="12564" width="11.42578125" style="15" hidden="1"/>
    <col min="12565" max="12565" width="12.85546875" style="15" hidden="1"/>
    <col min="12566" max="12802" width="11.42578125" style="15" hidden="1"/>
    <col min="12803" max="12803" width="28.28515625" style="15" hidden="1"/>
    <col min="12804" max="12804" width="18.5703125" style="15" hidden="1"/>
    <col min="12805" max="12805" width="17.28515625" style="15" hidden="1"/>
    <col min="12806" max="12807" width="17.5703125" style="15" hidden="1"/>
    <col min="12808" max="12808" width="18.5703125" style="15" hidden="1"/>
    <col min="12809" max="12809" width="16.5703125" style="15" hidden="1"/>
    <col min="12810" max="12810" width="18.5703125" style="15" hidden="1"/>
    <col min="12811" max="12811" width="13.28515625" style="15" hidden="1"/>
    <col min="12812" max="12820" width="11.42578125" style="15" hidden="1"/>
    <col min="12821" max="12821" width="12.85546875" style="15" hidden="1"/>
    <col min="12822" max="13058" width="11.42578125" style="15" hidden="1"/>
    <col min="13059" max="13059" width="28.28515625" style="15" hidden="1"/>
    <col min="13060" max="13060" width="18.5703125" style="15" hidden="1"/>
    <col min="13061" max="13061" width="17.28515625" style="15" hidden="1"/>
    <col min="13062" max="13063" width="17.5703125" style="15" hidden="1"/>
    <col min="13064" max="13064" width="18.5703125" style="15" hidden="1"/>
    <col min="13065" max="13065" width="16.5703125" style="15" hidden="1"/>
    <col min="13066" max="13066" width="18.5703125" style="15" hidden="1"/>
    <col min="13067" max="13067" width="13.28515625" style="15" hidden="1"/>
    <col min="13068" max="13076" width="11.42578125" style="15" hidden="1"/>
    <col min="13077" max="13077" width="12.85546875" style="15" hidden="1"/>
    <col min="13078" max="13314" width="11.42578125" style="15" hidden="1"/>
    <col min="13315" max="13315" width="28.28515625" style="15" hidden="1"/>
    <col min="13316" max="13316" width="18.5703125" style="15" hidden="1"/>
    <col min="13317" max="13317" width="17.28515625" style="15" hidden="1"/>
    <col min="13318" max="13319" width="17.5703125" style="15" hidden="1"/>
    <col min="13320" max="13320" width="18.5703125" style="15" hidden="1"/>
    <col min="13321" max="13321" width="16.5703125" style="15" hidden="1"/>
    <col min="13322" max="13322" width="18.5703125" style="15" hidden="1"/>
    <col min="13323" max="13323" width="13.28515625" style="15" hidden="1"/>
    <col min="13324" max="13332" width="11.42578125" style="15" hidden="1"/>
    <col min="13333" max="13333" width="12.85546875" style="15" hidden="1"/>
    <col min="13334" max="13570" width="11.42578125" style="15" hidden="1"/>
    <col min="13571" max="13571" width="28.28515625" style="15" hidden="1"/>
    <col min="13572" max="13572" width="18.5703125" style="15" hidden="1"/>
    <col min="13573" max="13573" width="17.28515625" style="15" hidden="1"/>
    <col min="13574" max="13575" width="17.5703125" style="15" hidden="1"/>
    <col min="13576" max="13576" width="18.5703125" style="15" hidden="1"/>
    <col min="13577" max="13577" width="16.5703125" style="15" hidden="1"/>
    <col min="13578" max="13578" width="18.5703125" style="15" hidden="1"/>
    <col min="13579" max="13579" width="13.28515625" style="15" hidden="1"/>
    <col min="13580" max="13588" width="11.42578125" style="15" hidden="1"/>
    <col min="13589" max="13589" width="12.85546875" style="15" hidden="1"/>
    <col min="13590" max="13826" width="11.42578125" style="15" hidden="1"/>
    <col min="13827" max="13827" width="28.28515625" style="15" hidden="1"/>
    <col min="13828" max="13828" width="18.5703125" style="15" hidden="1"/>
    <col min="13829" max="13829" width="17.28515625" style="15" hidden="1"/>
    <col min="13830" max="13831" width="17.5703125" style="15" hidden="1"/>
    <col min="13832" max="13832" width="18.5703125" style="15" hidden="1"/>
    <col min="13833" max="13833" width="16.5703125" style="15" hidden="1"/>
    <col min="13834" max="13834" width="18.5703125" style="15" hidden="1"/>
    <col min="13835" max="13835" width="13.28515625" style="15" hidden="1"/>
    <col min="13836" max="13844" width="11.42578125" style="15" hidden="1"/>
    <col min="13845" max="13845" width="12.85546875" style="15" hidden="1"/>
    <col min="13846" max="14082" width="11.42578125" style="15" hidden="1"/>
    <col min="14083" max="14083" width="28.28515625" style="15" hidden="1"/>
    <col min="14084" max="14084" width="18.5703125" style="15" hidden="1"/>
    <col min="14085" max="14085" width="17.28515625" style="15" hidden="1"/>
    <col min="14086" max="14087" width="17.5703125" style="15" hidden="1"/>
    <col min="14088" max="14088" width="18.5703125" style="15" hidden="1"/>
    <col min="14089" max="14089" width="16.5703125" style="15" hidden="1"/>
    <col min="14090" max="14090" width="18.5703125" style="15" hidden="1"/>
    <col min="14091" max="14091" width="13.28515625" style="15" hidden="1"/>
    <col min="14092" max="14100" width="11.42578125" style="15" hidden="1"/>
    <col min="14101" max="14101" width="12.85546875" style="15" hidden="1"/>
    <col min="14102" max="14338" width="11.42578125" style="15" hidden="1"/>
    <col min="14339" max="14339" width="28.28515625" style="15" hidden="1"/>
    <col min="14340" max="14340" width="18.5703125" style="15" hidden="1"/>
    <col min="14341" max="14341" width="17.28515625" style="15" hidden="1"/>
    <col min="14342" max="14343" width="17.5703125" style="15" hidden="1"/>
    <col min="14344" max="14344" width="18.5703125" style="15" hidden="1"/>
    <col min="14345" max="14345" width="16.5703125" style="15" hidden="1"/>
    <col min="14346" max="14346" width="18.5703125" style="15" hidden="1"/>
    <col min="14347" max="14347" width="13.28515625" style="15" hidden="1"/>
    <col min="14348" max="14356" width="11.42578125" style="15" hidden="1"/>
    <col min="14357" max="14357" width="12.85546875" style="15" hidden="1"/>
    <col min="14358" max="14594" width="11.42578125" style="15" hidden="1"/>
    <col min="14595" max="14595" width="28.28515625" style="15" hidden="1"/>
    <col min="14596" max="14596" width="18.5703125" style="15" hidden="1"/>
    <col min="14597" max="14597" width="17.28515625" style="15" hidden="1"/>
    <col min="14598" max="14599" width="17.5703125" style="15" hidden="1"/>
    <col min="14600" max="14600" width="18.5703125" style="15" hidden="1"/>
    <col min="14601" max="14601" width="16.5703125" style="15" hidden="1"/>
    <col min="14602" max="14602" width="18.5703125" style="15" hidden="1"/>
    <col min="14603" max="14603" width="13.28515625" style="15" hidden="1"/>
    <col min="14604" max="14612" width="11.42578125" style="15" hidden="1"/>
    <col min="14613" max="14613" width="12.85546875" style="15" hidden="1"/>
    <col min="14614" max="14850" width="11.42578125" style="15" hidden="1"/>
    <col min="14851" max="14851" width="28.28515625" style="15" hidden="1"/>
    <col min="14852" max="14852" width="18.5703125" style="15" hidden="1"/>
    <col min="14853" max="14853" width="17.28515625" style="15" hidden="1"/>
    <col min="14854" max="14855" width="17.5703125" style="15" hidden="1"/>
    <col min="14856" max="14856" width="18.5703125" style="15" hidden="1"/>
    <col min="14857" max="14857" width="16.5703125" style="15" hidden="1"/>
    <col min="14858" max="14858" width="18.5703125" style="15" hidden="1"/>
    <col min="14859" max="14859" width="13.28515625" style="15" hidden="1"/>
    <col min="14860" max="14868" width="11.42578125" style="15" hidden="1"/>
    <col min="14869" max="14869" width="12.85546875" style="15" hidden="1"/>
    <col min="14870" max="15106" width="11.42578125" style="15" hidden="1"/>
    <col min="15107" max="15107" width="28.28515625" style="15" hidden="1"/>
    <col min="15108" max="15108" width="18.5703125" style="15" hidden="1"/>
    <col min="15109" max="15109" width="17.28515625" style="15" hidden="1"/>
    <col min="15110" max="15111" width="17.5703125" style="15" hidden="1"/>
    <col min="15112" max="15112" width="18.5703125" style="15" hidden="1"/>
    <col min="15113" max="15113" width="16.5703125" style="15" hidden="1"/>
    <col min="15114" max="15114" width="18.5703125" style="15" hidden="1"/>
    <col min="15115" max="15115" width="13.28515625" style="15" hidden="1"/>
    <col min="15116" max="15124" width="11.42578125" style="15" hidden="1"/>
    <col min="15125" max="15125" width="12.85546875" style="15" hidden="1"/>
    <col min="15126" max="15362" width="11.42578125" style="15" hidden="1"/>
    <col min="15363" max="15363" width="28.28515625" style="15" hidden="1"/>
    <col min="15364" max="15364" width="18.5703125" style="15" hidden="1"/>
    <col min="15365" max="15365" width="17.28515625" style="15" hidden="1"/>
    <col min="15366" max="15367" width="17.5703125" style="15" hidden="1"/>
    <col min="15368" max="15368" width="18.5703125" style="15" hidden="1"/>
    <col min="15369" max="15369" width="16.5703125" style="15" hidden="1"/>
    <col min="15370" max="15370" width="18.5703125" style="15" hidden="1"/>
    <col min="15371" max="15371" width="13.28515625" style="15" hidden="1"/>
    <col min="15372" max="15380" width="11.42578125" style="15" hidden="1"/>
    <col min="15381" max="15381" width="12.85546875" style="15" hidden="1"/>
    <col min="15382" max="15618" width="11.42578125" style="15" hidden="1"/>
    <col min="15619" max="15619" width="28.28515625" style="15" hidden="1"/>
    <col min="15620" max="15620" width="18.5703125" style="15" hidden="1"/>
    <col min="15621" max="15621" width="17.28515625" style="15" hidden="1"/>
    <col min="15622" max="15623" width="17.5703125" style="15" hidden="1"/>
    <col min="15624" max="15624" width="18.5703125" style="15" hidden="1"/>
    <col min="15625" max="15625" width="16.5703125" style="15" hidden="1"/>
    <col min="15626" max="15626" width="18.5703125" style="15" hidden="1"/>
    <col min="15627" max="15627" width="13.28515625" style="15" hidden="1"/>
    <col min="15628" max="15636" width="11.42578125" style="15" hidden="1"/>
    <col min="15637" max="15637" width="12.85546875" style="15" hidden="1"/>
    <col min="15638" max="15874" width="11.42578125" style="15" hidden="1"/>
    <col min="15875" max="15875" width="28.28515625" style="15" hidden="1"/>
    <col min="15876" max="15876" width="18.5703125" style="15" hidden="1"/>
    <col min="15877" max="15877" width="17.28515625" style="15" hidden="1"/>
    <col min="15878" max="15879" width="17.5703125" style="15" hidden="1"/>
    <col min="15880" max="15880" width="18.5703125" style="15" hidden="1"/>
    <col min="15881" max="15881" width="16.5703125" style="15" hidden="1"/>
    <col min="15882" max="15882" width="18.5703125" style="15" hidden="1"/>
    <col min="15883" max="15883" width="13.28515625" style="15" hidden="1"/>
    <col min="15884" max="15892" width="11.42578125" style="15" hidden="1"/>
    <col min="15893" max="15893" width="12.85546875" style="15" hidden="1"/>
    <col min="15894" max="16130" width="11.42578125" style="15" hidden="1"/>
    <col min="16131" max="16131" width="28.28515625" style="15" hidden="1"/>
    <col min="16132" max="16132" width="18.5703125" style="15" hidden="1"/>
    <col min="16133" max="16133" width="17.28515625" style="15" hidden="1"/>
    <col min="16134" max="16135" width="17.5703125" style="15" hidden="1"/>
    <col min="16136" max="16136" width="18.5703125" style="15" hidden="1"/>
    <col min="16137" max="16137" width="16.5703125" style="15" hidden="1"/>
    <col min="16138" max="16138" width="18.5703125" style="15" hidden="1"/>
    <col min="16139" max="16139" width="13.28515625" style="15" hidden="1"/>
    <col min="16140" max="16148" width="11.42578125" style="15" hidden="1"/>
    <col min="16149" max="16149" width="12.85546875" style="15" hidden="1"/>
    <col min="16150" max="16384" width="11.42578125" style="15" hidden="1"/>
  </cols>
  <sheetData>
    <row r="1" spans="1:21" ht="18.75">
      <c r="A1" s="629" t="s">
        <v>0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</row>
    <row r="2" spans="1:21" ht="18.75">
      <c r="A2" s="601" t="s">
        <v>1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T2" s="15" t="s">
        <v>23</v>
      </c>
      <c r="U2" s="16">
        <f>4456657.37675227*1000000</f>
        <v>4456657376752.2705</v>
      </c>
    </row>
    <row r="3" spans="1:21" ht="15.75">
      <c r="A3" s="603" t="s">
        <v>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</row>
    <row r="4" spans="1:21" ht="18.7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3"/>
      <c r="M4" s="82"/>
      <c r="N4" s="82"/>
      <c r="U4" s="16">
        <f>4456657.37675227*1000000</f>
        <v>4456657376752.2705</v>
      </c>
    </row>
    <row r="5" spans="1:21" ht="18.75">
      <c r="A5" s="615" t="s">
        <v>24</v>
      </c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19"/>
      <c r="N5" s="19"/>
      <c r="U5" s="16">
        <v>-329523796177.54083</v>
      </c>
    </row>
    <row r="6" spans="1:21" ht="18.75">
      <c r="A6" s="615" t="s">
        <v>25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U6" s="20">
        <f>U5/U4</f>
        <v>-7.3939674585816351E-2</v>
      </c>
    </row>
    <row r="7" spans="1:21" ht="18.75">
      <c r="A7" s="615" t="s">
        <v>26</v>
      </c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  <c r="M7" s="615"/>
      <c r="N7" s="615"/>
    </row>
    <row r="8" spans="1:21" ht="19.5" thickBot="1">
      <c r="A8" s="628" t="s">
        <v>27</v>
      </c>
      <c r="B8" s="628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28"/>
    </row>
    <row r="9" spans="1:21" ht="60.75" thickBot="1">
      <c r="A9" s="21"/>
      <c r="B9" s="21"/>
      <c r="C9" s="21"/>
      <c r="D9" s="22"/>
      <c r="E9" s="23" t="s">
        <v>28</v>
      </c>
      <c r="F9" s="331" t="s">
        <v>285</v>
      </c>
      <c r="G9" s="23" t="s">
        <v>30</v>
      </c>
      <c r="H9" s="23" t="s">
        <v>31</v>
      </c>
      <c r="I9" s="23" t="s">
        <v>32</v>
      </c>
      <c r="J9" s="23" t="s">
        <v>33</v>
      </c>
      <c r="K9" s="24" t="s">
        <v>34</v>
      </c>
      <c r="L9" s="25"/>
      <c r="S9" s="26">
        <v>4456657.4000000004</v>
      </c>
    </row>
    <row r="10" spans="1:21" ht="15">
      <c r="D10" s="27" t="s">
        <v>35</v>
      </c>
      <c r="E10" s="28">
        <f t="shared" ref="E10:J10" si="0">SUM(E11+E12)</f>
        <v>637268651616.10925</v>
      </c>
      <c r="F10" s="28">
        <f t="shared" si="0"/>
        <v>91377630508.77005</v>
      </c>
      <c r="G10" s="28">
        <f t="shared" si="0"/>
        <v>12999053432.780012</v>
      </c>
      <c r="H10" s="29">
        <f t="shared" si="0"/>
        <v>21069494957.329811</v>
      </c>
      <c r="I10" s="29">
        <f t="shared" si="0"/>
        <v>208132477793.19995</v>
      </c>
      <c r="J10" s="29">
        <f t="shared" si="0"/>
        <v>970847308308.18921</v>
      </c>
      <c r="K10" s="30">
        <f>+J10/$U$2</f>
        <v>0.21784203411564054</v>
      </c>
      <c r="S10" s="26">
        <f>-329523796177.541/1000000</f>
        <v>-329523.79617754102</v>
      </c>
    </row>
    <row r="11" spans="1:21" ht="15">
      <c r="D11" s="32" t="s">
        <v>36</v>
      </c>
      <c r="E11" s="33">
        <v>625612157090.03931</v>
      </c>
      <c r="F11" s="33">
        <v>86374510697.790054</v>
      </c>
      <c r="G11" s="33">
        <v>12999053432.780012</v>
      </c>
      <c r="H11" s="34">
        <v>14354453723.839945</v>
      </c>
      <c r="I11" s="34">
        <v>185081441532.42993</v>
      </c>
      <c r="J11" s="34">
        <f>SUM(E11:I11)</f>
        <v>924421616476.87927</v>
      </c>
      <c r="K11" s="35">
        <f>+J11/$U$2</f>
        <v>0.20742487885630084</v>
      </c>
      <c r="S11" s="36">
        <f>S10/S9</f>
        <v>-7.3939674200117114E-2</v>
      </c>
    </row>
    <row r="12" spans="1:21" ht="15">
      <c r="D12" s="32" t="s">
        <v>37</v>
      </c>
      <c r="E12" s="33">
        <v>11656494526.07</v>
      </c>
      <c r="F12" s="33">
        <v>5003119810.9800005</v>
      </c>
      <c r="G12" s="33">
        <v>0</v>
      </c>
      <c r="H12" s="34">
        <v>6715041233.4898682</v>
      </c>
      <c r="I12" s="34">
        <v>23051036260.770004</v>
      </c>
      <c r="J12" s="34">
        <f>SUM(E12:I12)</f>
        <v>46425691831.309875</v>
      </c>
      <c r="K12" s="35">
        <f>+J12/$U$2</f>
        <v>1.0417155259339676E-2</v>
      </c>
    </row>
    <row r="13" spans="1:21" ht="15">
      <c r="D13" s="37"/>
      <c r="E13" s="39"/>
      <c r="F13" s="39"/>
      <c r="G13" s="39"/>
      <c r="H13" s="40"/>
      <c r="I13" s="40"/>
      <c r="J13" s="40"/>
      <c r="K13" s="41"/>
    </row>
    <row r="14" spans="1:21" ht="15">
      <c r="D14" s="27" t="s">
        <v>38</v>
      </c>
      <c r="E14" s="28">
        <f>E15+E21</f>
        <v>973062116979.8606</v>
      </c>
      <c r="F14" s="28">
        <f>F15+F21</f>
        <v>77181493515.719772</v>
      </c>
      <c r="G14" s="28">
        <f>G15+G21</f>
        <v>12324752032.310036</v>
      </c>
      <c r="H14" s="29">
        <f>H15+H21</f>
        <v>18014991664.929909</v>
      </c>
      <c r="I14" s="29">
        <f>I15+I21</f>
        <v>219787750292.90961</v>
      </c>
      <c r="J14" s="29">
        <f t="shared" ref="J14:J21" si="1">SUM(E14:I14)</f>
        <v>1300371104485.73</v>
      </c>
      <c r="K14" s="42">
        <f t="shared" ref="K14:K21" si="2">+J14/$U$2</f>
        <v>0.29178170870145687</v>
      </c>
    </row>
    <row r="15" spans="1:21" ht="15">
      <c r="D15" s="32" t="s">
        <v>39</v>
      </c>
      <c r="E15" s="33">
        <v>862097353541.23975</v>
      </c>
      <c r="F15" s="43">
        <v>69766900490.379761</v>
      </c>
      <c r="G15" s="44">
        <v>12235945745.640036</v>
      </c>
      <c r="H15" s="34">
        <v>12886907441.06991</v>
      </c>
      <c r="I15" s="34">
        <v>158392796322.65961</v>
      </c>
      <c r="J15" s="34">
        <f t="shared" si="1"/>
        <v>1115379903540.989</v>
      </c>
      <c r="K15" s="35">
        <f t="shared" si="2"/>
        <v>0.25027275135828531</v>
      </c>
    </row>
    <row r="16" spans="1:21" ht="15">
      <c r="D16" s="45" t="s">
        <v>40</v>
      </c>
      <c r="E16" s="34">
        <f>SUM(E17:E20)</f>
        <v>161814383293.01999</v>
      </c>
      <c r="F16" s="34">
        <f>SUM(F17:F20)</f>
        <v>357251.62</v>
      </c>
      <c r="G16" s="34">
        <f>SUM(G17:G20)</f>
        <v>0</v>
      </c>
      <c r="H16" s="34">
        <f>SUM(H17:H20)</f>
        <v>0</v>
      </c>
      <c r="I16" s="34">
        <f>SUM(I17:I20)</f>
        <v>5296035631.1000004</v>
      </c>
      <c r="J16" s="34">
        <f t="shared" si="1"/>
        <v>167110776175.73999</v>
      </c>
      <c r="K16" s="46">
        <f t="shared" si="2"/>
        <v>3.7496886578595311E-2</v>
      </c>
    </row>
    <row r="17" spans="4:12" ht="15">
      <c r="D17" s="47" t="s">
        <v>41</v>
      </c>
      <c r="E17" s="34">
        <v>75806105469.519989</v>
      </c>
      <c r="F17" s="33">
        <v>357251.62</v>
      </c>
      <c r="G17" s="48">
        <v>0</v>
      </c>
      <c r="H17" s="49">
        <v>0</v>
      </c>
      <c r="I17" s="34">
        <v>4380139192.8100004</v>
      </c>
      <c r="J17" s="34">
        <f t="shared" si="1"/>
        <v>80186601913.949982</v>
      </c>
      <c r="K17" s="46">
        <f t="shared" si="2"/>
        <v>1.7992543544459075E-2</v>
      </c>
    </row>
    <row r="18" spans="4:12" ht="15">
      <c r="D18" s="47" t="s">
        <v>42</v>
      </c>
      <c r="E18" s="34">
        <v>84402046125.390015</v>
      </c>
      <c r="F18" s="48">
        <v>0</v>
      </c>
      <c r="G18" s="48">
        <v>0</v>
      </c>
      <c r="H18" s="49">
        <v>0</v>
      </c>
      <c r="I18" s="34">
        <v>119018623.01000001</v>
      </c>
      <c r="J18" s="34">
        <f t="shared" si="1"/>
        <v>84521064748.400009</v>
      </c>
      <c r="K18" s="46">
        <f t="shared" si="2"/>
        <v>1.8965125115809014E-2</v>
      </c>
    </row>
    <row r="19" spans="4:12" ht="15">
      <c r="D19" s="47" t="s">
        <v>43</v>
      </c>
      <c r="E19" s="34">
        <v>1606231698.1099994</v>
      </c>
      <c r="F19" s="48">
        <v>0</v>
      </c>
      <c r="G19" s="48">
        <v>0</v>
      </c>
      <c r="H19" s="49">
        <v>0</v>
      </c>
      <c r="I19" s="34">
        <v>162936749.72999999</v>
      </c>
      <c r="J19" s="34">
        <f t="shared" si="1"/>
        <v>1769168447.8399994</v>
      </c>
      <c r="K19" s="46">
        <f t="shared" si="2"/>
        <v>3.9697205736943081E-4</v>
      </c>
    </row>
    <row r="20" spans="4:12" ht="15">
      <c r="D20" s="47" t="s">
        <v>44</v>
      </c>
      <c r="E20" s="34">
        <v>0</v>
      </c>
      <c r="F20" s="48">
        <v>0</v>
      </c>
      <c r="G20" s="48">
        <v>0</v>
      </c>
      <c r="H20" s="49">
        <v>0</v>
      </c>
      <c r="I20" s="34">
        <v>633941065.54999995</v>
      </c>
      <c r="J20" s="34">
        <f t="shared" si="1"/>
        <v>633941065.54999995</v>
      </c>
      <c r="K20" s="46">
        <f t="shared" si="2"/>
        <v>1.4224586095778715E-4</v>
      </c>
    </row>
    <row r="21" spans="4:12" ht="15">
      <c r="D21" s="32" t="s">
        <v>45</v>
      </c>
      <c r="E21" s="33">
        <v>110964763438.62086</v>
      </c>
      <c r="F21" s="33">
        <v>7414593025.3400087</v>
      </c>
      <c r="G21" s="33">
        <v>88806286.670000002</v>
      </c>
      <c r="H21" s="34">
        <v>5128084223.8599977</v>
      </c>
      <c r="I21" s="34">
        <v>61394953970.249985</v>
      </c>
      <c r="J21" s="34">
        <f t="shared" si="1"/>
        <v>184991200944.74084</v>
      </c>
      <c r="K21" s="35">
        <f t="shared" si="2"/>
        <v>4.150895734317156E-2</v>
      </c>
    </row>
    <row r="22" spans="4:12" ht="15">
      <c r="D22" s="50"/>
      <c r="E22" s="51"/>
      <c r="F22" s="51"/>
      <c r="G22" s="51"/>
      <c r="H22" s="52"/>
      <c r="I22" s="52"/>
      <c r="J22" s="52"/>
      <c r="K22" s="53"/>
    </row>
    <row r="23" spans="4:12" ht="15">
      <c r="D23" s="27" t="s">
        <v>46</v>
      </c>
      <c r="E23" s="54"/>
      <c r="F23" s="54"/>
      <c r="G23" s="54"/>
      <c r="H23" s="29"/>
      <c r="I23" s="29"/>
      <c r="J23" s="29"/>
      <c r="K23" s="42"/>
    </row>
    <row r="24" spans="4:12" ht="30">
      <c r="D24" s="50" t="s">
        <v>47</v>
      </c>
      <c r="E24" s="55">
        <f>E11-E15</f>
        <v>-236485196451.20044</v>
      </c>
      <c r="F24" s="55">
        <f>F11-F15</f>
        <v>16607610207.410294</v>
      </c>
      <c r="G24" s="55">
        <f>G11-G15</f>
        <v>763107687.1399765</v>
      </c>
      <c r="H24" s="40">
        <f>H11-H15</f>
        <v>1467546282.7700348</v>
      </c>
      <c r="I24" s="40">
        <f>I11-I15</f>
        <v>26688645209.770325</v>
      </c>
      <c r="J24" s="40">
        <f>SUM(E24:I24)</f>
        <v>-190958287064.1098</v>
      </c>
      <c r="K24" s="41">
        <f>+J24/$U$2</f>
        <v>-4.2847872501984456E-2</v>
      </c>
    </row>
    <row r="25" spans="4:12" ht="30">
      <c r="D25" s="50" t="s">
        <v>48</v>
      </c>
      <c r="E25" s="55">
        <f>E12-E21</f>
        <v>-99308268912.550873</v>
      </c>
      <c r="F25" s="55">
        <f>F12-F21</f>
        <v>-2411473214.3600082</v>
      </c>
      <c r="G25" s="55">
        <f>G12-G21</f>
        <v>-88806286.670000002</v>
      </c>
      <c r="H25" s="40">
        <f>H12-H21</f>
        <v>1586957009.6298704</v>
      </c>
      <c r="I25" s="40">
        <f>I12-I21</f>
        <v>-38343917709.47998</v>
      </c>
      <c r="J25" s="40">
        <f>SUM(E25:I25)</f>
        <v>-138565509113.431</v>
      </c>
      <c r="K25" s="41">
        <f>+J25/$U$2</f>
        <v>-3.1091802083831888E-2</v>
      </c>
    </row>
    <row r="26" spans="4:12" ht="15">
      <c r="D26" s="50" t="s">
        <v>49</v>
      </c>
      <c r="E26" s="55">
        <f>E10-E14</f>
        <v>-335793465363.75134</v>
      </c>
      <c r="F26" s="55">
        <f>F10-F14</f>
        <v>14196136993.050278</v>
      </c>
      <c r="G26" s="55">
        <f>G10-G14</f>
        <v>674301400.46997643</v>
      </c>
      <c r="H26" s="40">
        <f>H10-H14</f>
        <v>3054503292.3999023</v>
      </c>
      <c r="I26" s="40">
        <f>I10-I14</f>
        <v>-11655272499.709656</v>
      </c>
      <c r="J26" s="40">
        <f>SUM(E26:I26)</f>
        <v>-329523796177.54083</v>
      </c>
      <c r="K26" s="41">
        <f>+J26/$U$2</f>
        <v>-7.3939674585816351E-2</v>
      </c>
      <c r="L26" s="56">
        <f>I26</f>
        <v>-11655272499.709656</v>
      </c>
    </row>
    <row r="27" spans="4:12" ht="15">
      <c r="D27" s="50" t="s">
        <v>50</v>
      </c>
      <c r="E27" s="55">
        <f>E10-(E14-E16)</f>
        <v>-173979082070.73132</v>
      </c>
      <c r="F27" s="55">
        <f>F10-(F14-F16)</f>
        <v>14196494244.670273</v>
      </c>
      <c r="G27" s="55">
        <f>G10-(G14-G16)</f>
        <v>674301400.46997643</v>
      </c>
      <c r="H27" s="40">
        <f>H10-(H14-H16)</f>
        <v>3054503292.3999023</v>
      </c>
      <c r="I27" s="40">
        <f>I10-(I14-I16)</f>
        <v>-6359236868.6096497</v>
      </c>
      <c r="J27" s="40">
        <f>SUM(E27:I27)</f>
        <v>-162413020001.80081</v>
      </c>
      <c r="K27" s="41">
        <f>+J27/$U$2</f>
        <v>-3.644278800722104E-2</v>
      </c>
      <c r="L27" s="57">
        <v>-16605157555</v>
      </c>
    </row>
    <row r="28" spans="4:12" ht="15">
      <c r="D28" s="50"/>
      <c r="E28" s="58"/>
      <c r="F28" s="58"/>
      <c r="G28" s="58"/>
      <c r="H28" s="52"/>
      <c r="I28" s="52"/>
      <c r="J28" s="52"/>
      <c r="K28" s="59"/>
      <c r="L28" s="57">
        <f>L26-L27</f>
        <v>4949885055.2903442</v>
      </c>
    </row>
    <row r="29" spans="4:12" ht="15">
      <c r="D29" s="27" t="s">
        <v>51</v>
      </c>
      <c r="E29" s="28">
        <f t="shared" ref="E29:J29" si="3">E30-E31</f>
        <v>438726818897.05011</v>
      </c>
      <c r="F29" s="28">
        <f t="shared" si="3"/>
        <v>1062868936.7</v>
      </c>
      <c r="G29" s="28">
        <f t="shared" si="3"/>
        <v>0</v>
      </c>
      <c r="H29" s="29">
        <f t="shared" si="3"/>
        <v>-1750300974.5700028</v>
      </c>
      <c r="I29" s="29">
        <f t="shared" si="3"/>
        <v>11655272499.709991</v>
      </c>
      <c r="J29" s="29">
        <f t="shared" si="3"/>
        <v>449694659358.89001</v>
      </c>
      <c r="K29" s="42">
        <f>+J29/$U$2</f>
        <v>0.10090402320462853</v>
      </c>
    </row>
    <row r="30" spans="4:12" ht="15">
      <c r="D30" s="32" t="s">
        <v>52</v>
      </c>
      <c r="E30" s="33">
        <v>599467288501.16016</v>
      </c>
      <c r="F30" s="33">
        <v>1079999996</v>
      </c>
      <c r="G30" s="33">
        <v>0</v>
      </c>
      <c r="H30" s="34">
        <v>509238694.0800001</v>
      </c>
      <c r="I30" s="34">
        <v>40686035563.349998</v>
      </c>
      <c r="J30" s="34">
        <f>SUM(E30:I30)</f>
        <v>641742562754.59009</v>
      </c>
      <c r="K30" s="35">
        <f>+J30/$U$2</f>
        <v>0.1439963875397241</v>
      </c>
    </row>
    <row r="31" spans="4:12" ht="15">
      <c r="D31" s="32" t="s">
        <v>53</v>
      </c>
      <c r="E31" s="33">
        <v>160740469604.11005</v>
      </c>
      <c r="F31" s="33">
        <v>17131059.299999997</v>
      </c>
      <c r="G31" s="33">
        <v>0</v>
      </c>
      <c r="H31" s="34">
        <v>2259539668.650003</v>
      </c>
      <c r="I31" s="34">
        <v>29030763063.640007</v>
      </c>
      <c r="J31" s="34">
        <f>SUM(E31:I31)</f>
        <v>192047903395.70004</v>
      </c>
      <c r="K31" s="35">
        <f>+J31/$U$2</f>
        <v>4.309236433509555E-2</v>
      </c>
    </row>
    <row r="32" spans="4:12" ht="15">
      <c r="D32" s="37"/>
      <c r="E32" s="60"/>
      <c r="F32" s="60"/>
      <c r="G32" s="60"/>
      <c r="H32" s="61"/>
      <c r="I32" s="61"/>
      <c r="J32" s="61"/>
      <c r="K32" s="41"/>
    </row>
    <row r="33" spans="4:11" s="31" customFormat="1" ht="15">
      <c r="D33" s="27" t="s">
        <v>54</v>
      </c>
      <c r="E33" s="62">
        <f t="shared" ref="E33:J33" si="4">+E26/$U$2</f>
        <v>-7.5346484366374228E-2</v>
      </c>
      <c r="F33" s="62">
        <f t="shared" si="4"/>
        <v>3.1853776929550558E-3</v>
      </c>
      <c r="G33" s="62">
        <f t="shared" si="4"/>
        <v>1.5130205072245526E-4</v>
      </c>
      <c r="H33" s="62">
        <f t="shared" si="4"/>
        <v>6.8537987872557317E-4</v>
      </c>
      <c r="I33" s="62">
        <f t="shared" si="4"/>
        <v>-2.6152498418452082E-3</v>
      </c>
      <c r="J33" s="62">
        <f t="shared" si="4"/>
        <v>-7.3939674585816351E-2</v>
      </c>
      <c r="K33" s="63"/>
    </row>
    <row r="34" spans="4:11" s="31" customFormat="1" ht="25.5" customHeight="1">
      <c r="D34" s="610" t="s">
        <v>55</v>
      </c>
      <c r="E34" s="610"/>
      <c r="F34" s="610"/>
      <c r="G34" s="610"/>
      <c r="H34" s="610"/>
      <c r="I34" s="610"/>
      <c r="J34" s="610"/>
      <c r="K34" s="610"/>
    </row>
    <row r="35" spans="4:11"/>
    <row r="36" spans="4:11"/>
  </sheetData>
  <mergeCells count="8">
    <mergeCell ref="A8:N8"/>
    <mergeCell ref="D34:K34"/>
    <mergeCell ref="A1:N1"/>
    <mergeCell ref="A2:N2"/>
    <mergeCell ref="A3:N3"/>
    <mergeCell ref="A5:L5"/>
    <mergeCell ref="A6:N6"/>
    <mergeCell ref="A7:N7"/>
  </mergeCells>
  <pageMargins left="0.7" right="0.7" top="0.75" bottom="0.75" header="0.3" footer="0.3"/>
  <ignoredErrors>
    <ignoredError sqref="E16:I16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Gráficos</vt:lpstr>
      </vt:variant>
      <vt:variant>
        <vt:i4>24</vt:i4>
      </vt:variant>
    </vt:vector>
  </HeadingPairs>
  <TitlesOfParts>
    <vt:vector size="57" baseType="lpstr">
      <vt:lpstr>Presentación </vt:lpstr>
      <vt:lpstr>Hoja14</vt:lpstr>
      <vt:lpstr> 1.Tasas de Crecimiento PIB.</vt:lpstr>
      <vt:lpstr> 2.Parámetros Macro LAC.</vt:lpstr>
      <vt:lpstr>3.Panorama Macroeconómico</vt:lpstr>
      <vt:lpstr>2. Cobertura Instirucional</vt:lpstr>
      <vt:lpstr>Ejecucion - Agregado</vt:lpstr>
      <vt:lpstr>Tabla 4 Cobertura Institucional</vt:lpstr>
      <vt:lpstr>T.5 CAIF Ejecución  Agregada</vt:lpstr>
      <vt:lpstr>Ejecucion - Consolidado</vt:lpstr>
      <vt:lpstr>4.CAIF Presp. agregado</vt:lpstr>
      <vt:lpstr>T.6 CAIF Formulación Agregado</vt:lpstr>
      <vt:lpstr>7-13. Presupuesto Físico EPNF</vt:lpstr>
      <vt:lpstr>14. Matriz de Transacciones</vt:lpstr>
      <vt:lpstr>15. Matriz Trans. Consolidadas</vt:lpstr>
      <vt:lpstr>16. Percibido. Cons. Ingresos</vt:lpstr>
      <vt:lpstr>17. Form. Cons. Ingresos</vt:lpstr>
      <vt:lpstr>18. Ejec. Consolidada Gasto</vt:lpstr>
      <vt:lpstr>19. Form. Consolidado Gasto</vt:lpstr>
      <vt:lpstr>20. CAIF Ejec. consolidada</vt:lpstr>
      <vt:lpstr>21. CAIF Form- Consolidado</vt:lpstr>
      <vt:lpstr>22. 10 Mayor Nivel de Ejecución</vt:lpstr>
      <vt:lpstr>23. Presupuesto Min. Educación</vt:lpstr>
      <vt:lpstr>13. Ejec. Consolidado Funcional</vt:lpstr>
      <vt:lpstr>14. Form. Consolidado Funcional</vt:lpstr>
      <vt:lpstr>24.Demanda agregada</vt:lpstr>
      <vt:lpstr>25-26. Remuneraciones</vt:lpstr>
      <vt:lpstr>27. Proyectos de Inversion</vt:lpstr>
      <vt:lpstr>28. Remuneraciones Promedio</vt:lpstr>
      <vt:lpstr>Anexo - Ejec. según Clas. Inst.</vt:lpstr>
      <vt:lpstr>Anexo - Clasificador del Gasto</vt:lpstr>
      <vt:lpstr>Anexo- Matriz Trans. Cons.</vt:lpstr>
      <vt:lpstr>Anexo Relación de Instituciones</vt:lpstr>
      <vt:lpstr>Gráfico.1 </vt:lpstr>
      <vt:lpstr>Gráfico. 2</vt:lpstr>
      <vt:lpstr>Gráfico 3</vt:lpstr>
      <vt:lpstr>Gráfico 4</vt:lpstr>
      <vt:lpstr>Gráfico 5</vt:lpstr>
      <vt:lpstr>Gráfico 6</vt:lpstr>
      <vt:lpstr>Gráfico 7</vt:lpstr>
      <vt:lpstr>Gráfico 8</vt:lpstr>
      <vt:lpstr>Gráfico 9 </vt:lpstr>
      <vt:lpstr>Gráfico 10</vt:lpstr>
      <vt:lpstr>Gráfico 11</vt:lpstr>
      <vt:lpstr>Gráfico 12</vt:lpstr>
      <vt:lpstr>Gráfico 13</vt:lpstr>
      <vt:lpstr>Gráfico 14</vt:lpstr>
      <vt:lpstr>Gráfico 15</vt:lpstr>
      <vt:lpstr>Gráfico 16</vt:lpstr>
      <vt:lpstr>Gráfico 17</vt:lpstr>
      <vt:lpstr>Gráfico 18</vt:lpstr>
      <vt:lpstr>Gráfico 19</vt:lpstr>
      <vt:lpstr>Gráfico 20</vt:lpstr>
      <vt:lpstr>Gráfico 21</vt:lpstr>
      <vt:lpstr>Gráfico 22</vt:lpstr>
      <vt:lpstr>Gráfico 23</vt:lpstr>
      <vt:lpstr>Gráfico 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Melvin M. Rodríguez Jiménez</dc:creator>
  <cp:lastModifiedBy>Melvin M. Rodríguez Jiménez</cp:lastModifiedBy>
  <dcterms:created xsi:type="dcterms:W3CDTF">2021-12-14T13:50:48Z</dcterms:created>
  <dcterms:modified xsi:type="dcterms:W3CDTF">2021-12-28T19:41:49Z</dcterms:modified>
</cp:coreProperties>
</file>