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Diciembre\"/>
    </mc:Choice>
  </mc:AlternateContent>
  <bookViews>
    <workbookView showHorizontalScroll="0" showVerticalScroll="0" xWindow="0" yWindow="0" windowWidth="14370" windowHeight="2460"/>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COVID'!$A$1:$M$75</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1" i="35" l="1"/>
  <c r="D91" i="35"/>
  <c r="E91" i="35"/>
  <c r="F91" i="35"/>
  <c r="G91" i="35"/>
  <c r="H91" i="35"/>
  <c r="I91" i="35"/>
  <c r="J91" i="35"/>
  <c r="K91" i="35"/>
  <c r="L91" i="35"/>
  <c r="G11" i="37" l="1"/>
  <c r="G19" i="37"/>
  <c r="E20" i="37"/>
  <c r="F20" i="37"/>
  <c r="D20" i="37"/>
  <c r="M15" i="35"/>
  <c r="M14" i="35"/>
  <c r="M12" i="35"/>
  <c r="M13"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5" i="35"/>
  <c r="M56" i="35"/>
  <c r="M57" i="35"/>
  <c r="M58" i="35"/>
  <c r="M59" i="35"/>
  <c r="M60" i="35"/>
  <c r="M61" i="35"/>
  <c r="M62" i="35"/>
  <c r="M63" i="35"/>
  <c r="M64" i="35"/>
  <c r="M65" i="35"/>
  <c r="M66" i="35"/>
  <c r="M67" i="35"/>
  <c r="M68" i="35"/>
  <c r="M69" i="35"/>
  <c r="M70" i="35"/>
  <c r="M71" i="35"/>
  <c r="M72" i="35"/>
  <c r="M73" i="35"/>
  <c r="M74" i="35"/>
  <c r="M75" i="35"/>
  <c r="M76" i="35"/>
  <c r="M78" i="35"/>
  <c r="M79" i="35"/>
  <c r="M80" i="35"/>
  <c r="M81" i="35"/>
  <c r="M82" i="35"/>
  <c r="M83" i="35"/>
  <c r="M84" i="35"/>
  <c r="M85" i="35"/>
  <c r="M86" i="35"/>
  <c r="M87" i="35"/>
  <c r="M88" i="35"/>
  <c r="M89" i="35"/>
  <c r="M90" i="35"/>
  <c r="M11" i="35"/>
  <c r="G18" i="37" l="1"/>
  <c r="G17" i="37"/>
  <c r="G16" i="37"/>
  <c r="G15" i="37"/>
  <c r="G14" i="37"/>
  <c r="G13" i="37"/>
  <c r="G12" i="37"/>
  <c r="G20" i="37" l="1"/>
  <c r="E77" i="27" l="1"/>
  <c r="M91" i="35" l="1"/>
  <c r="D112" i="29" l="1"/>
  <c r="D111" i="29" s="1"/>
  <c r="C67" i="29"/>
  <c r="C112" i="29"/>
  <c r="C111" i="29" s="1"/>
  <c r="C41" i="29"/>
  <c r="C43" i="29"/>
  <c r="C54" i="29"/>
  <c r="C56" i="29"/>
  <c r="C23" i="29"/>
  <c r="E116" i="29"/>
  <c r="E115" i="29" s="1"/>
  <c r="E120" i="29"/>
  <c r="E119" i="29" s="1"/>
  <c r="E118" i="29" s="1"/>
  <c r="D116" i="29"/>
  <c r="D120" i="29"/>
  <c r="D119" i="29" s="1"/>
  <c r="D118" i="29" s="1"/>
  <c r="C116" i="29"/>
  <c r="C115" i="29" s="1"/>
  <c r="C120" i="29"/>
  <c r="C119" i="29" s="1"/>
  <c r="C118" i="29" s="1"/>
  <c r="E41" i="29"/>
  <c r="E43" i="29"/>
  <c r="E54" i="29"/>
  <c r="E56" i="29"/>
  <c r="E112" i="29"/>
  <c r="E111" i="29" s="1"/>
  <c r="D20" i="29"/>
  <c r="D41" i="29"/>
  <c r="D43" i="29"/>
  <c r="D54" i="29"/>
  <c r="D56" i="29"/>
  <c r="D64" i="29" l="1"/>
  <c r="C27" i="29"/>
  <c r="C48" i="29"/>
  <c r="C35" i="29"/>
  <c r="D101" i="29"/>
  <c r="D67" i="29"/>
  <c r="C101" i="29"/>
  <c r="D48" i="29"/>
  <c r="D58" i="29"/>
  <c r="D23" i="29"/>
  <c r="E35" i="29"/>
  <c r="C20" i="29"/>
  <c r="C15" i="29"/>
  <c r="C58" i="29"/>
  <c r="C64" i="29"/>
  <c r="C63" i="29" s="1"/>
  <c r="C81" i="29"/>
  <c r="C76" i="29"/>
  <c r="C71" i="29"/>
  <c r="D89" i="29"/>
  <c r="D35" i="29"/>
  <c r="D45" i="29"/>
  <c r="D38" i="29"/>
  <c r="D27" i="29"/>
  <c r="C45" i="29"/>
  <c r="C38" i="29"/>
  <c r="C89" i="29"/>
  <c r="D81" i="29"/>
  <c r="D76" i="29"/>
  <c r="D71" i="29"/>
  <c r="E64" i="29"/>
  <c r="E89" i="29"/>
  <c r="E20" i="29"/>
  <c r="E15" i="29"/>
  <c r="D115" i="29"/>
  <c r="D114" i="29" s="1"/>
  <c r="E101" i="29"/>
  <c r="E67" i="29"/>
  <c r="E48" i="29"/>
  <c r="E23" i="29"/>
  <c r="D15" i="29"/>
  <c r="E81" i="29"/>
  <c r="E76" i="29"/>
  <c r="E71" i="29"/>
  <c r="E58" i="29"/>
  <c r="E45" i="29"/>
  <c r="E38" i="29"/>
  <c r="E27" i="29"/>
  <c r="E114" i="29"/>
  <c r="C114" i="29"/>
  <c r="D63" i="29" l="1"/>
  <c r="D70" i="29"/>
  <c r="C34" i="29"/>
  <c r="D34" i="29"/>
  <c r="D14" i="29"/>
  <c r="E63" i="29"/>
  <c r="E34" i="29"/>
  <c r="E70" i="29"/>
  <c r="E14" i="29"/>
  <c r="D20" i="1"/>
  <c r="D21" i="1"/>
  <c r="E21" i="1"/>
  <c r="E15" i="1" l="1"/>
  <c r="E20" i="1"/>
  <c r="E13" i="29"/>
  <c r="D13" i="29"/>
  <c r="F15" i="1"/>
  <c r="D15" i="1"/>
  <c r="F12" i="1"/>
  <c r="E12" i="1"/>
  <c r="D12" i="1"/>
  <c r="E24" i="1"/>
  <c r="F24" i="1"/>
  <c r="D24" i="1"/>
  <c r="D22" i="1" l="1"/>
  <c r="D23" i="1"/>
  <c r="E23" i="1"/>
  <c r="E22" i="1"/>
  <c r="F23" i="1"/>
  <c r="D75" i="27"/>
  <c r="D77" i="27"/>
  <c r="C75" i="27"/>
  <c r="C77" i="27"/>
  <c r="C74" i="27" l="1"/>
  <c r="D74" i="27"/>
  <c r="D14" i="27"/>
  <c r="C49" i="27"/>
  <c r="C40" i="27"/>
  <c r="D49" i="27"/>
  <c r="D40" i="27"/>
  <c r="C14" i="27"/>
  <c r="C66" i="27"/>
  <c r="C30" i="27"/>
  <c r="D66" i="27"/>
  <c r="D30" i="27"/>
  <c r="C70" i="27"/>
  <c r="C56" i="27"/>
  <c r="C20" i="27"/>
  <c r="D70" i="27"/>
  <c r="D56" i="27"/>
  <c r="D20" i="27"/>
  <c r="E42" i="4" l="1"/>
  <c r="E44" i="4"/>
  <c r="E46" i="4"/>
  <c r="E48" i="4"/>
  <c r="E50" i="4"/>
  <c r="E52" i="4"/>
  <c r="E73" i="4"/>
  <c r="E14" i="4" l="1"/>
  <c r="E17" i="4"/>
  <c r="E55" i="4"/>
  <c r="E75" i="27"/>
  <c r="D42" i="4"/>
  <c r="D44" i="4"/>
  <c r="D46" i="4"/>
  <c r="D48" i="4"/>
  <c r="D50" i="4"/>
  <c r="D52" i="4"/>
  <c r="D73" i="4"/>
  <c r="C42" i="4"/>
  <c r="C44" i="4"/>
  <c r="C46" i="4"/>
  <c r="C48" i="4"/>
  <c r="C50" i="4"/>
  <c r="C52" i="4"/>
  <c r="C73" i="4"/>
  <c r="C29" i="3"/>
  <c r="C28" i="3" s="1"/>
  <c r="E21" i="3" l="1"/>
  <c r="D29" i="3"/>
  <c r="D28" i="3" s="1"/>
  <c r="D14" i="3"/>
  <c r="E14" i="3"/>
  <c r="C21" i="3"/>
  <c r="D21" i="3"/>
  <c r="E29" i="3"/>
  <c r="E28" i="3" s="1"/>
  <c r="C14" i="3"/>
  <c r="D14" i="4"/>
  <c r="E13" i="4"/>
  <c r="C55" i="4"/>
  <c r="C14" i="4"/>
  <c r="D17" i="4"/>
  <c r="C17" i="4"/>
  <c r="D55" i="4"/>
  <c r="D54" i="4" s="1"/>
  <c r="E40" i="27"/>
  <c r="E66" i="27"/>
  <c r="E30" i="27"/>
  <c r="E49" i="27"/>
  <c r="E70" i="27"/>
  <c r="E56" i="27"/>
  <c r="E20" i="27"/>
  <c r="E74" i="27"/>
  <c r="E14" i="27"/>
  <c r="F20" i="1"/>
  <c r="F22" i="1"/>
  <c r="E54" i="4"/>
  <c r="F21" i="1"/>
  <c r="D13" i="27"/>
  <c r="D79" i="27" s="1"/>
  <c r="D121" i="29"/>
  <c r="C13" i="3" l="1"/>
  <c r="C32" i="3" s="1"/>
  <c r="E13" i="3"/>
  <c r="E32" i="3" s="1"/>
  <c r="D13" i="3"/>
  <c r="D32" i="3" s="1"/>
  <c r="E75" i="4"/>
  <c r="D13" i="4"/>
  <c r="D75" i="4" s="1"/>
  <c r="C13" i="4"/>
  <c r="E13" i="27"/>
  <c r="E79" i="27" s="1"/>
  <c r="E121" i="29"/>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<sst xmlns="http://schemas.openxmlformats.org/spreadsheetml/2006/main" count="478" uniqueCount="325">
  <si>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</si>
  <si>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</si>
  <si>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</si>
  <si>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</si>
  <si>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</si>
  <si>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</si>
  <si>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</si>
  <si>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</si>
  <si>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</si>
  <si>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</si>
  <si>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</si>
  <si>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</si>
  <si>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</si>
  <si>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</si>
  <si>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</si>
  <si>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</si>
  <si>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</si>
  <si>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</si>
  <si>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</si>
  <si>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</si>
  <si>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</si>
  <si>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</si>
  <si>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</si>
  <si>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</si>
  <si>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</si>
  <si>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</si>
  <si>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</si>
  <si>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</si>
  <si>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</si>
  <si>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</si>
  <si>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</si>
  <si>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</si>
  <si>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</si>
  <si>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</si>
  <si>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</si>
  <si>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</si>
  <si>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</si>
  <si>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</si>
  <si>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</si>
  <si>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</si>
  <si>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</si>
  <si>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</si>
  <si>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</si>
  <si>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</si>
  <si>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</si>
  <si>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</si>
  <si>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</si>
  <si>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</si>
  <si>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</si>
  <si>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</si>
  <si>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</si>
  <si>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</si>
  <si>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</si>
  <si>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</si>
  <si>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</si>
  <si>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</si>
  <si>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</si>
  <si>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</si>
  <si>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</si>
  <si>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</si>
  <si>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</si>
  <si>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</si>
  <si>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</si>
  <si>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</si>
  <si>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</si>
  <si>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</si>
  <si>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</si>
  <si>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</si>
  <si>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</si>
  <si>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</si>
  <si>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</si>
  <si>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</si>
  <si>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</si>
  <si>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</si>
  <si>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</si>
  <si>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</si>
  <si>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</si>
  <si>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</si>
  <si>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</si>
  <si>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</si>
  <si>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</si>
  <si>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</si>
  <si>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</si>
  <si>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</si>
  <si>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</si>
  <si>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</si>
  <si>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</si>
  <si>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</si>
  <si>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</si>
  <si>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</si>
  <si>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</si>
  <si>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</si>
  <si>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</si>
  <si>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</si>
  <si>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</si>
  <si>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</si>
  <si>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</si>
  <si>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</si>
  <si>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</si>
  <si>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</si>
  <si>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</si>
  <si>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</si>
  <si>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</si>
  <si>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</si>
  <si>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</si>
  <si>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</si>
  <si>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</si>
  <si>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</si>
  <si>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</si>
  <si>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</si>
  <si>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</si>
  <si>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</si>
  <si>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</si>
  <si>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</si>
  <si>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</si>
  <si>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</si>
  <si>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</si>
  <si>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</si>
  <si>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</si>
  <si>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</si>
  <si>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</si>
  <si>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</si>
  <si>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</si>
  <si>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</si>
  <si>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</si>
  <si>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</si>
  <si>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</si>
  <si>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</si>
  <si>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</si>
  <si>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</si>
  <si>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</si>
  <si>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</si>
  <si>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</si>
  <si>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</si>
  <si>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</si>
  <si>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</si>
  <si>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</si>
  <si>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</si>
  <si>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</si>
  <si>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</si>
  <si>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</si>
  <si>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</si>
  <si>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</si>
  <si>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</si>
  <si>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</si>
  <si>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</si>
  <si>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</si>
  <si>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</si>
  <si>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</si>
  <si>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</si>
  <si>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</si>
  <si>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</si>
  <si>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</si>
  <si>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</si>
  <si>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</si>
  <si>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</si>
  <si>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</si>
  <si>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</si>
  <si>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</si>
  <si>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</si>
  <si>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</si>
  <si>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</si>
  <si>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</si>
  <si>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</si>
  <si>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</si>
  <si>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</si>
  <si>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</si>
  <si>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</si>
  <si>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</si>
  <si>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</si>
  <si>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</si>
  <si>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</si>
  <si>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</si>
  <si>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</si>
  <si>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</si>
  <si>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</si>
  <si>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</si>
  <si>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</si>
  <si>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</si>
  <si>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</si>
  <si>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</si>
  <si>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</si>
  <si>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</si>
  <si>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</si>
  <si>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</si>
  <si>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</si>
  <si>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</si>
  <si>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</si>
  <si>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</si>
  <si>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</si>
  <si>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</si>
  <si>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</si>
  <si>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</si>
  <si>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</si>
  <si>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</si>
  <si>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</si>
  <si>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</si>
  <si>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</si>
  <si>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</si>
  <si>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</si>
  <si>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</si>
  <si>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</si>
  <si>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</si>
  <si>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</si>
  <si>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</si>
  <si>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</si>
  <si>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</si>
  <si>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</si>
  <si>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</si>
  <si>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</si>
  <si>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</si>
  <si>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</si>
  <si>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</si>
  <si>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</si>
  <si>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</si>
  <si>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</si>
  <si>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</si>
  <si>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</si>
  <si>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</si>
  <si>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</si>
  <si>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</si>
  <si>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</si>
  <si>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</si>
  <si>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</si>
  <si>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</si>
  <si>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</si>
  <si>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</si>
  <si>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</si>
  <si>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</si>
  <si>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</si>
  <si>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</si>
  <si>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</si>
  <si>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</si>
  <si>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</si>
  <si>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</si>
  <si>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</si>
  <si>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</si>
  <si>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</si>
  <si>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</si>
  <si>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</si>
  <si>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</si>
  <si>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</si>
  <si>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</si>
  <si>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</si>
  <si>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</si>
  <si>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</si>
  <si>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</si>
  <si>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</si>
  <si>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</si>
  <si>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</si>
  <si>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</si>
  <si>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</si>
  <si>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</si>
  <si>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</si>
  <si>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</si>
  <si>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</si>
  <si>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</si>
  <si>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</si>
  <si>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</si>
  <si>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</si>
  <si>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</si>
  <si>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</si>
  <si>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</si>
  <si>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</si>
  <si>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</si>
  <si>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</si>
  <si>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</si>
  <si>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</si>
  <si>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</si>
  <si>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</si>
  <si>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</si>
  <si>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</si>
  <si>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</si>
  <si>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</si>
  <si>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</si>
  <si>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</si>
  <si>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</si>
  <si>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</si>
  <si>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</si>
  <si>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</si>
  <si>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</si>
  <si>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</si>
  <si>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</si>
  <si>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</si>
  <si>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</si>
  <si>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</si>
  <si>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</si>
  <si>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</si>
  <si>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</si>
  <si>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</si>
  <si>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</si>
  <si>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</si>
  <si>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</si>
  <si>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</si>
  <si>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</si>
  <si>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</si>
  <si>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</si>
  <si>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</si>
  <si>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</si>
  <si>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</si>
  <si>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</si>
  <si>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</si>
  <si>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</si>
  <si>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</si>
  <si>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</si>
  <si>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</si>
  <si>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</si>
  <si>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</si>
  <si>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</si>
  <si>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</si>
  <si>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</si>
  <si>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</si>
  <si>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El presupuesto ejecutado incluye un monto de RD$19.65 millones correspondiente a NP.</t>
  </si>
  <si>
    <t>El presupuesto ejecutado incluye un monto de RD$19.65 millones correspondiente a No Presupuestado.</t>
  </si>
  <si>
    <t>Diciembre</t>
  </si>
  <si>
    <t>Abril-diciembre</t>
  </si>
  <si>
    <t>Abril-diciembre 2020</t>
  </si>
  <si>
    <t>* Fecha de imputación al 11 de diciembre y fecha de registro al 14 de diciembre. La fecha de imputación representa los gastos o ingresos en el momento de su ejecución, mientras que la fecha de registro representa el momento de su registro en el sistema, en la medida que se van regularizando los pagos.</t>
  </si>
  <si>
    <t>Ejecución 1ro de enero - 11 diciembre 2020*</t>
  </si>
  <si>
    <t>Ejecución 1ro de enero - 11 de diciembre 2020*</t>
  </si>
  <si>
    <t>4001 - DONACIONES PECUNARIAS PRIVADAS DE PERSONAS FISICAS Y JURIDICAS POR COVID-19</t>
  </si>
  <si>
    <t>9201 - DONACIONES PECUNARIAS PRIVADAS DE PERSONAS FISICAS Y JURIDICAS (COVID-19)</t>
  </si>
  <si>
    <t>Ejecución Gastos: Por fecha de registro e imputación al 14/12/2020.</t>
  </si>
  <si>
    <t>1 - SERVICIOS GENERALES</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</si>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</sst>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8">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327221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C35" sqref="C35"/>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30" t="s">
        <v>0</v>
      </c>
      <c r="B1" s="130"/>
      <c r="C1" s="130"/>
      <c r="D1" s="130"/>
      <c r="E1" s="130"/>
      <c r="F1" s="130"/>
      <c r="G1" s="130"/>
      <c r="H1" s="130"/>
      <c r="I1" s="28"/>
      <c r="J1" s="28"/>
      <c r="K1" s="28"/>
      <c r="L1" s="1"/>
      <c r="M1" s="1"/>
      <c r="N1" s="2"/>
    </row>
    <row r="2" spans="1:14" ht="21" customHeight="1" x14ac:dyDescent="0.25">
      <c r="A2" s="129" t="s">
        <v>1</v>
      </c>
      <c r="B2" s="129"/>
      <c r="C2" s="129"/>
      <c r="D2" s="129"/>
      <c r="E2" s="129"/>
      <c r="F2" s="129"/>
      <c r="G2" s="129"/>
      <c r="H2" s="129"/>
      <c r="I2" s="27"/>
      <c r="J2" s="27"/>
      <c r="L2" s="1"/>
      <c r="M2" s="1"/>
      <c r="N2" s="2"/>
    </row>
    <row r="3" spans="1:14" s="98" customFormat="1" ht="28.5" x14ac:dyDescent="0.25">
      <c r="A3" s="128" t="s">
        <v>226</v>
      </c>
      <c r="B3" s="128"/>
      <c r="C3" s="128"/>
      <c r="D3" s="128"/>
      <c r="E3" s="128"/>
      <c r="F3" s="128"/>
      <c r="G3" s="128"/>
      <c r="H3" s="128"/>
      <c r="I3" s="97"/>
      <c r="J3" s="97"/>
      <c r="K3" s="23"/>
      <c r="L3" s="23"/>
      <c r="M3" s="23"/>
      <c r="N3" s="23"/>
    </row>
    <row r="4" spans="1:14" ht="18.75" customHeight="1" x14ac:dyDescent="0.3">
      <c r="A4" s="134" t="s">
        <v>210</v>
      </c>
      <c r="B4" s="134"/>
      <c r="C4" s="134"/>
      <c r="D4" s="134"/>
      <c r="E4" s="134"/>
      <c r="F4" s="134"/>
      <c r="G4" s="134"/>
      <c r="H4" s="134"/>
      <c r="I4" s="29"/>
      <c r="J4" s="29"/>
      <c r="K4" s="24"/>
      <c r="L4" s="24"/>
      <c r="M4" s="24"/>
      <c r="N4" s="24"/>
    </row>
    <row r="5" spans="1:14" ht="18.75" customHeight="1" x14ac:dyDescent="0.3">
      <c r="A5" s="134" t="s">
        <v>212</v>
      </c>
      <c r="B5" s="134"/>
      <c r="C5" s="134"/>
      <c r="D5" s="134"/>
      <c r="E5" s="134"/>
      <c r="F5" s="134"/>
      <c r="G5" s="134"/>
      <c r="H5" s="134"/>
      <c r="I5" s="29"/>
      <c r="J5" s="29"/>
      <c r="K5" s="24"/>
      <c r="L5" s="24"/>
      <c r="M5" s="24"/>
      <c r="N5" s="24"/>
    </row>
    <row r="6" spans="1:14" ht="18.75" x14ac:dyDescent="0.3">
      <c r="A6" s="133" t="s">
        <v>319</v>
      </c>
      <c r="B6" s="133"/>
      <c r="C6" s="133"/>
      <c r="D6" s="133"/>
      <c r="E6" s="133"/>
      <c r="F6" s="133"/>
      <c r="G6" s="133"/>
      <c r="H6" s="133"/>
      <c r="I6" s="60"/>
      <c r="J6" s="30"/>
      <c r="K6" s="25"/>
      <c r="L6" s="25"/>
      <c r="M6" s="25"/>
      <c r="N6" s="25"/>
    </row>
    <row r="7" spans="1:14" ht="15.75" x14ac:dyDescent="0.25">
      <c r="A7" s="132" t="s">
        <v>5</v>
      </c>
      <c r="B7" s="132"/>
      <c r="C7" s="132"/>
      <c r="D7" s="132"/>
      <c r="E7" s="132"/>
      <c r="F7" s="132"/>
      <c r="G7" s="132"/>
      <c r="H7" s="132"/>
      <c r="I7" s="31"/>
      <c r="J7" s="31"/>
      <c r="L7" s="1"/>
      <c r="M7" s="1"/>
      <c r="N7" s="2"/>
    </row>
    <row r="8" spans="1:14" ht="15.75" x14ac:dyDescent="0.25">
      <c r="A8" s="99"/>
      <c r="B8" s="99"/>
      <c r="C8" s="99"/>
      <c r="D8" s="99"/>
      <c r="E8" s="99"/>
      <c r="F8" s="99"/>
      <c r="G8" s="99"/>
      <c r="H8" s="99"/>
      <c r="I8" s="31"/>
      <c r="J8" s="31"/>
      <c r="L8" s="1"/>
      <c r="M8" s="1"/>
      <c r="N8" s="2"/>
    </row>
    <row r="9" spans="1:14" x14ac:dyDescent="0.25">
      <c r="C9" s="131" t="s">
        <v>2</v>
      </c>
      <c r="D9" s="131" t="s">
        <v>208</v>
      </c>
      <c r="E9" s="131" t="s">
        <v>227</v>
      </c>
      <c r="F9" s="131" t="s">
        <v>178</v>
      </c>
    </row>
    <row r="10" spans="1:14" x14ac:dyDescent="0.25">
      <c r="C10" s="131"/>
      <c r="D10" s="131"/>
      <c r="E10" s="131"/>
      <c r="F10" s="131"/>
    </row>
    <row r="11" spans="1:14" x14ac:dyDescent="0.25">
      <c r="C11" s="2"/>
      <c r="D11" s="2"/>
      <c r="E11" s="2"/>
      <c r="F11" s="2"/>
    </row>
    <row r="12" spans="1:14" x14ac:dyDescent="0.25">
      <c r="C12" s="54" t="s">
        <v>111</v>
      </c>
      <c r="D12" s="57">
        <f>SUM(D13:D14)</f>
        <v>750823.35117599997</v>
      </c>
      <c r="E12" s="57">
        <f>SUM(E13:E14)</f>
        <v>515721.48689135961</v>
      </c>
      <c r="F12" s="57">
        <f>SUM(F13:F14)</f>
        <v>578399.92021716991</v>
      </c>
    </row>
    <row r="13" spans="1:14" x14ac:dyDescent="0.25">
      <c r="C13" s="55" t="s">
        <v>175</v>
      </c>
      <c r="D13" s="58">
        <v>738501.38617900002</v>
      </c>
      <c r="E13" s="58">
        <v>503211.32119561959</v>
      </c>
      <c r="F13" s="58">
        <v>568490.14276520989</v>
      </c>
    </row>
    <row r="14" spans="1:14" x14ac:dyDescent="0.25">
      <c r="C14" s="55" t="s">
        <v>176</v>
      </c>
      <c r="D14" s="58">
        <v>12321.964996999999</v>
      </c>
      <c r="E14" s="58">
        <v>12510.165695740001</v>
      </c>
      <c r="F14" s="58">
        <v>9909.7774519600025</v>
      </c>
    </row>
    <row r="15" spans="1:14" x14ac:dyDescent="0.25">
      <c r="C15" s="54" t="s">
        <v>66</v>
      </c>
      <c r="D15" s="57">
        <f>D16+D18</f>
        <v>861074.37294300005</v>
      </c>
      <c r="E15" s="57">
        <f>E16+E18</f>
        <v>1032574.90179144</v>
      </c>
      <c r="F15" s="57">
        <f>F16+F18</f>
        <v>872321.64282611909</v>
      </c>
    </row>
    <row r="16" spans="1:14" x14ac:dyDescent="0.25">
      <c r="C16" s="55" t="s">
        <v>68</v>
      </c>
      <c r="D16" s="58">
        <v>723274.35001000005</v>
      </c>
      <c r="E16" s="58">
        <v>887649.6023245001</v>
      </c>
      <c r="F16" s="58">
        <v>770463.72312350909</v>
      </c>
      <c r="K16" s="36"/>
    </row>
    <row r="17" spans="3:11" x14ac:dyDescent="0.25">
      <c r="C17" s="56" t="s">
        <v>73</v>
      </c>
      <c r="D17" s="58">
        <v>149993.48975899999</v>
      </c>
      <c r="E17" s="58">
        <v>163121.74054299999</v>
      </c>
      <c r="F17" s="58">
        <v>126799.72209819002</v>
      </c>
      <c r="K17" s="36"/>
    </row>
    <row r="18" spans="3:11" x14ac:dyDescent="0.25">
      <c r="C18" s="55" t="s">
        <v>69</v>
      </c>
      <c r="D18" s="58">
        <v>137800.022933</v>
      </c>
      <c r="E18" s="58">
        <v>144925.29946693985</v>
      </c>
      <c r="F18" s="58">
        <v>101857.91970261004</v>
      </c>
    </row>
    <row r="19" spans="3:11" x14ac:dyDescent="0.25">
      <c r="C19" s="49" t="s">
        <v>213</v>
      </c>
      <c r="D19" s="49"/>
      <c r="E19" s="50"/>
      <c r="F19" s="50"/>
    </row>
    <row r="20" spans="3:11" x14ac:dyDescent="0.25">
      <c r="C20" s="86" t="s">
        <v>221</v>
      </c>
      <c r="D20" s="12">
        <f>D13-D16</f>
        <v>15227.03616899997</v>
      </c>
      <c r="E20" s="12">
        <f>E13-E16</f>
        <v>-384438.28112888051</v>
      </c>
      <c r="F20" s="12">
        <f>F13-F16</f>
        <v>-201973.58035829919</v>
      </c>
    </row>
    <row r="21" spans="3:11" x14ac:dyDescent="0.25">
      <c r="C21" s="86" t="s">
        <v>222</v>
      </c>
      <c r="D21" s="12">
        <f>D14-D18</f>
        <v>-125478.057936</v>
      </c>
      <c r="E21" s="12">
        <f>E14-E18</f>
        <v>-132415.13377119985</v>
      </c>
      <c r="F21" s="12">
        <f>F14-F18</f>
        <v>-91948.142250650038</v>
      </c>
    </row>
    <row r="22" spans="3:11" x14ac:dyDescent="0.25">
      <c r="C22" s="86" t="s">
        <v>224</v>
      </c>
      <c r="D22" s="12">
        <f>D12-D15</f>
        <v>-110251.02176700009</v>
      </c>
      <c r="E22" s="12">
        <f>E12-E15</f>
        <v>-516853.41490008036</v>
      </c>
      <c r="F22" s="12">
        <f>F12-F15</f>
        <v>-293921.72260894917</v>
      </c>
    </row>
    <row r="23" spans="3:11" x14ac:dyDescent="0.25">
      <c r="C23" s="86" t="s">
        <v>223</v>
      </c>
      <c r="D23" s="12">
        <f>(D12-(D15-D17))</f>
        <v>39742.467991999933</v>
      </c>
      <c r="E23" s="12">
        <f>(E12-(E15-E17))</f>
        <v>-353731.67435708031</v>
      </c>
      <c r="F23" s="12">
        <f>(F12-(F15-F17))</f>
        <v>-167122.00051075919</v>
      </c>
    </row>
    <row r="24" spans="3:11" x14ac:dyDescent="0.25">
      <c r="C24" s="49" t="s">
        <v>214</v>
      </c>
      <c r="D24" s="93">
        <f>D26-D28</f>
        <v>110251.021767</v>
      </c>
      <c r="E24" s="93">
        <f t="shared" ref="E24:F24" si="0">E26-E28</f>
        <v>516853.41490005981</v>
      </c>
      <c r="F24" s="93">
        <f t="shared" si="0"/>
        <v>409216.55557269987</v>
      </c>
    </row>
    <row r="25" spans="3:11" x14ac:dyDescent="0.25">
      <c r="C25" s="51"/>
      <c r="D25" s="51"/>
      <c r="E25" s="52"/>
      <c r="F25" s="52"/>
    </row>
    <row r="26" spans="3:11" x14ac:dyDescent="0.25">
      <c r="C26" s="54" t="s">
        <v>179</v>
      </c>
      <c r="D26" s="57">
        <v>246295.82176699999</v>
      </c>
      <c r="E26" s="57">
        <v>697680.80018605979</v>
      </c>
      <c r="F26" s="57">
        <v>558001.54204268998</v>
      </c>
    </row>
    <row r="27" spans="3:11" x14ac:dyDescent="0.25">
      <c r="C27" s="53"/>
      <c r="D27" s="59"/>
      <c r="E27" s="59"/>
      <c r="F27" s="59"/>
    </row>
    <row r="28" spans="3:11" x14ac:dyDescent="0.25">
      <c r="C28" s="54" t="s">
        <v>70</v>
      </c>
      <c r="D28" s="57">
        <v>136044.79999999999</v>
      </c>
      <c r="E28" s="57">
        <v>180827.385286</v>
      </c>
      <c r="F28" s="57">
        <v>148784.98646999008</v>
      </c>
    </row>
    <row r="29" spans="3:11" x14ac:dyDescent="0.25">
      <c r="C29" s="46" t="s">
        <v>174</v>
      </c>
      <c r="D29" s="3"/>
      <c r="E29" s="3"/>
      <c r="F29" s="3"/>
      <c r="G29" s="32"/>
    </row>
    <row r="30" spans="3:11" ht="34.5" customHeight="1" x14ac:dyDescent="0.25">
      <c r="C30" s="135" t="s">
        <v>317</v>
      </c>
      <c r="D30" s="135"/>
      <c r="E30" s="135"/>
      <c r="F30" s="135"/>
      <c r="G30" s="32"/>
    </row>
    <row r="31" spans="3:11" ht="35.25" customHeight="1" x14ac:dyDescent="0.25">
      <c r="C31" s="127" t="s">
        <v>228</v>
      </c>
      <c r="D31" s="127"/>
      <c r="E31" s="127"/>
      <c r="F31" s="127"/>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B36" sqref="B36"/>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30" t="s">
        <v>0</v>
      </c>
      <c r="B1" s="130"/>
      <c r="C1" s="130"/>
      <c r="D1" s="130"/>
      <c r="E1" s="130"/>
      <c r="F1" s="130"/>
      <c r="G1" s="130"/>
      <c r="H1" s="28"/>
    </row>
    <row r="2" spans="1:8" ht="21" customHeight="1" x14ac:dyDescent="0.25">
      <c r="A2" s="129" t="s">
        <v>1</v>
      </c>
      <c r="B2" s="129"/>
      <c r="C2" s="129"/>
      <c r="D2" s="129"/>
      <c r="E2" s="129"/>
      <c r="F2" s="129"/>
      <c r="G2" s="129"/>
      <c r="H2" s="27"/>
    </row>
    <row r="3" spans="1:8" ht="15" customHeight="1" x14ac:dyDescent="0.25">
      <c r="A3" s="136" t="s">
        <v>226</v>
      </c>
      <c r="B3" s="136"/>
      <c r="C3" s="136"/>
      <c r="D3" s="136"/>
      <c r="E3" s="136"/>
      <c r="F3" s="136"/>
      <c r="G3" s="136"/>
      <c r="H3" s="26"/>
    </row>
    <row r="5" spans="1:8" ht="18.75" customHeight="1" x14ac:dyDescent="0.3">
      <c r="A5" s="137" t="s">
        <v>215</v>
      </c>
      <c r="B5" s="137"/>
      <c r="C5" s="137"/>
      <c r="D5" s="137"/>
      <c r="E5" s="137"/>
      <c r="F5" s="137"/>
      <c r="G5" s="137"/>
      <c r="H5" s="29"/>
    </row>
    <row r="6" spans="1:8" ht="18.75" customHeight="1" x14ac:dyDescent="0.3">
      <c r="A6" s="137" t="s">
        <v>211</v>
      </c>
      <c r="B6" s="137"/>
      <c r="C6" s="137"/>
      <c r="D6" s="137"/>
      <c r="E6" s="137"/>
      <c r="F6" s="137"/>
      <c r="G6" s="137"/>
      <c r="H6" s="29"/>
    </row>
    <row r="7" spans="1:8" ht="18.75" x14ac:dyDescent="0.25">
      <c r="A7" s="133" t="s">
        <v>318</v>
      </c>
      <c r="B7" s="133"/>
      <c r="C7" s="133"/>
      <c r="D7" s="133"/>
      <c r="E7" s="133"/>
      <c r="F7" s="133"/>
      <c r="G7" s="133"/>
      <c r="H7" s="105"/>
    </row>
    <row r="8" spans="1:8" ht="15.75" x14ac:dyDescent="0.25">
      <c r="A8" s="140" t="s">
        <v>5</v>
      </c>
      <c r="B8" s="140"/>
      <c r="C8" s="140"/>
      <c r="D8" s="140"/>
      <c r="E8" s="140"/>
      <c r="F8" s="140"/>
      <c r="G8" s="140"/>
      <c r="H8" s="31"/>
    </row>
    <row r="11" spans="1:8" ht="15" customHeight="1" x14ac:dyDescent="0.25">
      <c r="B11" s="138" t="s">
        <v>2</v>
      </c>
      <c r="C11" s="139" t="s">
        <v>208</v>
      </c>
      <c r="D11" s="139" t="s">
        <v>227</v>
      </c>
      <c r="E11" s="139" t="s">
        <v>209</v>
      </c>
    </row>
    <row r="12" spans="1:8" ht="15" customHeight="1" x14ac:dyDescent="0.25">
      <c r="B12" s="138"/>
      <c r="C12" s="139"/>
      <c r="D12" s="139"/>
      <c r="E12" s="139"/>
    </row>
    <row r="13" spans="1:8" x14ac:dyDescent="0.25">
      <c r="B13" s="63" t="s">
        <v>66</v>
      </c>
      <c r="C13" s="61">
        <f>+C14+C21</f>
        <v>861074.37294300005</v>
      </c>
      <c r="D13" s="61">
        <f>+D14+D21</f>
        <v>1032574.9017914396</v>
      </c>
      <c r="E13" s="61">
        <f>E14+E21</f>
        <v>872321.64282611955</v>
      </c>
    </row>
    <row r="14" spans="1:8" x14ac:dyDescent="0.25">
      <c r="B14" s="64" t="s">
        <v>68</v>
      </c>
      <c r="C14" s="96">
        <f>SUM(C15:C20)</f>
        <v>723274.35001000005</v>
      </c>
      <c r="D14" s="96">
        <f>SUM(D15:D20)</f>
        <v>887649.60232449987</v>
      </c>
      <c r="E14" s="96">
        <f>SUM(E15:E20)</f>
        <v>770463.72312350955</v>
      </c>
    </row>
    <row r="15" spans="1:8" ht="12.75" customHeight="1" x14ac:dyDescent="0.25">
      <c r="B15" s="65" t="s">
        <v>71</v>
      </c>
      <c r="C15" s="62">
        <v>318384.236699</v>
      </c>
      <c r="D15" s="62">
        <v>338778.12844261009</v>
      </c>
      <c r="E15" s="62">
        <v>285156.45626845997</v>
      </c>
    </row>
    <row r="16" spans="1:8" x14ac:dyDescent="0.25">
      <c r="B16" s="65" t="s">
        <v>72</v>
      </c>
      <c r="C16" s="62">
        <v>43349.405366999999</v>
      </c>
      <c r="D16" s="62">
        <v>44260.127644</v>
      </c>
      <c r="E16" s="62">
        <v>40530.719575859977</v>
      </c>
    </row>
    <row r="17" spans="2:20" x14ac:dyDescent="0.25">
      <c r="B17" s="65" t="s">
        <v>73</v>
      </c>
      <c r="C17" s="62">
        <v>149993.48975899999</v>
      </c>
      <c r="D17" s="62">
        <v>163121.74054299999</v>
      </c>
      <c r="E17" s="62">
        <v>126799.72209819002</v>
      </c>
    </row>
    <row r="18" spans="2:20" x14ac:dyDescent="0.25">
      <c r="B18" s="65" t="s">
        <v>74</v>
      </c>
      <c r="C18" s="104">
        <v>0</v>
      </c>
      <c r="D18" s="62">
        <v>111.464372</v>
      </c>
      <c r="E18" s="62">
        <v>111.02543224999999</v>
      </c>
    </row>
    <row r="19" spans="2:20" x14ac:dyDescent="0.25">
      <c r="B19" s="65" t="s">
        <v>75</v>
      </c>
      <c r="C19" s="62">
        <v>211443.063307</v>
      </c>
      <c r="D19" s="62">
        <v>341146.19787046988</v>
      </c>
      <c r="E19" s="62">
        <v>317639.98149545962</v>
      </c>
    </row>
    <row r="20" spans="2:20" x14ac:dyDescent="0.25">
      <c r="B20" s="65" t="s">
        <v>76</v>
      </c>
      <c r="C20" s="62">
        <v>104.154878</v>
      </c>
      <c r="D20" s="62">
        <v>231.94345242000003</v>
      </c>
      <c r="E20" s="62">
        <v>225.81825329000006</v>
      </c>
    </row>
    <row r="21" spans="2:20" x14ac:dyDescent="0.25">
      <c r="B21" s="64" t="s">
        <v>69</v>
      </c>
      <c r="C21" s="96">
        <f>SUM(C22:C27)</f>
        <v>137800.02293300003</v>
      </c>
      <c r="D21" s="96">
        <f>SUM(D22:D27)</f>
        <v>144925.29946693982</v>
      </c>
      <c r="E21" s="96">
        <f>SUM(E22:E27)</f>
        <v>101857.91970260996</v>
      </c>
    </row>
    <row r="22" spans="2:20" x14ac:dyDescent="0.25">
      <c r="B22" s="65" t="s">
        <v>77</v>
      </c>
      <c r="C22" s="62">
        <v>31476.50445</v>
      </c>
      <c r="D22" s="62">
        <v>32070.280484430004</v>
      </c>
      <c r="E22" s="62">
        <v>22593.990354410016</v>
      </c>
    </row>
    <row r="23" spans="2:20" x14ac:dyDescent="0.25">
      <c r="B23" s="65" t="s">
        <v>78</v>
      </c>
      <c r="C23" s="62">
        <v>57712.548920000001</v>
      </c>
      <c r="D23" s="62">
        <v>60913.501258609998</v>
      </c>
      <c r="E23" s="62">
        <v>39431.174619929938</v>
      </c>
    </row>
    <row r="24" spans="2:20" x14ac:dyDescent="0.25">
      <c r="B24" s="65" t="s">
        <v>79</v>
      </c>
      <c r="C24" s="62">
        <v>8.5315010000000004</v>
      </c>
      <c r="D24" s="62">
        <v>3.9146320000000001</v>
      </c>
      <c r="E24" s="62">
        <v>0.90578999999999998</v>
      </c>
    </row>
    <row r="25" spans="2:20" x14ac:dyDescent="0.25">
      <c r="B25" s="65" t="s">
        <v>80</v>
      </c>
      <c r="C25" s="62">
        <v>3208.8842239999999</v>
      </c>
      <c r="D25" s="62">
        <v>2744.8657458999996</v>
      </c>
      <c r="E25" s="62">
        <v>1665.2786346000016</v>
      </c>
    </row>
    <row r="26" spans="2:20" x14ac:dyDescent="0.25">
      <c r="B26" s="65" t="s">
        <v>81</v>
      </c>
      <c r="C26" s="62">
        <v>43947.269563000002</v>
      </c>
      <c r="D26" s="62">
        <v>49059.552954239822</v>
      </c>
      <c r="E26" s="62">
        <v>38166.570303670007</v>
      </c>
    </row>
    <row r="27" spans="2:20" x14ac:dyDescent="0.25">
      <c r="B27" s="65" t="s">
        <v>82</v>
      </c>
      <c r="C27" s="62">
        <v>1446.284275</v>
      </c>
      <c r="D27" s="62">
        <v>133.1843917599999</v>
      </c>
      <c r="E27" s="104">
        <v>0</v>
      </c>
    </row>
    <row r="28" spans="2:20" x14ac:dyDescent="0.25">
      <c r="B28" s="63" t="s">
        <v>67</v>
      </c>
      <c r="C28" s="61">
        <f>C29</f>
        <v>136044.79999999999</v>
      </c>
      <c r="D28" s="61">
        <f>D29</f>
        <v>180827.385286</v>
      </c>
      <c r="E28" s="61">
        <f>E29</f>
        <v>148784.98646999017</v>
      </c>
    </row>
    <row r="29" spans="2:20" x14ac:dyDescent="0.25">
      <c r="B29" s="64" t="s">
        <v>70</v>
      </c>
      <c r="C29" s="96">
        <f>SUM(C30:C31)</f>
        <v>136044.79999999999</v>
      </c>
      <c r="D29" s="96">
        <f>SUM(D30:D31)</f>
        <v>180827.385286</v>
      </c>
      <c r="E29" s="96">
        <f>SUM(E30:E31)</f>
        <v>148784.98646999017</v>
      </c>
    </row>
    <row r="30" spans="2:20" x14ac:dyDescent="0.25">
      <c r="B30" s="65" t="s">
        <v>83</v>
      </c>
      <c r="C30" s="62">
        <v>2835.8</v>
      </c>
      <c r="D30" s="62">
        <v>10752.821121999999</v>
      </c>
      <c r="E30" s="62">
        <v>10056.259756130001</v>
      </c>
    </row>
    <row r="31" spans="2:20" ht="15" customHeight="1" x14ac:dyDescent="0.25">
      <c r="B31" s="66" t="s">
        <v>84</v>
      </c>
      <c r="C31" s="62">
        <v>133209</v>
      </c>
      <c r="D31" s="62">
        <v>170074.56416400001</v>
      </c>
      <c r="E31" s="62">
        <v>138728.72671386017</v>
      </c>
      <c r="F31" s="33"/>
      <c r="G31" s="33"/>
      <c r="H31" s="33"/>
      <c r="I31" s="33"/>
      <c r="J31" s="33"/>
      <c r="K31" s="33"/>
      <c r="L31" s="33"/>
      <c r="M31" s="33"/>
      <c r="N31" s="33"/>
      <c r="O31" s="33"/>
      <c r="P31" s="33"/>
      <c r="Q31" s="33"/>
      <c r="R31" s="33"/>
      <c r="S31" s="33"/>
      <c r="T31" s="33"/>
    </row>
    <row r="32" spans="2:20" ht="15" customHeight="1" x14ac:dyDescent="0.25">
      <c r="B32" s="79" t="s">
        <v>216</v>
      </c>
      <c r="C32" s="73">
        <f>C13+C28</f>
        <v>997119.17294299998</v>
      </c>
      <c r="D32" s="73">
        <f>D13+D28</f>
        <v>1213402.2870774397</v>
      </c>
      <c r="E32" s="73">
        <f>E13+E28</f>
        <v>1021106.6292961098</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5" t="s">
        <v>317</v>
      </c>
      <c r="C34" s="135"/>
      <c r="D34" s="135"/>
      <c r="E34" s="135"/>
      <c r="F34" s="33"/>
      <c r="G34" s="33"/>
      <c r="H34" s="33"/>
      <c r="I34" s="33"/>
      <c r="J34" s="33"/>
      <c r="K34" s="33"/>
      <c r="L34" s="33"/>
      <c r="M34" s="33"/>
      <c r="N34" s="33"/>
      <c r="O34" s="33"/>
      <c r="P34" s="33"/>
      <c r="Q34" s="33"/>
      <c r="R34" s="33"/>
      <c r="S34" s="33"/>
      <c r="T34" s="33"/>
    </row>
    <row r="35" spans="2:20" ht="35.25" customHeight="1" x14ac:dyDescent="0.25">
      <c r="B35" s="135" t="s">
        <v>324</v>
      </c>
      <c r="C35" s="135"/>
      <c r="D35" s="135"/>
      <c r="E35" s="135"/>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B79" sqref="B79"/>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30" t="s">
        <v>0</v>
      </c>
      <c r="B1" s="130"/>
      <c r="C1" s="130"/>
      <c r="D1" s="130"/>
      <c r="E1" s="130"/>
      <c r="F1" s="130"/>
      <c r="G1" s="28"/>
      <c r="H1" s="28"/>
      <c r="I1" s="28"/>
      <c r="J1" s="28"/>
    </row>
    <row r="2" spans="1:10" ht="21" customHeight="1" x14ac:dyDescent="0.25">
      <c r="A2" s="129" t="s">
        <v>1</v>
      </c>
      <c r="B2" s="129"/>
      <c r="C2" s="129"/>
      <c r="D2" s="129"/>
      <c r="E2" s="129"/>
      <c r="F2" s="129"/>
      <c r="G2" s="27"/>
      <c r="H2" s="27"/>
      <c r="I2" s="27"/>
      <c r="J2" s="27"/>
    </row>
    <row r="3" spans="1:10" ht="15" customHeight="1" x14ac:dyDescent="0.25">
      <c r="A3" s="136" t="s">
        <v>226</v>
      </c>
      <c r="B3" s="136"/>
      <c r="C3" s="136"/>
      <c r="D3" s="136"/>
      <c r="E3" s="136"/>
      <c r="F3" s="136"/>
      <c r="G3" s="26"/>
      <c r="H3" s="26"/>
      <c r="I3" s="26"/>
      <c r="J3" s="26"/>
    </row>
    <row r="5" spans="1:10" ht="18.75" customHeight="1" x14ac:dyDescent="0.3">
      <c r="A5" s="137" t="s">
        <v>215</v>
      </c>
      <c r="B5" s="137"/>
      <c r="C5" s="137"/>
      <c r="D5" s="137"/>
      <c r="E5" s="137"/>
      <c r="F5" s="137"/>
      <c r="G5" s="29"/>
      <c r="H5" s="29"/>
      <c r="I5" s="29"/>
      <c r="J5" s="29"/>
    </row>
    <row r="6" spans="1:10" ht="18.75" customHeight="1" x14ac:dyDescent="0.3">
      <c r="A6" s="137" t="s">
        <v>109</v>
      </c>
      <c r="B6" s="137"/>
      <c r="C6" s="137"/>
      <c r="D6" s="137"/>
      <c r="E6" s="137"/>
      <c r="F6" s="137"/>
      <c r="G6" s="29"/>
      <c r="H6" s="29"/>
      <c r="I6" s="29"/>
      <c r="J6" s="29"/>
    </row>
    <row r="7" spans="1:10" ht="18.75" x14ac:dyDescent="0.3">
      <c r="A7" s="142" t="s">
        <v>319</v>
      </c>
      <c r="B7" s="142"/>
      <c r="C7" s="142"/>
      <c r="D7" s="142"/>
      <c r="E7" s="142"/>
      <c r="F7" s="142"/>
      <c r="G7" s="30"/>
      <c r="H7" s="30"/>
      <c r="I7" s="30"/>
      <c r="J7" s="30"/>
    </row>
    <row r="8" spans="1:10" ht="15.75" x14ac:dyDescent="0.25">
      <c r="A8" s="140" t="s">
        <v>5</v>
      </c>
      <c r="B8" s="140"/>
      <c r="C8" s="140"/>
      <c r="D8" s="140"/>
      <c r="E8" s="140"/>
      <c r="F8" s="140"/>
      <c r="G8" s="31"/>
      <c r="H8" s="31"/>
      <c r="I8" s="31"/>
      <c r="J8" s="31"/>
    </row>
    <row r="11" spans="1:10" ht="15" customHeight="1" x14ac:dyDescent="0.25">
      <c r="B11" s="138" t="s">
        <v>2</v>
      </c>
      <c r="C11" s="139" t="s">
        <v>208</v>
      </c>
      <c r="D11" s="139" t="s">
        <v>227</v>
      </c>
      <c r="E11" s="139" t="s">
        <v>178</v>
      </c>
    </row>
    <row r="12" spans="1:10" x14ac:dyDescent="0.25">
      <c r="B12" s="138"/>
      <c r="C12" s="139"/>
      <c r="D12" s="139"/>
      <c r="E12" s="139"/>
    </row>
    <row r="13" spans="1:10" x14ac:dyDescent="0.25">
      <c r="B13" s="67" t="s">
        <v>66</v>
      </c>
      <c r="C13" s="68">
        <f>C14+C17+C42+C44+C46+C48+C50+C52</f>
        <v>861074.37294300005</v>
      </c>
      <c r="D13" s="69">
        <f t="shared" ref="D13" si="0">D14+D17+D42+D44+D46+D48+D50+D52</f>
        <v>1032574.90179144</v>
      </c>
      <c r="E13" s="69">
        <f>E14+E17+E42+E44+E46+E48+E50+E52</f>
        <v>872321.64282612037</v>
      </c>
      <c r="F13" s="36"/>
      <c r="G13" s="41"/>
    </row>
    <row r="14" spans="1:10" x14ac:dyDescent="0.25">
      <c r="B14" s="74" t="s">
        <v>101</v>
      </c>
      <c r="C14" s="70">
        <f>SUM(C15:C16)</f>
        <v>7792.5385810000007</v>
      </c>
      <c r="D14" s="70">
        <f>SUM(D15:D16)</f>
        <v>8492.5385810000007</v>
      </c>
      <c r="E14" s="70">
        <f>SUM(E15:E16)</f>
        <v>8492.5385708499998</v>
      </c>
      <c r="G14" s="41"/>
    </row>
    <row r="15" spans="1:10" x14ac:dyDescent="0.25">
      <c r="B15" s="75" t="s">
        <v>85</v>
      </c>
      <c r="C15" s="71">
        <v>2635.7791240000001</v>
      </c>
      <c r="D15" s="71">
        <v>2735.7791240000001</v>
      </c>
      <c r="E15" s="71">
        <v>2735.7791239600001</v>
      </c>
    </row>
    <row r="16" spans="1:10" x14ac:dyDescent="0.25">
      <c r="B16" s="75" t="s">
        <v>86</v>
      </c>
      <c r="C16" s="71">
        <v>5156.7594570000001</v>
      </c>
      <c r="D16" s="71">
        <v>5756.7594570000001</v>
      </c>
      <c r="E16" s="71">
        <v>5756.7594468899988</v>
      </c>
    </row>
    <row r="17" spans="2:5" x14ac:dyDescent="0.25">
      <c r="B17" s="74" t="s">
        <v>102</v>
      </c>
      <c r="C17" s="70">
        <f>SUM(C18:C41)</f>
        <v>830881.44260600011</v>
      </c>
      <c r="D17" s="70">
        <f t="shared" ref="D17:E17" si="1">SUM(D18:D41)</f>
        <v>997225.37145444006</v>
      </c>
      <c r="E17" s="70">
        <f t="shared" si="1"/>
        <v>838558.46976745035</v>
      </c>
    </row>
    <row r="18" spans="2:5" x14ac:dyDescent="0.25">
      <c r="B18" s="76" t="s">
        <v>15</v>
      </c>
      <c r="C18" s="71">
        <v>67553.913169000007</v>
      </c>
      <c r="D18" s="71">
        <v>143550.98964266997</v>
      </c>
      <c r="E18" s="71">
        <v>124358.66071233999</v>
      </c>
    </row>
    <row r="19" spans="2:5" x14ac:dyDescent="0.25">
      <c r="B19" s="77" t="s">
        <v>25</v>
      </c>
      <c r="C19" s="71">
        <v>39178.249860000004</v>
      </c>
      <c r="D19" s="71">
        <v>40960.247045180018</v>
      </c>
      <c r="E19" s="71">
        <v>35896.039617239949</v>
      </c>
    </row>
    <row r="20" spans="2:5" x14ac:dyDescent="0.25">
      <c r="B20" s="77" t="s">
        <v>29</v>
      </c>
      <c r="C20" s="71">
        <v>33257.024285</v>
      </c>
      <c r="D20" s="71">
        <v>33925.898003419999</v>
      </c>
      <c r="E20" s="71">
        <v>29388.219087569985</v>
      </c>
    </row>
    <row r="21" spans="2:5" x14ac:dyDescent="0.25">
      <c r="B21" s="77" t="s">
        <v>34</v>
      </c>
      <c r="C21" s="71">
        <v>10249.737660000001</v>
      </c>
      <c r="D21" s="71">
        <v>10292.734525999998</v>
      </c>
      <c r="E21" s="71">
        <v>8383.5371853400102</v>
      </c>
    </row>
    <row r="22" spans="2:5" x14ac:dyDescent="0.25">
      <c r="B22" s="77" t="s">
        <v>36</v>
      </c>
      <c r="C22" s="71">
        <v>23041.789377000001</v>
      </c>
      <c r="D22" s="71">
        <v>21943.926410879998</v>
      </c>
      <c r="E22" s="71">
        <v>19022.787096960008</v>
      </c>
    </row>
    <row r="23" spans="2:5" x14ac:dyDescent="0.25">
      <c r="B23" s="77" t="s">
        <v>38</v>
      </c>
      <c r="C23" s="71">
        <v>194523.028716</v>
      </c>
      <c r="D23" s="71">
        <v>205023.61172400002</v>
      </c>
      <c r="E23" s="71">
        <v>178291.58316087004</v>
      </c>
    </row>
    <row r="24" spans="2:5" x14ac:dyDescent="0.25">
      <c r="B24" s="77" t="s">
        <v>40</v>
      </c>
      <c r="C24" s="71">
        <v>94536.596948000006</v>
      </c>
      <c r="D24" s="71">
        <v>121679.74221975003</v>
      </c>
      <c r="E24" s="71">
        <v>99589.541198280043</v>
      </c>
    </row>
    <row r="25" spans="2:5" x14ac:dyDescent="0.25">
      <c r="B25" s="77" t="s">
        <v>87</v>
      </c>
      <c r="C25" s="71">
        <v>3000.2369389999999</v>
      </c>
      <c r="D25" s="71">
        <v>2557.0958500000002</v>
      </c>
      <c r="E25" s="71">
        <v>1865.8611024899997</v>
      </c>
    </row>
    <row r="26" spans="2:5" x14ac:dyDescent="0.25">
      <c r="B26" s="77" t="s">
        <v>88</v>
      </c>
      <c r="C26" s="71">
        <v>2584.9167389999998</v>
      </c>
      <c r="D26" s="71">
        <v>2383.2573750000001</v>
      </c>
      <c r="E26" s="71">
        <v>2046.16057273</v>
      </c>
    </row>
    <row r="27" spans="2:5" x14ac:dyDescent="0.25">
      <c r="B27" s="77" t="s">
        <v>89</v>
      </c>
      <c r="C27" s="71">
        <v>13185.367268</v>
      </c>
      <c r="D27" s="71">
        <v>13075.212445830002</v>
      </c>
      <c r="E27" s="71">
        <v>11327.956596619992</v>
      </c>
    </row>
    <row r="28" spans="2:5" x14ac:dyDescent="0.25">
      <c r="B28" s="77" t="s">
        <v>42</v>
      </c>
      <c r="C28" s="71">
        <v>43235.726051999998</v>
      </c>
      <c r="D28" s="71">
        <v>48761.998516</v>
      </c>
      <c r="E28" s="71">
        <v>36090.985481250129</v>
      </c>
    </row>
    <row r="29" spans="2:5" x14ac:dyDescent="0.25">
      <c r="B29" s="77" t="s">
        <v>90</v>
      </c>
      <c r="C29" s="71">
        <v>7663.1772490000003</v>
      </c>
      <c r="D29" s="71">
        <v>6845.745688</v>
      </c>
      <c r="E29" s="71">
        <v>5192.635395629999</v>
      </c>
    </row>
    <row r="30" spans="2:5" x14ac:dyDescent="0.25">
      <c r="B30" s="77" t="s">
        <v>91</v>
      </c>
      <c r="C30" s="71">
        <v>9117.8563670000003</v>
      </c>
      <c r="D30" s="71">
        <v>8525.4350180000001</v>
      </c>
      <c r="E30" s="71">
        <v>6016.1814675400119</v>
      </c>
    </row>
    <row r="31" spans="2:5" x14ac:dyDescent="0.25">
      <c r="B31" s="77" t="s">
        <v>46</v>
      </c>
      <c r="C31" s="71">
        <v>11715.033645</v>
      </c>
      <c r="D31" s="71">
        <v>11715.033645</v>
      </c>
      <c r="E31" s="71">
        <v>10649.293654640003</v>
      </c>
    </row>
    <row r="32" spans="2:5" x14ac:dyDescent="0.25">
      <c r="B32" s="77" t="s">
        <v>92</v>
      </c>
      <c r="C32" s="71">
        <v>808.55102599999998</v>
      </c>
      <c r="D32" s="71">
        <v>979.13137604999997</v>
      </c>
      <c r="E32" s="71">
        <v>730.64775341999973</v>
      </c>
    </row>
    <row r="33" spans="2:5" x14ac:dyDescent="0.25">
      <c r="B33" s="77" t="s">
        <v>48</v>
      </c>
      <c r="C33" s="71">
        <v>2845.2941040000001</v>
      </c>
      <c r="D33" s="71">
        <v>2815.8818209999999</v>
      </c>
      <c r="E33" s="71">
        <v>2227.6085978299989</v>
      </c>
    </row>
    <row r="34" spans="2:5" x14ac:dyDescent="0.25">
      <c r="B34" s="77" t="s">
        <v>50</v>
      </c>
      <c r="C34" s="71">
        <v>718.37156100000004</v>
      </c>
      <c r="D34" s="71">
        <v>788.52294400000005</v>
      </c>
      <c r="E34" s="71">
        <v>661.68907731999991</v>
      </c>
    </row>
    <row r="35" spans="2:5" x14ac:dyDescent="0.25">
      <c r="B35" s="77" t="s">
        <v>93</v>
      </c>
      <c r="C35" s="71">
        <v>15267.251690999999</v>
      </c>
      <c r="D35" s="71">
        <v>16310.922551000005</v>
      </c>
      <c r="E35" s="71">
        <v>11648.453445840001</v>
      </c>
    </row>
    <row r="36" spans="2:5" x14ac:dyDescent="0.25">
      <c r="B36" s="77" t="s">
        <v>52</v>
      </c>
      <c r="C36" s="71">
        <v>15813.237287</v>
      </c>
      <c r="D36" s="71">
        <v>14811.937634369999</v>
      </c>
      <c r="E36" s="71">
        <v>13612.8991573</v>
      </c>
    </row>
    <row r="37" spans="2:5" x14ac:dyDescent="0.25">
      <c r="B37" s="77" t="s">
        <v>55</v>
      </c>
      <c r="C37" s="71">
        <v>4093.4970499999999</v>
      </c>
      <c r="D37" s="71">
        <v>4102.7945213000003</v>
      </c>
      <c r="E37" s="71">
        <v>1856.3269524900018</v>
      </c>
    </row>
    <row r="38" spans="2:5" x14ac:dyDescent="0.25">
      <c r="B38" s="77" t="s">
        <v>57</v>
      </c>
      <c r="C38" s="71">
        <v>1133.583046</v>
      </c>
      <c r="D38" s="71">
        <v>1102.9118820000001</v>
      </c>
      <c r="E38" s="71">
        <v>670.32858015999989</v>
      </c>
    </row>
    <row r="39" spans="2:5" x14ac:dyDescent="0.25">
      <c r="B39" s="77" t="s">
        <v>59</v>
      </c>
      <c r="C39" s="71">
        <v>1418.222023</v>
      </c>
      <c r="D39" s="71">
        <v>1372.93701571</v>
      </c>
      <c r="E39" s="71">
        <v>1075.6525955700004</v>
      </c>
    </row>
    <row r="40" spans="2:5" x14ac:dyDescent="0.25">
      <c r="B40" s="77" t="s">
        <v>100</v>
      </c>
      <c r="C40" s="71">
        <v>167150.77951299999</v>
      </c>
      <c r="D40" s="71">
        <v>162588.407209</v>
      </c>
      <c r="E40" s="71">
        <v>126769.72209819002</v>
      </c>
    </row>
    <row r="41" spans="2:5" x14ac:dyDescent="0.25">
      <c r="B41" s="77" t="s">
        <v>62</v>
      </c>
      <c r="C41" s="71">
        <v>68790.001031000007</v>
      </c>
      <c r="D41" s="71">
        <v>121110.99639027999</v>
      </c>
      <c r="E41" s="71">
        <v>111185.69917983</v>
      </c>
    </row>
    <row r="42" spans="2:5" x14ac:dyDescent="0.25">
      <c r="B42" s="78" t="s">
        <v>103</v>
      </c>
      <c r="C42" s="70">
        <f>C43</f>
        <v>8619.2633459999997</v>
      </c>
      <c r="D42" s="70">
        <f t="shared" ref="D42:E42" si="2">D43</f>
        <v>8619.2633459999997</v>
      </c>
      <c r="E42" s="70">
        <f t="shared" si="2"/>
        <v>8619.2633310799974</v>
      </c>
    </row>
    <row r="43" spans="2:5" x14ac:dyDescent="0.25">
      <c r="B43" s="76" t="s">
        <v>94</v>
      </c>
      <c r="C43" s="71">
        <v>8619.2633459999997</v>
      </c>
      <c r="D43" s="71">
        <v>8619.2633459999997</v>
      </c>
      <c r="E43" s="71">
        <v>8619.2633310799974</v>
      </c>
    </row>
    <row r="44" spans="2:5" x14ac:dyDescent="0.25">
      <c r="B44" s="74" t="s">
        <v>104</v>
      </c>
      <c r="C44" s="70">
        <f>C45</f>
        <v>10864.798551</v>
      </c>
      <c r="D44" s="70">
        <f t="shared" ref="D44:E44" si="3">D45</f>
        <v>15321.398551</v>
      </c>
      <c r="E44" s="70">
        <f t="shared" si="3"/>
        <v>13735.041298100001</v>
      </c>
    </row>
    <row r="45" spans="2:5" x14ac:dyDescent="0.25">
      <c r="B45" s="77" t="s">
        <v>95</v>
      </c>
      <c r="C45" s="71">
        <v>10864.798551</v>
      </c>
      <c r="D45" s="71">
        <v>15321.398551</v>
      </c>
      <c r="E45" s="71">
        <v>13735.041298100001</v>
      </c>
    </row>
    <row r="46" spans="2:5" x14ac:dyDescent="0.25">
      <c r="B46" s="74" t="s">
        <v>105</v>
      </c>
      <c r="C46" s="70">
        <f>C47</f>
        <v>974.24808700000006</v>
      </c>
      <c r="D46" s="70">
        <f t="shared" ref="D46:E46" si="4">D47</f>
        <v>974.24808700000006</v>
      </c>
      <c r="E46" s="70">
        <f t="shared" si="4"/>
        <v>974.24808664</v>
      </c>
    </row>
    <row r="47" spans="2:5" x14ac:dyDescent="0.25">
      <c r="B47" s="77" t="s">
        <v>96</v>
      </c>
      <c r="C47" s="71">
        <v>974.24808700000006</v>
      </c>
      <c r="D47" s="71">
        <v>974.24808700000006</v>
      </c>
      <c r="E47" s="71">
        <v>974.24808664</v>
      </c>
    </row>
    <row r="48" spans="2:5" x14ac:dyDescent="0.25">
      <c r="B48" s="74" t="s">
        <v>106</v>
      </c>
      <c r="C48" s="70">
        <f>C49</f>
        <v>1175.371875</v>
      </c>
      <c r="D48" s="70">
        <f t="shared" ref="D48:E48" si="5">D49</f>
        <v>1175.3718750000003</v>
      </c>
      <c r="E48" s="70">
        <f t="shared" si="5"/>
        <v>1175.3718749999994</v>
      </c>
    </row>
    <row r="49" spans="2:5" x14ac:dyDescent="0.25">
      <c r="B49" s="77" t="s">
        <v>97</v>
      </c>
      <c r="C49" s="71">
        <v>1175.371875</v>
      </c>
      <c r="D49" s="71">
        <v>1175.3718750000003</v>
      </c>
      <c r="E49" s="71">
        <v>1175.3718749999994</v>
      </c>
    </row>
    <row r="50" spans="2:5" x14ac:dyDescent="0.25">
      <c r="B50" s="74" t="s">
        <v>107</v>
      </c>
      <c r="C50" s="70">
        <f>C51</f>
        <v>165.328228</v>
      </c>
      <c r="D50" s="70">
        <f t="shared" ref="D50:E50" si="6">D51</f>
        <v>165.328228</v>
      </c>
      <c r="E50" s="70">
        <f t="shared" si="6"/>
        <v>165.328228</v>
      </c>
    </row>
    <row r="51" spans="2:5" x14ac:dyDescent="0.25">
      <c r="B51" s="77" t="s">
        <v>98</v>
      </c>
      <c r="C51" s="71">
        <v>165.328228</v>
      </c>
      <c r="D51" s="71">
        <v>165.328228</v>
      </c>
      <c r="E51" s="71">
        <v>165.328228</v>
      </c>
    </row>
    <row r="52" spans="2:5" x14ac:dyDescent="0.25">
      <c r="B52" s="74" t="s">
        <v>108</v>
      </c>
      <c r="C52" s="70">
        <f>C53</f>
        <v>601.38166899999999</v>
      </c>
      <c r="D52" s="70">
        <f t="shared" ref="D52:E52" si="7">D53</f>
        <v>601.38166899999999</v>
      </c>
      <c r="E52" s="70">
        <f t="shared" si="7"/>
        <v>601.3816690000001</v>
      </c>
    </row>
    <row r="53" spans="2:5" x14ac:dyDescent="0.25">
      <c r="B53" s="77" t="s">
        <v>99</v>
      </c>
      <c r="C53" s="71">
        <v>601.38166899999999</v>
      </c>
      <c r="D53" s="71">
        <v>601.38166899999999</v>
      </c>
      <c r="E53" s="71">
        <v>601.3816690000001</v>
      </c>
    </row>
    <row r="54" spans="2:5" x14ac:dyDescent="0.25">
      <c r="B54" s="67" t="s">
        <v>67</v>
      </c>
      <c r="C54" s="69">
        <f>C55+C73</f>
        <v>136044.79999999999</v>
      </c>
      <c r="D54" s="69">
        <f>D55+D73</f>
        <v>180827.385286</v>
      </c>
      <c r="E54" s="69">
        <f>E55+E73</f>
        <v>148784.98646998999</v>
      </c>
    </row>
    <row r="55" spans="2:5" x14ac:dyDescent="0.25">
      <c r="B55" s="74" t="s">
        <v>102</v>
      </c>
      <c r="C55" s="72">
        <f>SUM(C56:C72)</f>
        <v>135941.79999999999</v>
      </c>
      <c r="D55" s="72">
        <f t="shared" ref="D55:E55" si="8">SUM(D56:D72)</f>
        <v>180724.385286</v>
      </c>
      <c r="E55" s="72">
        <f t="shared" si="8"/>
        <v>148681.98646998999</v>
      </c>
    </row>
    <row r="56" spans="2:5" x14ac:dyDescent="0.25">
      <c r="B56" s="75" t="s">
        <v>15</v>
      </c>
      <c r="C56" s="71">
        <v>1625.734868</v>
      </c>
      <c r="D56" s="71">
        <v>3843.1731880000002</v>
      </c>
      <c r="E56" s="71">
        <v>3268.9695218399997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57.693753730000005</v>
      </c>
    </row>
    <row r="59" spans="2:5" x14ac:dyDescent="0.25">
      <c r="B59" s="75" t="s">
        <v>34</v>
      </c>
      <c r="C59" s="71">
        <v>200.05699999999999</v>
      </c>
      <c r="D59" s="71">
        <v>200.05699999999999</v>
      </c>
      <c r="E59" s="71">
        <v>89.239455859999978</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46.916665860000002</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7031.4195502399998</v>
      </c>
    </row>
    <row r="66" spans="2:7" x14ac:dyDescent="0.25">
      <c r="B66" s="75" t="s">
        <v>42</v>
      </c>
      <c r="C66" s="71">
        <v>8070.7574240000004</v>
      </c>
      <c r="D66" s="71">
        <v>17937.778546000001</v>
      </c>
      <c r="E66" s="71">
        <v>14764.381650589994</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111.17903835</v>
      </c>
    </row>
    <row r="70" spans="2:7" x14ac:dyDescent="0.25">
      <c r="B70" s="75" t="s">
        <v>55</v>
      </c>
      <c r="C70" s="71">
        <v>37.769500000000001</v>
      </c>
      <c r="D70" s="71">
        <v>38.331180000000003</v>
      </c>
      <c r="E70" s="71">
        <v>37.769500000000001</v>
      </c>
    </row>
    <row r="71" spans="2:7" x14ac:dyDescent="0.25">
      <c r="B71" s="75" t="s">
        <v>100</v>
      </c>
      <c r="C71" s="71">
        <v>87744.442255999995</v>
      </c>
      <c r="D71" s="71">
        <v>84946.187263</v>
      </c>
      <c r="E71" s="71">
        <v>76090.541895620001</v>
      </c>
      <c r="F71" s="35"/>
      <c r="G71" s="40"/>
    </row>
    <row r="72" spans="2:7" x14ac:dyDescent="0.25">
      <c r="B72" s="75" t="s">
        <v>62</v>
      </c>
      <c r="C72" s="71">
        <v>34687.418475999999</v>
      </c>
      <c r="D72" s="71">
        <v>64884.418475999999</v>
      </c>
      <c r="E72" s="71">
        <v>46946.895061899981</v>
      </c>
      <c r="F72" s="35"/>
      <c r="G72" s="40"/>
    </row>
    <row r="73" spans="2:7" x14ac:dyDescent="0.25">
      <c r="B73" s="74" t="s">
        <v>103</v>
      </c>
      <c r="C73" s="72">
        <f>C74</f>
        <v>103</v>
      </c>
      <c r="D73" s="72">
        <f t="shared" ref="D73:E73" si="9">D74</f>
        <v>103</v>
      </c>
      <c r="E73" s="72">
        <f t="shared" si="9"/>
        <v>103</v>
      </c>
      <c r="F73" s="35"/>
      <c r="G73" s="40"/>
    </row>
    <row r="74" spans="2:7" x14ac:dyDescent="0.25">
      <c r="B74" s="75" t="s">
        <v>94</v>
      </c>
      <c r="C74" s="71">
        <v>103</v>
      </c>
      <c r="D74" s="71">
        <v>103</v>
      </c>
      <c r="E74" s="71">
        <v>103</v>
      </c>
      <c r="F74" s="35"/>
      <c r="G74" s="40"/>
    </row>
    <row r="75" spans="2:7" x14ac:dyDescent="0.25">
      <c r="B75" s="79" t="s">
        <v>219</v>
      </c>
      <c r="C75" s="73">
        <f>C13+C54</f>
        <v>997119.17294299998</v>
      </c>
      <c r="D75" s="73">
        <f>D13+D54</f>
        <v>1213402.2870774399</v>
      </c>
      <c r="E75" s="73">
        <f>E13+E54</f>
        <v>1021106.6292961104</v>
      </c>
    </row>
    <row r="76" spans="2:7" x14ac:dyDescent="0.25">
      <c r="B76" s="46" t="s">
        <v>174</v>
      </c>
      <c r="C76" s="46"/>
      <c r="D76" s="47"/>
      <c r="E76" s="47"/>
    </row>
    <row r="77" spans="2:7" ht="36.75" customHeight="1" x14ac:dyDescent="0.25">
      <c r="B77" s="135" t="s">
        <v>317</v>
      </c>
      <c r="C77" s="135"/>
      <c r="D77" s="135"/>
      <c r="E77" s="135"/>
    </row>
    <row r="78" spans="2:7" ht="23.25" customHeight="1" x14ac:dyDescent="0.25">
      <c r="B78" s="135" t="s">
        <v>324</v>
      </c>
      <c r="C78" s="135"/>
      <c r="D78" s="135"/>
      <c r="E78" s="135"/>
    </row>
    <row r="79" spans="2:7" x14ac:dyDescent="0.25">
      <c r="B79" s="46" t="s">
        <v>3</v>
      </c>
      <c r="C79" s="46"/>
      <c r="D79" s="47"/>
      <c r="E79" s="47"/>
    </row>
    <row r="80" spans="2:7" x14ac:dyDescent="0.25">
      <c r="C80" s="46"/>
      <c r="D80" s="48"/>
      <c r="E80" s="48"/>
    </row>
    <row r="81" spans="2:6" x14ac:dyDescent="0.25">
      <c r="B81" s="141"/>
      <c r="C81" s="141"/>
      <c r="D81" s="141"/>
      <c r="E81" s="141"/>
    </row>
    <row r="82" spans="2:6" x14ac:dyDescent="0.25">
      <c r="B82" s="141"/>
      <c r="C82" s="141"/>
      <c r="D82" s="141"/>
      <c r="E82" s="141"/>
    </row>
    <row r="83" spans="2:6" x14ac:dyDescent="0.25">
      <c r="B83" s="141"/>
      <c r="C83" s="141"/>
      <c r="D83" s="141"/>
      <c r="E83" s="141"/>
    </row>
    <row r="87" spans="2:6" x14ac:dyDescent="0.25">
      <c r="F87" s="38"/>
    </row>
    <row r="88" spans="2:6" x14ac:dyDescent="0.25">
      <c r="F88" s="39"/>
    </row>
  </sheetData>
  <mergeCells count="16">
    <mergeCell ref="A1:F1"/>
    <mergeCell ref="A2:F2"/>
    <mergeCell ref="B11:B12"/>
    <mergeCell ref="C11:C12"/>
    <mergeCell ref="D11:D12"/>
    <mergeCell ref="A6:F6"/>
    <mergeCell ref="B81:E81"/>
    <mergeCell ref="B82:E82"/>
    <mergeCell ref="B83:E83"/>
    <mergeCell ref="A3:F3"/>
    <mergeCell ref="A5:F5"/>
    <mergeCell ref="A7:F7"/>
    <mergeCell ref="A8:F8"/>
    <mergeCell ref="E11:E12"/>
    <mergeCell ref="B78:E78"/>
    <mergeCell ref="B77:E77"/>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30" sqref="B130"/>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30" t="s">
        <v>0</v>
      </c>
      <c r="B1" s="130"/>
      <c r="C1" s="130"/>
      <c r="D1" s="130"/>
      <c r="E1" s="130"/>
      <c r="F1" s="130"/>
      <c r="G1" s="28"/>
      <c r="H1" s="28"/>
    </row>
    <row r="2" spans="1:8" ht="21" customHeight="1" x14ac:dyDescent="0.25">
      <c r="A2" s="129" t="s">
        <v>1</v>
      </c>
      <c r="B2" s="129"/>
      <c r="C2" s="129"/>
      <c r="D2" s="129"/>
      <c r="E2" s="129"/>
      <c r="F2" s="129"/>
      <c r="G2" s="27"/>
      <c r="H2" s="27"/>
    </row>
    <row r="3" spans="1:8" ht="15" customHeight="1" x14ac:dyDescent="0.25">
      <c r="A3" s="136" t="s">
        <v>226</v>
      </c>
      <c r="B3" s="136"/>
      <c r="C3" s="136"/>
      <c r="D3" s="136"/>
      <c r="E3" s="136"/>
      <c r="F3" s="136"/>
      <c r="G3" s="26"/>
      <c r="H3" s="26"/>
    </row>
    <row r="5" spans="1:8" ht="18.75" customHeight="1" x14ac:dyDescent="0.3">
      <c r="A5" s="137" t="s">
        <v>215</v>
      </c>
      <c r="B5" s="137"/>
      <c r="C5" s="137"/>
      <c r="D5" s="137"/>
      <c r="E5" s="137"/>
      <c r="F5" s="137"/>
      <c r="G5" s="29"/>
      <c r="H5" s="29"/>
    </row>
    <row r="6" spans="1:8" ht="18.75" customHeight="1" x14ac:dyDescent="0.3">
      <c r="A6" s="137" t="s">
        <v>218</v>
      </c>
      <c r="B6" s="137"/>
      <c r="C6" s="137"/>
      <c r="D6" s="137"/>
      <c r="E6" s="137"/>
      <c r="F6" s="137"/>
      <c r="G6" s="30"/>
      <c r="H6" s="30"/>
    </row>
    <row r="7" spans="1:8" ht="18.75" x14ac:dyDescent="0.3">
      <c r="A7" s="143" t="s">
        <v>319</v>
      </c>
      <c r="B7" s="143"/>
      <c r="C7" s="143"/>
      <c r="D7" s="143"/>
      <c r="E7" s="143"/>
      <c r="F7" s="143"/>
      <c r="G7" s="30"/>
      <c r="H7" s="30"/>
    </row>
    <row r="8" spans="1:8" ht="15.75" x14ac:dyDescent="0.25">
      <c r="A8" s="140" t="s">
        <v>5</v>
      </c>
      <c r="B8" s="140"/>
      <c r="C8" s="140"/>
      <c r="D8" s="140"/>
      <c r="E8" s="140"/>
      <c r="F8" s="140"/>
      <c r="G8" s="31"/>
      <c r="H8" s="31"/>
    </row>
    <row r="11" spans="1:8" ht="15" customHeight="1" x14ac:dyDescent="0.25">
      <c r="B11" s="138" t="s">
        <v>2</v>
      </c>
      <c r="C11" s="139" t="s">
        <v>208</v>
      </c>
      <c r="D11" s="139" t="s">
        <v>227</v>
      </c>
      <c r="E11" s="139" t="s">
        <v>178</v>
      </c>
    </row>
    <row r="12" spans="1:8" x14ac:dyDescent="0.25">
      <c r="B12" s="138"/>
      <c r="C12" s="139"/>
      <c r="D12" s="139"/>
      <c r="E12" s="139"/>
    </row>
    <row r="13" spans="1:8" x14ac:dyDescent="0.25">
      <c r="B13" s="63" t="s">
        <v>66</v>
      </c>
      <c r="C13" s="57">
        <f>C14+C34+C63+C70+C111</f>
        <v>861074.37294299994</v>
      </c>
      <c r="D13" s="57">
        <f>D14+D34+D63+D70+D111</f>
        <v>1032574.9017914399</v>
      </c>
      <c r="E13" s="57">
        <f>E14+E34+E63+E70+E111</f>
        <v>872321.6428261199</v>
      </c>
    </row>
    <row r="14" spans="1:8" s="32" customFormat="1" x14ac:dyDescent="0.25">
      <c r="B14" s="106" t="s">
        <v>323</v>
      </c>
      <c r="C14" s="80">
        <f>C15+C20+C23+C27</f>
        <v>165745.87302799997</v>
      </c>
      <c r="D14" s="80">
        <f>D15+D20+D23+D27</f>
        <v>172654.55769497002</v>
      </c>
      <c r="E14" s="80">
        <f t="shared" ref="E14" si="0">E15+E20+E23+E27</f>
        <v>147517.59525983001</v>
      </c>
    </row>
    <row r="15" spans="1:8" s="32" customFormat="1" x14ac:dyDescent="0.25">
      <c r="B15" s="64" t="s">
        <v>185</v>
      </c>
      <c r="C15" s="82">
        <f>SUM(C16:C19)</f>
        <v>82639.750288999989</v>
      </c>
      <c r="D15" s="82">
        <f>SUM(D16:D19)</f>
        <v>86548.784271920027</v>
      </c>
      <c r="E15" s="82">
        <f>SUM(E16:E19)</f>
        <v>73901.385613080027</v>
      </c>
    </row>
    <row r="16" spans="1:8" s="32" customFormat="1" x14ac:dyDescent="0.25">
      <c r="B16" s="65" t="s">
        <v>229</v>
      </c>
      <c r="C16" s="71">
        <v>7318.6674599999997</v>
      </c>
      <c r="D16" s="81">
        <v>8067.9832101400007</v>
      </c>
      <c r="E16" s="71">
        <v>8015.9935958399965</v>
      </c>
    </row>
    <row r="17" spans="2:5" s="32" customFormat="1" x14ac:dyDescent="0.25">
      <c r="B17" s="65" t="s">
        <v>230</v>
      </c>
      <c r="C17" s="71">
        <v>44543.425907999997</v>
      </c>
      <c r="D17" s="81">
        <v>42084.399363030003</v>
      </c>
      <c r="E17" s="71">
        <v>32863.215177260026</v>
      </c>
    </row>
    <row r="18" spans="2:5" s="32" customFormat="1" x14ac:dyDescent="0.25">
      <c r="B18" s="65" t="s">
        <v>231</v>
      </c>
      <c r="C18" s="71">
        <v>19311.476701</v>
      </c>
      <c r="D18" s="81">
        <v>20473.621478750021</v>
      </c>
      <c r="E18" s="71">
        <v>18685.753872880006</v>
      </c>
    </row>
    <row r="19" spans="2:5" s="32" customFormat="1" x14ac:dyDescent="0.25">
      <c r="B19" s="65" t="s">
        <v>232</v>
      </c>
      <c r="C19" s="71">
        <v>11466.18022</v>
      </c>
      <c r="D19" s="81">
        <v>15922.780220000001</v>
      </c>
      <c r="E19" s="71">
        <v>14336.422967099999</v>
      </c>
    </row>
    <row r="20" spans="2:5" s="32" customFormat="1" x14ac:dyDescent="0.25">
      <c r="B20" s="64" t="s">
        <v>186</v>
      </c>
      <c r="C20" s="82">
        <f>SUM(C21:C22)</f>
        <v>10210.395232999999</v>
      </c>
      <c r="D20" s="82">
        <f t="shared" ref="D20" si="1">SUM(D21:D22)</f>
        <v>10283.557518000001</v>
      </c>
      <c r="E20" s="82">
        <f>SUM(E21:E22)</f>
        <v>8407.9645076499964</v>
      </c>
    </row>
    <row r="21" spans="2:5" s="32" customFormat="1" x14ac:dyDescent="0.25">
      <c r="B21" s="65" t="s">
        <v>233</v>
      </c>
      <c r="C21" s="71">
        <v>3202.357653</v>
      </c>
      <c r="D21" s="81">
        <v>2953.5653413199998</v>
      </c>
      <c r="E21" s="71">
        <v>2228.5062882199986</v>
      </c>
    </row>
    <row r="22" spans="2:5" s="32" customFormat="1" x14ac:dyDescent="0.25">
      <c r="B22" s="65" t="s">
        <v>234</v>
      </c>
      <c r="C22" s="71">
        <v>7008.0375800000002</v>
      </c>
      <c r="D22" s="81">
        <v>7329.9921766800007</v>
      </c>
      <c r="E22" s="71">
        <v>6179.4582194299974</v>
      </c>
    </row>
    <row r="23" spans="2:5" s="32" customFormat="1" x14ac:dyDescent="0.25">
      <c r="B23" s="64" t="s">
        <v>187</v>
      </c>
      <c r="C23" s="82">
        <f>SUM(C24:C26)</f>
        <v>30554.710992</v>
      </c>
      <c r="D23" s="80">
        <f>SUM(D24:D26)</f>
        <v>31112.168050199998</v>
      </c>
      <c r="E23" s="82">
        <f>SUM(E24:E26)</f>
        <v>25202.078955529996</v>
      </c>
    </row>
    <row r="24" spans="2:5" s="32" customFormat="1" x14ac:dyDescent="0.25">
      <c r="B24" s="65" t="s">
        <v>235</v>
      </c>
      <c r="C24" s="71">
        <v>25210.246865000001</v>
      </c>
      <c r="D24" s="81">
        <v>26514.740700229999</v>
      </c>
      <c r="E24" s="71">
        <v>22736.116852739997</v>
      </c>
    </row>
    <row r="25" spans="2:5" s="32" customFormat="1" x14ac:dyDescent="0.25">
      <c r="B25" s="65" t="s">
        <v>236</v>
      </c>
      <c r="C25" s="71">
        <v>5285.4453780000003</v>
      </c>
      <c r="D25" s="81">
        <v>4536.5621979699999</v>
      </c>
      <c r="E25" s="71">
        <v>2407.1783537800006</v>
      </c>
    </row>
    <row r="26" spans="2:5" s="32" customFormat="1" x14ac:dyDescent="0.25">
      <c r="B26" s="65" t="s">
        <v>237</v>
      </c>
      <c r="C26" s="71">
        <v>59.018749</v>
      </c>
      <c r="D26" s="81">
        <v>60.865152000000002</v>
      </c>
      <c r="E26" s="71">
        <v>58.783749009999994</v>
      </c>
    </row>
    <row r="27" spans="2:5" s="32" customFormat="1" x14ac:dyDescent="0.25">
      <c r="B27" s="64" t="s">
        <v>188</v>
      </c>
      <c r="C27" s="82">
        <f>SUM(C28:C33)</f>
        <v>42341.016513999995</v>
      </c>
      <c r="D27" s="80">
        <f>SUM(D28:D33)</f>
        <v>44710.047854849996</v>
      </c>
      <c r="E27" s="82">
        <f>SUM(E28:E33)</f>
        <v>40006.166183569992</v>
      </c>
    </row>
    <row r="28" spans="2:5" s="32" customFormat="1" x14ac:dyDescent="0.25">
      <c r="B28" s="65" t="s">
        <v>238</v>
      </c>
      <c r="C28" s="71">
        <v>13813.335832000001</v>
      </c>
      <c r="D28" s="81">
        <v>15667.65533865</v>
      </c>
      <c r="E28" s="71">
        <v>13554.927336739998</v>
      </c>
    </row>
    <row r="29" spans="2:5" s="32" customFormat="1" x14ac:dyDescent="0.25">
      <c r="B29" s="65" t="s">
        <v>239</v>
      </c>
      <c r="C29" s="71">
        <v>710.53623900000002</v>
      </c>
      <c r="D29" s="81">
        <v>702.69962720000001</v>
      </c>
      <c r="E29" s="71">
        <v>606.81772151999928</v>
      </c>
    </row>
    <row r="30" spans="2:5" s="32" customFormat="1" x14ac:dyDescent="0.25">
      <c r="B30" s="65" t="s">
        <v>240</v>
      </c>
      <c r="C30" s="71">
        <v>15539.776540000001</v>
      </c>
      <c r="D30" s="81">
        <v>16190.477933</v>
      </c>
      <c r="E30" s="71">
        <v>14888.599731389992</v>
      </c>
    </row>
    <row r="31" spans="2:5" s="32" customFormat="1" x14ac:dyDescent="0.25">
      <c r="B31" s="65" t="s">
        <v>241</v>
      </c>
      <c r="C31" s="71">
        <v>6093.8034669999997</v>
      </c>
      <c r="D31" s="81">
        <v>6273.338452</v>
      </c>
      <c r="E31" s="71">
        <v>5746.9294463099995</v>
      </c>
    </row>
    <row r="32" spans="2:5" s="32" customFormat="1" x14ac:dyDescent="0.25">
      <c r="B32" s="65" t="s">
        <v>242</v>
      </c>
      <c r="C32" s="71">
        <v>2204.1113639999999</v>
      </c>
      <c r="D32" s="81">
        <v>1699.4929630000001</v>
      </c>
      <c r="E32" s="71">
        <v>1084.1927296399999</v>
      </c>
    </row>
    <row r="33" spans="2:5" s="32" customFormat="1" x14ac:dyDescent="0.25">
      <c r="B33" s="65" t="s">
        <v>243</v>
      </c>
      <c r="C33" s="71">
        <v>3979.4530719999998</v>
      </c>
      <c r="D33" s="81">
        <v>4176.3835410000002</v>
      </c>
      <c r="E33" s="71">
        <v>4124.6992179700019</v>
      </c>
    </row>
    <row r="34" spans="2:5" s="32" customFormat="1" x14ac:dyDescent="0.25">
      <c r="B34" s="106" t="s">
        <v>180</v>
      </c>
      <c r="C34" s="82">
        <f>C35+C38+C41+C43+C45+C48+C54+C56+C58</f>
        <v>117031.60746</v>
      </c>
      <c r="D34" s="82">
        <f>D35+D38+D41+D43+D45+D48+D54+D56+D58</f>
        <v>117713.88669287998</v>
      </c>
      <c r="E34" s="82">
        <f t="shared" ref="E34" si="2">E35+E38+E41+E43+E45+E48+E54+E56+E58</f>
        <v>97065.889309749982</v>
      </c>
    </row>
    <row r="35" spans="2:5" s="32" customFormat="1" x14ac:dyDescent="0.25">
      <c r="B35" s="108" t="s">
        <v>189</v>
      </c>
      <c r="C35" s="82">
        <f>SUM(C36:C37)</f>
        <v>8526.4794000000002</v>
      </c>
      <c r="D35" s="82">
        <f t="shared" ref="D35:E35" si="3">SUM(D36:D37)</f>
        <v>7708.0740909400001</v>
      </c>
      <c r="E35" s="82">
        <f t="shared" si="3"/>
        <v>6161.986967169998</v>
      </c>
    </row>
    <row r="36" spans="2:5" s="32" customFormat="1" x14ac:dyDescent="0.25">
      <c r="B36" s="66" t="s">
        <v>244</v>
      </c>
      <c r="C36" s="71">
        <v>7398.2082149999997</v>
      </c>
      <c r="D36" s="81">
        <v>6620.8236939400003</v>
      </c>
      <c r="E36" s="71">
        <v>5396.2784830499977</v>
      </c>
    </row>
    <row r="37" spans="2:5" x14ac:dyDescent="0.25">
      <c r="B37" s="66" t="s">
        <v>245</v>
      </c>
      <c r="C37" s="71">
        <v>1128.2711850000001</v>
      </c>
      <c r="D37" s="81">
        <v>1087.250397</v>
      </c>
      <c r="E37" s="71">
        <v>765.70848411999998</v>
      </c>
    </row>
    <row r="38" spans="2:5" x14ac:dyDescent="0.25">
      <c r="B38" s="108" t="s">
        <v>190</v>
      </c>
      <c r="C38" s="82">
        <f>SUM(C39:C40)</f>
        <v>13017.780057</v>
      </c>
      <c r="D38" s="82">
        <f t="shared" ref="D38:E38" si="4">SUM(D39:D40)</f>
        <v>13359.778282399999</v>
      </c>
      <c r="E38" s="82">
        <f t="shared" si="4"/>
        <v>11618.985860999983</v>
      </c>
    </row>
    <row r="39" spans="2:5" x14ac:dyDescent="0.25">
      <c r="B39" s="66" t="s">
        <v>246</v>
      </c>
      <c r="C39" s="71">
        <v>12904.508494</v>
      </c>
      <c r="D39" s="81">
        <v>13279.506719399998</v>
      </c>
      <c r="E39" s="71">
        <v>11538.714297999983</v>
      </c>
    </row>
    <row r="40" spans="2:5" x14ac:dyDescent="0.25">
      <c r="B40" s="66" t="s">
        <v>247</v>
      </c>
      <c r="C40" s="71">
        <v>113.271563</v>
      </c>
      <c r="D40" s="81">
        <v>80.271563</v>
      </c>
      <c r="E40" s="71">
        <v>80.271563000000015</v>
      </c>
    </row>
    <row r="41" spans="2:5" x14ac:dyDescent="0.25">
      <c r="B41" s="108" t="s">
        <v>191</v>
      </c>
      <c r="C41" s="82">
        <f>C42</f>
        <v>9541.4463410000008</v>
      </c>
      <c r="D41" s="82">
        <f t="shared" ref="D41:E41" si="5">D42</f>
        <v>11538.815306999999</v>
      </c>
      <c r="E41" s="82">
        <f t="shared" si="5"/>
        <v>8106.5557390499998</v>
      </c>
    </row>
    <row r="42" spans="2:5" x14ac:dyDescent="0.25">
      <c r="B42" s="66" t="s">
        <v>248</v>
      </c>
      <c r="C42" s="71">
        <v>9541.4463410000008</v>
      </c>
      <c r="D42" s="81">
        <v>11538.815306999999</v>
      </c>
      <c r="E42" s="71">
        <v>8106.5557390499998</v>
      </c>
    </row>
    <row r="43" spans="2:5" x14ac:dyDescent="0.25">
      <c r="B43" s="108" t="s">
        <v>192</v>
      </c>
      <c r="C43" s="82">
        <f>C44</f>
        <v>33617.495963000001</v>
      </c>
      <c r="D43" s="82">
        <f t="shared" ref="D43:E43" si="6">D44</f>
        <v>36755.101623989998</v>
      </c>
      <c r="E43" s="82">
        <f t="shared" si="6"/>
        <v>33939.257101410003</v>
      </c>
    </row>
    <row r="44" spans="2:5" x14ac:dyDescent="0.25">
      <c r="B44" s="66" t="s">
        <v>249</v>
      </c>
      <c r="C44" s="71">
        <v>33617.495963000001</v>
      </c>
      <c r="D44" s="81">
        <v>36755.101623989998</v>
      </c>
      <c r="E44" s="71">
        <v>33939.257101410003</v>
      </c>
    </row>
    <row r="45" spans="2:5" x14ac:dyDescent="0.25">
      <c r="B45" s="108" t="s">
        <v>193</v>
      </c>
      <c r="C45" s="82">
        <f>SUM(C46:C47)</f>
        <v>210.84882100000002</v>
      </c>
      <c r="D45" s="82">
        <f t="shared" ref="D45:E45" si="7">SUM(D46:D47)</f>
        <v>189.35364000000001</v>
      </c>
      <c r="E45" s="82">
        <f t="shared" si="7"/>
        <v>137.22847220000006</v>
      </c>
    </row>
    <row r="46" spans="2:5" x14ac:dyDescent="0.25">
      <c r="B46" s="66" t="s">
        <v>250</v>
      </c>
      <c r="C46" s="71">
        <v>188.87089900000001</v>
      </c>
      <c r="D46" s="81">
        <v>182.37571600000001</v>
      </c>
      <c r="E46" s="71">
        <v>137.22847220000006</v>
      </c>
    </row>
    <row r="47" spans="2:5" x14ac:dyDescent="0.25">
      <c r="B47" s="66" t="s">
        <v>251</v>
      </c>
      <c r="C47" s="71">
        <v>21.977922</v>
      </c>
      <c r="D47" s="81">
        <v>6.9779239999999998</v>
      </c>
      <c r="E47" s="71">
        <v>0</v>
      </c>
    </row>
    <row r="48" spans="2:5" x14ac:dyDescent="0.25">
      <c r="B48" s="108" t="s">
        <v>194</v>
      </c>
      <c r="C48" s="82">
        <f>SUM(C49:C53)</f>
        <v>40823.865484000002</v>
      </c>
      <c r="D48" s="82">
        <f>SUM(D49:D53)</f>
        <v>38065.925040349997</v>
      </c>
      <c r="E48" s="82">
        <f>SUM(E49:E53)</f>
        <v>29947.597348809995</v>
      </c>
    </row>
    <row r="49" spans="2:6" x14ac:dyDescent="0.25">
      <c r="B49" s="66" t="s">
        <v>252</v>
      </c>
      <c r="C49" s="71">
        <v>28069.868708999998</v>
      </c>
      <c r="D49" s="81">
        <v>30136.367654000001</v>
      </c>
      <c r="E49" s="71">
        <v>25427.991087819999</v>
      </c>
    </row>
    <row r="50" spans="2:6" x14ac:dyDescent="0.25">
      <c r="B50" s="66" t="s">
        <v>253</v>
      </c>
      <c r="C50" s="71">
        <v>55.84496</v>
      </c>
      <c r="D50" s="81">
        <v>55.84496</v>
      </c>
      <c r="E50" s="71">
        <v>35.819698530000004</v>
      </c>
    </row>
    <row r="51" spans="2:6" x14ac:dyDescent="0.25">
      <c r="B51" s="66" t="s">
        <v>254</v>
      </c>
      <c r="C51" s="71">
        <v>6169.1002399999998</v>
      </c>
      <c r="D51" s="81">
        <v>5296.3545862399997</v>
      </c>
      <c r="E51" s="71">
        <v>2599.0476014600004</v>
      </c>
    </row>
    <row r="52" spans="2:6" x14ac:dyDescent="0.25">
      <c r="B52" s="66" t="s">
        <v>255</v>
      </c>
      <c r="C52" s="71">
        <v>4254.3</v>
      </c>
      <c r="D52" s="81">
        <v>544.77797910999993</v>
      </c>
      <c r="E52" s="71">
        <v>219.13777892999997</v>
      </c>
    </row>
    <row r="53" spans="2:6" x14ac:dyDescent="0.25">
      <c r="B53" s="66" t="s">
        <v>256</v>
      </c>
      <c r="C53" s="71">
        <v>2274.7515749999998</v>
      </c>
      <c r="D53" s="81">
        <v>2032.5798609999999</v>
      </c>
      <c r="E53" s="71">
        <v>1665.6011820700003</v>
      </c>
    </row>
    <row r="54" spans="2:6" x14ac:dyDescent="0.25">
      <c r="B54" s="108" t="s">
        <v>195</v>
      </c>
      <c r="C54" s="82">
        <f>C55</f>
        <v>1512.285527</v>
      </c>
      <c r="D54" s="82">
        <f t="shared" ref="D54:E54" si="8">D55</f>
        <v>1081.0280501999998</v>
      </c>
      <c r="E54" s="82">
        <f t="shared" si="8"/>
        <v>772.10405900999979</v>
      </c>
    </row>
    <row r="55" spans="2:6" x14ac:dyDescent="0.25">
      <c r="B55" s="66" t="s">
        <v>257</v>
      </c>
      <c r="C55" s="71">
        <v>1512.285527</v>
      </c>
      <c r="D55" s="81">
        <v>1081.0280501999998</v>
      </c>
      <c r="E55" s="71">
        <v>772.10405900999979</v>
      </c>
    </row>
    <row r="56" spans="2:6" x14ac:dyDescent="0.25">
      <c r="B56" s="108" t="s">
        <v>196</v>
      </c>
      <c r="C56" s="82">
        <f>C57</f>
        <v>313.85870399999999</v>
      </c>
      <c r="D56" s="82">
        <f>D57</f>
        <v>296.45301999999998</v>
      </c>
      <c r="E56" s="82">
        <f>E57</f>
        <v>296.45298403999999</v>
      </c>
      <c r="F56" s="103"/>
    </row>
    <row r="57" spans="2:6" x14ac:dyDescent="0.25">
      <c r="B57" s="66" t="s">
        <v>258</v>
      </c>
      <c r="C57" s="71">
        <v>313.85870399999999</v>
      </c>
      <c r="D57" s="81">
        <v>296.45301999999998</v>
      </c>
      <c r="E57" s="71">
        <v>296.45298403999999</v>
      </c>
    </row>
    <row r="58" spans="2:6" x14ac:dyDescent="0.25">
      <c r="B58" s="108" t="s">
        <v>197</v>
      </c>
      <c r="C58" s="82">
        <f>SUM(C59:C62)</f>
        <v>9467.5471630000011</v>
      </c>
      <c r="D58" s="82">
        <f>SUM(D59:D62)</f>
        <v>8719.3576379999995</v>
      </c>
      <c r="E58" s="82">
        <f>SUM(E59:E62)</f>
        <v>6085.7207770600016</v>
      </c>
      <c r="F58" s="103"/>
    </row>
    <row r="59" spans="2:6" x14ac:dyDescent="0.25">
      <c r="B59" s="66" t="s">
        <v>259</v>
      </c>
      <c r="C59" s="71">
        <v>185</v>
      </c>
      <c r="D59" s="81">
        <v>152</v>
      </c>
      <c r="E59" s="71">
        <v>68.773135420000003</v>
      </c>
    </row>
    <row r="60" spans="2:6" x14ac:dyDescent="0.25">
      <c r="B60" s="66" t="s">
        <v>260</v>
      </c>
      <c r="C60" s="71">
        <v>7.118296</v>
      </c>
      <c r="D60" s="81">
        <v>7.6926199999999998</v>
      </c>
      <c r="E60" s="71">
        <v>0.76617409999999997</v>
      </c>
    </row>
    <row r="61" spans="2:6" x14ac:dyDescent="0.25">
      <c r="B61" s="66" t="s">
        <v>261</v>
      </c>
      <c r="C61" s="71">
        <v>9117.8563670000003</v>
      </c>
      <c r="D61" s="81">
        <v>8525.4350180000001</v>
      </c>
      <c r="E61" s="71">
        <v>6016.1814675400019</v>
      </c>
    </row>
    <row r="62" spans="2:6" x14ac:dyDescent="0.25">
      <c r="B62" s="66" t="s">
        <v>262</v>
      </c>
      <c r="C62" s="71">
        <v>157.57249999999999</v>
      </c>
      <c r="D62" s="81">
        <v>34.229999999999997</v>
      </c>
      <c r="E62" s="71">
        <v>0</v>
      </c>
    </row>
    <row r="63" spans="2:6" x14ac:dyDescent="0.25">
      <c r="B63" s="106" t="s">
        <v>181</v>
      </c>
      <c r="C63" s="82">
        <f>C64+C67</f>
        <v>8024.2571130000006</v>
      </c>
      <c r="D63" s="82">
        <f t="shared" ref="D63" si="9">D64+D67</f>
        <v>6113.7725599999994</v>
      </c>
      <c r="E63" s="82">
        <f>E64+E67</f>
        <v>3776.3687716000004</v>
      </c>
      <c r="F63" s="103"/>
    </row>
    <row r="64" spans="2:6" x14ac:dyDescent="0.25">
      <c r="B64" s="108" t="s">
        <v>198</v>
      </c>
      <c r="C64" s="82">
        <f>SUM(C65:C66)</f>
        <v>1797.7626989999999</v>
      </c>
      <c r="D64" s="82">
        <f t="shared" ref="D64" si="10">SUM(D65:D66)</f>
        <v>1770.8048549999999</v>
      </c>
      <c r="E64" s="82">
        <f>SUM(E65:E66)</f>
        <v>1149.8754787999999</v>
      </c>
    </row>
    <row r="65" spans="2:6" x14ac:dyDescent="0.25">
      <c r="B65" s="66" t="s">
        <v>263</v>
      </c>
      <c r="C65" s="71">
        <v>939.63194299999998</v>
      </c>
      <c r="D65" s="71">
        <v>930.60376599999995</v>
      </c>
      <c r="E65" s="71">
        <v>656.73753528999998</v>
      </c>
    </row>
    <row r="66" spans="2:6" x14ac:dyDescent="0.25">
      <c r="B66" s="66" t="s">
        <v>264</v>
      </c>
      <c r="C66" s="71">
        <v>858.13075600000002</v>
      </c>
      <c r="D66" s="71">
        <v>840.20108900000002</v>
      </c>
      <c r="E66" s="71">
        <v>493.13794350999996</v>
      </c>
    </row>
    <row r="67" spans="2:6" x14ac:dyDescent="0.25">
      <c r="B67" s="108" t="s">
        <v>199</v>
      </c>
      <c r="C67" s="82">
        <f>SUM(C68:C69)</f>
        <v>6226.4944140000007</v>
      </c>
      <c r="D67" s="82">
        <f t="shared" ref="D67:E67" si="11">SUM(D68:D69)</f>
        <v>4342.9677049999991</v>
      </c>
      <c r="E67" s="82">
        <f t="shared" si="11"/>
        <v>2626.4932928000003</v>
      </c>
    </row>
    <row r="68" spans="2:6" x14ac:dyDescent="0.25">
      <c r="B68" s="66" t="s">
        <v>265</v>
      </c>
      <c r="C68" s="71">
        <v>5833.0831740000003</v>
      </c>
      <c r="D68" s="81">
        <v>4079.815740999999</v>
      </c>
      <c r="E68" s="71">
        <v>2441.2421705600004</v>
      </c>
    </row>
    <row r="69" spans="2:6" x14ac:dyDescent="0.25">
      <c r="B69" s="66" t="s">
        <v>266</v>
      </c>
      <c r="C69" s="71">
        <v>393.41124000000002</v>
      </c>
      <c r="D69" s="81">
        <v>263.15196400000002</v>
      </c>
      <c r="E69" s="71">
        <v>185.25112223999986</v>
      </c>
    </row>
    <row r="70" spans="2:6" x14ac:dyDescent="0.25">
      <c r="B70" s="106" t="s">
        <v>182</v>
      </c>
      <c r="C70" s="82">
        <f>C71+C76+C81+C89+C101</f>
        <v>403121.85582900001</v>
      </c>
      <c r="D70" s="82">
        <f t="shared" ref="D70:E70" si="12">D71+D76+D81+D89+D101</f>
        <v>573070.94430058985</v>
      </c>
      <c r="E70" s="82">
        <f t="shared" si="12"/>
        <v>497192.0673867499</v>
      </c>
      <c r="F70" s="103"/>
    </row>
    <row r="71" spans="2:6" x14ac:dyDescent="0.25">
      <c r="B71" s="108" t="s">
        <v>200</v>
      </c>
      <c r="C71" s="82">
        <f>SUM(C72:C75)</f>
        <v>17498.546040000001</v>
      </c>
      <c r="D71" s="82">
        <f t="shared" ref="D71:E71" si="13">SUM(D72:D75)</f>
        <v>20087.086983200003</v>
      </c>
      <c r="E71" s="82">
        <f t="shared" si="13"/>
        <v>17789.391304500004</v>
      </c>
    </row>
    <row r="72" spans="2:6" x14ac:dyDescent="0.25">
      <c r="B72" s="66" t="s">
        <v>267</v>
      </c>
      <c r="C72" s="71">
        <v>565.26081899999997</v>
      </c>
      <c r="D72" s="81">
        <v>1362.5755039999999</v>
      </c>
      <c r="E72" s="71">
        <v>694.74009471999989</v>
      </c>
    </row>
    <row r="73" spans="2:6" x14ac:dyDescent="0.25">
      <c r="B73" s="66" t="s">
        <v>268</v>
      </c>
      <c r="C73" s="71">
        <v>730.14544100000001</v>
      </c>
      <c r="D73" s="81">
        <v>580.81246075000001</v>
      </c>
      <c r="E73" s="71">
        <v>208.46526031000002</v>
      </c>
    </row>
    <row r="74" spans="2:6" x14ac:dyDescent="0.25">
      <c r="B74" s="66" t="s">
        <v>269</v>
      </c>
      <c r="C74" s="71">
        <v>16196.198431000001</v>
      </c>
      <c r="D74" s="81">
        <v>18136.078615450002</v>
      </c>
      <c r="E74" s="71">
        <v>16879.431653470005</v>
      </c>
    </row>
    <row r="75" spans="2:6" x14ac:dyDescent="0.25">
      <c r="B75" s="66" t="s">
        <v>270</v>
      </c>
      <c r="C75" s="71">
        <v>6.9413489999999998</v>
      </c>
      <c r="D75" s="81">
        <v>7.6204029999999996</v>
      </c>
      <c r="E75" s="71">
        <v>6.7542960000000001</v>
      </c>
    </row>
    <row r="76" spans="2:6" x14ac:dyDescent="0.25">
      <c r="B76" s="108" t="s">
        <v>201</v>
      </c>
      <c r="C76" s="82">
        <f>SUM(C77:C80)</f>
        <v>87035.165911999997</v>
      </c>
      <c r="D76" s="80">
        <f t="shared" ref="D76:E76" si="14">SUM(D77:D80)</f>
        <v>117449.56960984999</v>
      </c>
      <c r="E76" s="82">
        <f t="shared" si="14"/>
        <v>92832.363863389895</v>
      </c>
    </row>
    <row r="77" spans="2:6" x14ac:dyDescent="0.25">
      <c r="B77" s="66" t="s">
        <v>271</v>
      </c>
      <c r="C77" s="71">
        <v>2361.924876</v>
      </c>
      <c r="D77" s="81">
        <v>2369.8598286500001</v>
      </c>
      <c r="E77" s="71">
        <v>1954.2119326599991</v>
      </c>
    </row>
    <row r="78" spans="2:6" x14ac:dyDescent="0.25">
      <c r="B78" s="66" t="s">
        <v>272</v>
      </c>
      <c r="C78" s="71">
        <v>15686.14747</v>
      </c>
      <c r="D78" s="81">
        <v>19008.362871269997</v>
      </c>
      <c r="E78" s="71">
        <v>12205.394495019997</v>
      </c>
    </row>
    <row r="79" spans="2:6" x14ac:dyDescent="0.25">
      <c r="B79" s="66" t="s">
        <v>273</v>
      </c>
      <c r="C79" s="71">
        <v>5.1309199999999997</v>
      </c>
      <c r="D79" s="81">
        <v>5.1309199999999997</v>
      </c>
      <c r="E79" s="71">
        <v>5.1309120000000004</v>
      </c>
    </row>
    <row r="80" spans="2:6" x14ac:dyDescent="0.25">
      <c r="B80" s="66" t="s">
        <v>274</v>
      </c>
      <c r="C80" s="71">
        <v>68981.962646</v>
      </c>
      <c r="D80" s="81">
        <v>96066.215989929988</v>
      </c>
      <c r="E80" s="71">
        <v>78667.6265237099</v>
      </c>
    </row>
    <row r="81" spans="2:6" x14ac:dyDescent="0.25">
      <c r="B81" s="108" t="s">
        <v>202</v>
      </c>
      <c r="C81" s="82">
        <f>SUM(C82:C88)</f>
        <v>6938.5153499999997</v>
      </c>
      <c r="D81" s="82">
        <f t="shared" ref="D81:E81" si="15">SUM(D82:D88)</f>
        <v>6502.5656635600008</v>
      </c>
      <c r="E81" s="82">
        <f t="shared" si="15"/>
        <v>4796.3199680999987</v>
      </c>
    </row>
    <row r="82" spans="2:6" x14ac:dyDescent="0.25">
      <c r="B82" s="66" t="s">
        <v>275</v>
      </c>
      <c r="C82" s="71">
        <v>959.98511599999995</v>
      </c>
      <c r="D82" s="81">
        <v>886.28041873000006</v>
      </c>
      <c r="E82" s="71">
        <v>779.0016492200001</v>
      </c>
    </row>
    <row r="83" spans="2:6" x14ac:dyDescent="0.25">
      <c r="B83" s="66" t="s">
        <v>276</v>
      </c>
      <c r="C83" s="71">
        <v>1521.0223579999999</v>
      </c>
      <c r="D83" s="81">
        <v>998.70172706999995</v>
      </c>
      <c r="E83" s="71">
        <v>405.84610834000011</v>
      </c>
    </row>
    <row r="84" spans="2:6" x14ac:dyDescent="0.25">
      <c r="B84" s="66" t="s">
        <v>277</v>
      </c>
      <c r="C84" s="71">
        <v>3156.4543349999999</v>
      </c>
      <c r="D84" s="81">
        <v>3025.4453743199997</v>
      </c>
      <c r="E84" s="71">
        <v>2362.4791970599986</v>
      </c>
    </row>
    <row r="85" spans="2:6" x14ac:dyDescent="0.25">
      <c r="B85" s="66" t="s">
        <v>278</v>
      </c>
      <c r="C85" s="71">
        <v>7.9100679999999999</v>
      </c>
      <c r="D85" s="81">
        <v>7.9100679999999999</v>
      </c>
      <c r="E85" s="71">
        <v>0</v>
      </c>
    </row>
    <row r="86" spans="2:6" x14ac:dyDescent="0.25">
      <c r="B86" s="66" t="s">
        <v>279</v>
      </c>
      <c r="C86" s="71">
        <v>156.555544</v>
      </c>
      <c r="D86" s="81">
        <v>406.21270537999999</v>
      </c>
      <c r="E86" s="71">
        <v>324.33446721000001</v>
      </c>
    </row>
    <row r="87" spans="2:6" x14ac:dyDescent="0.25">
      <c r="B87" s="66" t="s">
        <v>280</v>
      </c>
      <c r="C87" s="71">
        <v>4.1716839999999999</v>
      </c>
      <c r="D87" s="81">
        <v>15.970958060000001</v>
      </c>
      <c r="E87" s="71">
        <v>5.1064958900000006</v>
      </c>
    </row>
    <row r="88" spans="2:6" x14ac:dyDescent="0.25">
      <c r="B88" s="66" t="s">
        <v>281</v>
      </c>
      <c r="C88" s="71">
        <v>1132.4162449999999</v>
      </c>
      <c r="D88" s="81">
        <v>1162.044412</v>
      </c>
      <c r="E88" s="71">
        <v>919.55205037999986</v>
      </c>
    </row>
    <row r="89" spans="2:6" x14ac:dyDescent="0.25">
      <c r="B89" s="108" t="s">
        <v>203</v>
      </c>
      <c r="C89" s="82">
        <f>SUM(C90:C100)</f>
        <v>200758.24010799997</v>
      </c>
      <c r="D89" s="80">
        <f>SUM(D90:D100)</f>
        <v>210086.68351754997</v>
      </c>
      <c r="E89" s="82">
        <f>SUM(E90:E100)</f>
        <v>182785.32264327016</v>
      </c>
      <c r="F89" s="103"/>
    </row>
    <row r="90" spans="2:6" x14ac:dyDescent="0.25">
      <c r="B90" s="66" t="s">
        <v>282</v>
      </c>
      <c r="C90" s="71">
        <v>9481.2124070000009</v>
      </c>
      <c r="D90" s="81">
        <v>8261.1414069399998</v>
      </c>
      <c r="E90" s="71">
        <v>6088.2024544799906</v>
      </c>
    </row>
    <row r="91" spans="2:6" x14ac:dyDescent="0.25">
      <c r="B91" s="66" t="s">
        <v>283</v>
      </c>
      <c r="C91" s="71">
        <v>78863.715912999993</v>
      </c>
      <c r="D91" s="81">
        <v>73861.375626289999</v>
      </c>
      <c r="E91" s="71">
        <v>66205.945543609996</v>
      </c>
    </row>
    <row r="92" spans="2:6" x14ac:dyDescent="0.25">
      <c r="B92" s="66" t="s">
        <v>284</v>
      </c>
      <c r="C92" s="71">
        <v>21528.165728</v>
      </c>
      <c r="D92" s="81">
        <v>21521.665851260001</v>
      </c>
      <c r="E92" s="71">
        <v>19824.695267770003</v>
      </c>
    </row>
    <row r="93" spans="2:6" x14ac:dyDescent="0.25">
      <c r="B93" s="66" t="s">
        <v>285</v>
      </c>
      <c r="C93" s="71">
        <v>18415.254255</v>
      </c>
      <c r="D93" s="81">
        <v>17640.755890879998</v>
      </c>
      <c r="E93" s="71">
        <v>15657.101590759996</v>
      </c>
    </row>
    <row r="94" spans="2:6" x14ac:dyDescent="0.25">
      <c r="B94" s="66" t="s">
        <v>286</v>
      </c>
      <c r="C94" s="71">
        <v>5435.1982099999996</v>
      </c>
      <c r="D94" s="81">
        <v>5254.5419727699991</v>
      </c>
      <c r="E94" s="71">
        <v>4340.121579550002</v>
      </c>
    </row>
    <row r="95" spans="2:6" x14ac:dyDescent="0.25">
      <c r="B95" s="66" t="s">
        <v>287</v>
      </c>
      <c r="C95" s="71">
        <v>9097.7831760000008</v>
      </c>
      <c r="D95" s="81">
        <v>10869.821318630002</v>
      </c>
      <c r="E95" s="71">
        <v>9137.5224870599995</v>
      </c>
    </row>
    <row r="96" spans="2:6" x14ac:dyDescent="0.25">
      <c r="B96" s="66" t="s">
        <v>288</v>
      </c>
      <c r="C96" s="71">
        <v>1417.095667</v>
      </c>
      <c r="D96" s="81">
        <v>1267.7327500199999</v>
      </c>
      <c r="E96" s="71">
        <v>1096.1552379200002</v>
      </c>
    </row>
    <row r="97" spans="2:5" x14ac:dyDescent="0.25">
      <c r="B97" s="66" t="s">
        <v>289</v>
      </c>
      <c r="C97" s="71">
        <v>411.79080099999999</v>
      </c>
      <c r="D97" s="81">
        <v>395.72053000000005</v>
      </c>
      <c r="E97" s="71">
        <v>345.49059187999978</v>
      </c>
    </row>
    <row r="98" spans="2:5" x14ac:dyDescent="0.25">
      <c r="B98" s="66" t="s">
        <v>290</v>
      </c>
      <c r="C98" s="71">
        <v>139.907242</v>
      </c>
      <c r="D98" s="81">
        <v>139.89339798000003</v>
      </c>
      <c r="E98" s="71">
        <v>102.30399809999999</v>
      </c>
    </row>
    <row r="99" spans="2:5" x14ac:dyDescent="0.25">
      <c r="B99" s="66" t="s">
        <v>291</v>
      </c>
      <c r="C99" s="71">
        <v>372.54543699999999</v>
      </c>
      <c r="D99" s="81">
        <v>355.45620600000001</v>
      </c>
      <c r="E99" s="71">
        <v>148.79487888000008</v>
      </c>
    </row>
    <row r="100" spans="2:5" x14ac:dyDescent="0.25">
      <c r="B100" s="66" t="s">
        <v>292</v>
      </c>
      <c r="C100" s="71">
        <v>55595.571272000001</v>
      </c>
      <c r="D100" s="81">
        <v>70518.578566779994</v>
      </c>
      <c r="E100" s="71">
        <v>59838.989013260179</v>
      </c>
    </row>
    <row r="101" spans="2:5" x14ac:dyDescent="0.25">
      <c r="B101" s="108" t="s">
        <v>204</v>
      </c>
      <c r="C101" s="82">
        <f>SUM(C102:C110)</f>
        <v>90891.38841900001</v>
      </c>
      <c r="D101" s="80">
        <f>SUM(D102:D110)</f>
        <v>218945.03852642997</v>
      </c>
      <c r="E101" s="82">
        <f>SUM(E102:E110)</f>
        <v>198988.66960748981</v>
      </c>
    </row>
    <row r="102" spans="2:5" x14ac:dyDescent="0.25">
      <c r="B102" s="66" t="s">
        <v>293</v>
      </c>
      <c r="C102" s="71">
        <v>54573.267591999997</v>
      </c>
      <c r="D102" s="81">
        <v>45273.46811999999</v>
      </c>
      <c r="E102" s="71">
        <v>41408.482152319979</v>
      </c>
    </row>
    <row r="103" spans="2:5" x14ac:dyDescent="0.25">
      <c r="B103" s="66" t="s">
        <v>294</v>
      </c>
      <c r="C103" s="71">
        <v>221.26399900000001</v>
      </c>
      <c r="D103" s="81">
        <v>221.26399900000001</v>
      </c>
      <c r="E103" s="71">
        <v>221.26399898999995</v>
      </c>
    </row>
    <row r="104" spans="2:5" x14ac:dyDescent="0.25">
      <c r="B104" s="66" t="s">
        <v>295</v>
      </c>
      <c r="C104" s="71">
        <v>1339.6064409999999</v>
      </c>
      <c r="D104" s="81">
        <v>1494.452732</v>
      </c>
      <c r="E104" s="71">
        <v>1389.2024826100003</v>
      </c>
    </row>
    <row r="105" spans="2:5" x14ac:dyDescent="0.25">
      <c r="B105" s="66" t="s">
        <v>296</v>
      </c>
      <c r="C105" s="71">
        <v>2865.934029</v>
      </c>
      <c r="D105" s="81">
        <v>1204.27668565</v>
      </c>
      <c r="E105" s="71">
        <v>606.77161901000011</v>
      </c>
    </row>
    <row r="106" spans="2:5" x14ac:dyDescent="0.25">
      <c r="B106" s="66" t="s">
        <v>297</v>
      </c>
      <c r="C106" s="71">
        <v>1250.228038</v>
      </c>
      <c r="D106" s="81">
        <v>5900.4922559999986</v>
      </c>
      <c r="E106" s="71">
        <v>4021.0188515199993</v>
      </c>
    </row>
    <row r="107" spans="2:5" x14ac:dyDescent="0.25">
      <c r="B107" s="66" t="s">
        <v>298</v>
      </c>
      <c r="C107" s="71">
        <v>479.44996800000001</v>
      </c>
      <c r="D107" s="81">
        <v>422.88873037999991</v>
      </c>
      <c r="E107" s="71">
        <v>265.68563150000006</v>
      </c>
    </row>
    <row r="108" spans="2:5" x14ac:dyDescent="0.25">
      <c r="B108" s="66" t="s">
        <v>299</v>
      </c>
      <c r="C108" s="71">
        <v>2219.4449519999998</v>
      </c>
      <c r="D108" s="81">
        <v>2086.8260169999999</v>
      </c>
      <c r="E108" s="71">
        <v>1222.9486926799993</v>
      </c>
    </row>
    <row r="109" spans="2:5" x14ac:dyDescent="0.25">
      <c r="B109" s="66" t="s">
        <v>300</v>
      </c>
      <c r="C109" s="71">
        <v>27312.152611000001</v>
      </c>
      <c r="D109" s="81">
        <v>161533.34875834998</v>
      </c>
      <c r="E109" s="71">
        <v>149203.65772100983</v>
      </c>
    </row>
    <row r="110" spans="2:5" ht="15" customHeight="1" x14ac:dyDescent="0.25">
      <c r="B110" s="66" t="s">
        <v>301</v>
      </c>
      <c r="C110" s="71">
        <v>630.04078900000002</v>
      </c>
      <c r="D110" s="81">
        <v>808.02122804999999</v>
      </c>
      <c r="E110" s="71">
        <v>649.63845785000035</v>
      </c>
    </row>
    <row r="111" spans="2:5" x14ac:dyDescent="0.25">
      <c r="B111" s="106" t="s">
        <v>183</v>
      </c>
      <c r="C111" s="82">
        <f>C112</f>
        <v>167150.77951299999</v>
      </c>
      <c r="D111" s="82">
        <f>D112</f>
        <v>163021.74054299999</v>
      </c>
      <c r="E111" s="82">
        <f>E112</f>
        <v>126769.72209819002</v>
      </c>
    </row>
    <row r="112" spans="2:5" x14ac:dyDescent="0.25">
      <c r="B112" s="107" t="s">
        <v>205</v>
      </c>
      <c r="C112" s="71">
        <f>C113</f>
        <v>167150.77951299999</v>
      </c>
      <c r="D112" s="81">
        <f t="shared" ref="D112:E112" si="16">D113</f>
        <v>163021.74054299999</v>
      </c>
      <c r="E112" s="71">
        <f t="shared" si="16"/>
        <v>126769.72209819002</v>
      </c>
    </row>
    <row r="113" spans="2:6" x14ac:dyDescent="0.25">
      <c r="B113" s="66" t="s">
        <v>302</v>
      </c>
      <c r="C113" s="71">
        <v>167150.77951299999</v>
      </c>
      <c r="D113" s="81">
        <v>163021.74054299999</v>
      </c>
      <c r="E113" s="71">
        <v>126769.72209819002</v>
      </c>
    </row>
    <row r="114" spans="2:6" x14ac:dyDescent="0.25">
      <c r="B114" s="63" t="s">
        <v>67</v>
      </c>
      <c r="C114" s="57">
        <f>C115+C118</f>
        <v>136044.79999999999</v>
      </c>
      <c r="D114" s="57">
        <f>D115+D118</f>
        <v>180827.385286</v>
      </c>
      <c r="E114" s="57">
        <f>E115+E118</f>
        <v>148784.9864699902</v>
      </c>
    </row>
    <row r="115" spans="2:6" x14ac:dyDescent="0.25">
      <c r="B115" s="110" t="s">
        <v>184</v>
      </c>
      <c r="C115" s="80">
        <f>C116</f>
        <v>136044.79999999999</v>
      </c>
      <c r="D115" s="80">
        <f>D116</f>
        <v>180827.385286</v>
      </c>
      <c r="E115" s="80">
        <f>E116</f>
        <v>148784.9864699902</v>
      </c>
    </row>
    <row r="116" spans="2:6" x14ac:dyDescent="0.25">
      <c r="B116" s="107" t="s">
        <v>177</v>
      </c>
      <c r="C116" s="81">
        <f>C117</f>
        <v>136044.79999999999</v>
      </c>
      <c r="D116" s="81">
        <f t="shared" ref="D116:E116" si="17">D117</f>
        <v>180827.385286</v>
      </c>
      <c r="E116" s="81">
        <f t="shared" si="17"/>
        <v>148784.9864699902</v>
      </c>
    </row>
    <row r="117" spans="2:6" x14ac:dyDescent="0.25">
      <c r="B117" s="66" t="s">
        <v>303</v>
      </c>
      <c r="C117" s="81">
        <v>136044.79999999999</v>
      </c>
      <c r="D117" s="81">
        <v>180827.385286</v>
      </c>
      <c r="E117" s="71">
        <v>148784.9864699902</v>
      </c>
    </row>
    <row r="118" spans="2:6" x14ac:dyDescent="0.25">
      <c r="B118" s="109" t="s">
        <v>180</v>
      </c>
      <c r="C118" s="111">
        <f>C119</f>
        <v>0</v>
      </c>
      <c r="D118" s="111">
        <f t="shared" ref="D118:E119" si="18">D119</f>
        <v>0</v>
      </c>
      <c r="E118" s="111">
        <f t="shared" si="18"/>
        <v>0</v>
      </c>
    </row>
    <row r="119" spans="2:6" x14ac:dyDescent="0.25">
      <c r="B119" s="107" t="s">
        <v>194</v>
      </c>
      <c r="C119" s="112">
        <f>C120</f>
        <v>0</v>
      </c>
      <c r="D119" s="112">
        <f t="shared" si="18"/>
        <v>0</v>
      </c>
      <c r="E119" s="112">
        <f t="shared" si="18"/>
        <v>0</v>
      </c>
    </row>
    <row r="120" spans="2:6" x14ac:dyDescent="0.25">
      <c r="B120" s="66" t="s">
        <v>256</v>
      </c>
      <c r="C120" s="112">
        <f>IFERROR(VLOOKUP(Funcional!B120,#REF!,2,FALSE)/1000000,0)</f>
        <v>0</v>
      </c>
      <c r="D120" s="112">
        <f>IFERROR(VLOOKUP(Funcional!B120,#REF!,3,FALSE)/1000000,0)</f>
        <v>0</v>
      </c>
      <c r="E120" s="112">
        <f>IFERROR(VLOOKUP(B120,#REF!,2,FALSE)/1000000,0)</f>
        <v>0</v>
      </c>
    </row>
    <row r="121" spans="2:6" x14ac:dyDescent="0.25">
      <c r="B121" s="79" t="s">
        <v>216</v>
      </c>
      <c r="C121" s="73">
        <f>C13+C114</f>
        <v>997119.17294299998</v>
      </c>
      <c r="D121" s="73">
        <f>D13+D114</f>
        <v>1213402.2870774399</v>
      </c>
      <c r="E121" s="73">
        <f>E13+E114</f>
        <v>1021106.6292961101</v>
      </c>
    </row>
    <row r="122" spans="2:6" x14ac:dyDescent="0.25">
      <c r="B122" s="87" t="s">
        <v>174</v>
      </c>
      <c r="C122" s="88"/>
      <c r="D122" s="88"/>
      <c r="E122" s="88"/>
    </row>
    <row r="123" spans="2:6" ht="24.75" customHeight="1" x14ac:dyDescent="0.25">
      <c r="B123" s="135" t="s">
        <v>317</v>
      </c>
      <c r="C123" s="135"/>
      <c r="D123" s="135"/>
      <c r="E123" s="135"/>
      <c r="F123" s="33"/>
    </row>
    <row r="124" spans="2:6" ht="24.75" customHeight="1" x14ac:dyDescent="0.25">
      <c r="B124" s="135" t="s">
        <v>324</v>
      </c>
      <c r="C124" s="135"/>
      <c r="D124" s="135"/>
      <c r="E124" s="135"/>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B94" sqref="B94"/>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30" t="s">
        <v>0</v>
      </c>
      <c r="B1" s="130"/>
      <c r="C1" s="130"/>
      <c r="D1" s="130"/>
      <c r="E1" s="130"/>
      <c r="F1" s="130"/>
      <c r="G1" s="28"/>
      <c r="H1" s="28"/>
      <c r="I1" s="28"/>
    </row>
    <row r="2" spans="1:9" ht="21" customHeight="1" x14ac:dyDescent="0.25">
      <c r="A2" s="129" t="s">
        <v>1</v>
      </c>
      <c r="B2" s="129"/>
      <c r="C2" s="129"/>
      <c r="D2" s="129"/>
      <c r="E2" s="129"/>
      <c r="F2" s="129"/>
      <c r="G2" s="27"/>
      <c r="H2" s="27"/>
      <c r="I2" s="27"/>
    </row>
    <row r="3" spans="1:9" ht="15" customHeight="1" x14ac:dyDescent="0.25">
      <c r="A3" s="136" t="s">
        <v>226</v>
      </c>
      <c r="B3" s="136"/>
      <c r="C3" s="136"/>
      <c r="D3" s="136"/>
      <c r="E3" s="136"/>
      <c r="F3" s="136"/>
      <c r="G3" s="26"/>
      <c r="H3" s="26"/>
      <c r="I3" s="26"/>
    </row>
    <row r="5" spans="1:9" ht="18.75" customHeight="1" x14ac:dyDescent="0.3">
      <c r="A5" s="137" t="s">
        <v>215</v>
      </c>
      <c r="B5" s="137"/>
      <c r="C5" s="137"/>
      <c r="D5" s="137"/>
      <c r="E5" s="137"/>
      <c r="F5" s="137"/>
      <c r="G5" s="29"/>
      <c r="H5" s="29"/>
      <c r="I5" s="29"/>
    </row>
    <row r="6" spans="1:9" ht="18.75" x14ac:dyDescent="0.3">
      <c r="A6" s="144" t="s">
        <v>217</v>
      </c>
      <c r="B6" s="144"/>
      <c r="C6" s="144"/>
      <c r="D6" s="144"/>
      <c r="E6" s="144"/>
      <c r="F6" s="144"/>
      <c r="G6" s="30"/>
      <c r="H6" s="30"/>
      <c r="I6" s="30"/>
    </row>
    <row r="7" spans="1:9" ht="18.75" x14ac:dyDescent="0.3">
      <c r="A7" s="143" t="s">
        <v>319</v>
      </c>
      <c r="B7" s="143"/>
      <c r="C7" s="143"/>
      <c r="D7" s="143"/>
      <c r="E7" s="143"/>
      <c r="F7" s="143"/>
      <c r="G7" s="30"/>
      <c r="H7" s="30"/>
      <c r="I7" s="30"/>
    </row>
    <row r="8" spans="1:9" ht="15.75" x14ac:dyDescent="0.25">
      <c r="A8" s="140" t="s">
        <v>5</v>
      </c>
      <c r="B8" s="140"/>
      <c r="C8" s="140"/>
      <c r="D8" s="140"/>
      <c r="E8" s="140"/>
      <c r="F8" s="140"/>
      <c r="G8" s="31"/>
      <c r="H8" s="31"/>
      <c r="I8" s="31"/>
    </row>
    <row r="11" spans="1:9" ht="15" customHeight="1" x14ac:dyDescent="0.25">
      <c r="B11" s="138" t="s">
        <v>2</v>
      </c>
      <c r="C11" s="139" t="s">
        <v>208</v>
      </c>
      <c r="D11" s="139" t="s">
        <v>227</v>
      </c>
      <c r="E11" s="139" t="s">
        <v>209</v>
      </c>
    </row>
    <row r="12" spans="1:9" ht="15.75" customHeight="1" x14ac:dyDescent="0.25">
      <c r="B12" s="138"/>
      <c r="C12" s="139"/>
      <c r="D12" s="139"/>
      <c r="E12" s="139"/>
    </row>
    <row r="13" spans="1:9" x14ac:dyDescent="0.25">
      <c r="B13" s="63" t="s">
        <v>66</v>
      </c>
      <c r="C13" s="57">
        <f>C14+C20+C30+C40+C49+C56+C66+C70</f>
        <v>861074.37294300005</v>
      </c>
      <c r="D13" s="57">
        <f>D14+D20+D30+D40+D49+D56+D66+D70</f>
        <v>1032574.9017904401</v>
      </c>
      <c r="E13" s="57">
        <f t="shared" ref="E13" si="0">E14+E20+E30+E40+E49+E56+E66+E70</f>
        <v>872321.64282611967</v>
      </c>
    </row>
    <row r="14" spans="1:9" x14ac:dyDescent="0.25">
      <c r="B14" s="83" t="s">
        <v>112</v>
      </c>
      <c r="C14" s="80">
        <f>SUM(C15:C19)</f>
        <v>210380.183942</v>
      </c>
      <c r="D14" s="80">
        <f t="shared" ref="D14:E14" si="1">SUM(D15:D19)</f>
        <v>221353.31802231004</v>
      </c>
      <c r="E14" s="80">
        <f t="shared" si="1"/>
        <v>198563.3976653798</v>
      </c>
    </row>
    <row r="15" spans="1:9" x14ac:dyDescent="0.25">
      <c r="B15" s="85" t="s">
        <v>122</v>
      </c>
      <c r="C15" s="81">
        <v>173903.911104</v>
      </c>
      <c r="D15" s="81">
        <v>179494.99131897005</v>
      </c>
      <c r="E15" s="81">
        <v>162548.01376733984</v>
      </c>
    </row>
    <row r="16" spans="1:9" x14ac:dyDescent="0.25">
      <c r="B16" s="85" t="s">
        <v>123</v>
      </c>
      <c r="C16" s="81">
        <v>11633.383233</v>
      </c>
      <c r="D16" s="81">
        <v>15216.065240450002</v>
      </c>
      <c r="E16" s="81">
        <v>12176.353879769988</v>
      </c>
    </row>
    <row r="17" spans="2:5" x14ac:dyDescent="0.25">
      <c r="B17" s="85" t="s">
        <v>124</v>
      </c>
      <c r="C17" s="81">
        <v>1735.5153620000001</v>
      </c>
      <c r="D17" s="81">
        <v>2246.7882504999998</v>
      </c>
      <c r="E17" s="81">
        <v>2091.9566181</v>
      </c>
    </row>
    <row r="18" spans="2:5" x14ac:dyDescent="0.25">
      <c r="B18" s="85" t="s">
        <v>125</v>
      </c>
      <c r="C18" s="81">
        <v>500.62941499999999</v>
      </c>
      <c r="D18" s="81">
        <v>421.46859301000001</v>
      </c>
      <c r="E18" s="81">
        <v>360.91769826000001</v>
      </c>
    </row>
    <row r="19" spans="2:5" x14ac:dyDescent="0.25">
      <c r="B19" s="85" t="s">
        <v>126</v>
      </c>
      <c r="C19" s="81">
        <v>22606.744827999999</v>
      </c>
      <c r="D19" s="81">
        <v>23974.004619380008</v>
      </c>
      <c r="E19" s="81">
        <v>21386.155701909982</v>
      </c>
    </row>
    <row r="20" spans="2:5" x14ac:dyDescent="0.25">
      <c r="B20" s="83" t="s">
        <v>113</v>
      </c>
      <c r="C20" s="80">
        <f>SUM(C21:C29)</f>
        <v>71403.741470000008</v>
      </c>
      <c r="D20" s="80">
        <f t="shared" ref="D20:E20" si="2">SUM(D21:D29)</f>
        <v>66987.655483459996</v>
      </c>
      <c r="E20" s="80">
        <f t="shared" si="2"/>
        <v>51940.802724889945</v>
      </c>
    </row>
    <row r="21" spans="2:5" x14ac:dyDescent="0.25">
      <c r="B21" s="85" t="s">
        <v>127</v>
      </c>
      <c r="C21" s="81">
        <v>6398.6648530000002</v>
      </c>
      <c r="D21" s="81">
        <v>6487.2722946600006</v>
      </c>
      <c r="E21" s="81">
        <v>5738.6514004699902</v>
      </c>
    </row>
    <row r="22" spans="2:5" x14ac:dyDescent="0.25">
      <c r="B22" s="85" t="s">
        <v>128</v>
      </c>
      <c r="C22" s="81">
        <v>6198.1820959999995</v>
      </c>
      <c r="D22" s="81">
        <v>6244.5477472699995</v>
      </c>
      <c r="E22" s="81">
        <v>5109.1120419199988</v>
      </c>
    </row>
    <row r="23" spans="2:5" x14ac:dyDescent="0.25">
      <c r="B23" s="85" t="s">
        <v>129</v>
      </c>
      <c r="C23" s="81">
        <v>4139.9452689999998</v>
      </c>
      <c r="D23" s="81">
        <v>2874.8661805400002</v>
      </c>
      <c r="E23" s="81">
        <v>2279.3747792499994</v>
      </c>
    </row>
    <row r="24" spans="2:5" x14ac:dyDescent="0.25">
      <c r="B24" s="85" t="s">
        <v>130</v>
      </c>
      <c r="C24" s="81">
        <v>2031.5255340000001</v>
      </c>
      <c r="D24" s="81">
        <v>1308.1459526900001</v>
      </c>
      <c r="E24" s="81">
        <v>776.25227563999965</v>
      </c>
    </row>
    <row r="25" spans="2:5" x14ac:dyDescent="0.25">
      <c r="B25" s="85" t="s">
        <v>131</v>
      </c>
      <c r="C25" s="81">
        <v>5036.2024730000003</v>
      </c>
      <c r="D25" s="81">
        <v>5410.2539200900001</v>
      </c>
      <c r="E25" s="81">
        <v>4501.7194529599947</v>
      </c>
    </row>
    <row r="26" spans="2:5" x14ac:dyDescent="0.25">
      <c r="B26" s="85" t="s">
        <v>132</v>
      </c>
      <c r="C26" s="81">
        <v>3887.040751</v>
      </c>
      <c r="D26" s="81">
        <v>3869.4947456700006</v>
      </c>
      <c r="E26" s="81">
        <v>3425.7169472300011</v>
      </c>
    </row>
    <row r="27" spans="2:5" x14ac:dyDescent="0.25">
      <c r="B27" s="85" t="s">
        <v>133</v>
      </c>
      <c r="C27" s="81">
        <v>4907.6518699999997</v>
      </c>
      <c r="D27" s="81">
        <v>3831.8757937700007</v>
      </c>
      <c r="E27" s="81">
        <v>2568.7143541199998</v>
      </c>
    </row>
    <row r="28" spans="2:5" x14ac:dyDescent="0.25">
      <c r="B28" s="85" t="s">
        <v>134</v>
      </c>
      <c r="C28" s="81">
        <v>14294.944304000001</v>
      </c>
      <c r="D28" s="81">
        <v>12138.774345899999</v>
      </c>
      <c r="E28" s="81">
        <v>5416.6398575899975</v>
      </c>
    </row>
    <row r="29" spans="2:5" x14ac:dyDescent="0.25">
      <c r="B29" s="85" t="s">
        <v>135</v>
      </c>
      <c r="C29" s="81">
        <v>24509.584320000002</v>
      </c>
      <c r="D29" s="81">
        <v>24822.424502870002</v>
      </c>
      <c r="E29" s="81">
        <v>22124.621615709966</v>
      </c>
    </row>
    <row r="30" spans="2:5" x14ac:dyDescent="0.25">
      <c r="B30" s="83" t="s">
        <v>114</v>
      </c>
      <c r="C30" s="80">
        <f>SUM(C31:C39)</f>
        <v>44727.675730000003</v>
      </c>
      <c r="D30" s="80">
        <f t="shared" ref="D30:E30" si="3">SUM(D31:D39)</f>
        <v>57188.647968140009</v>
      </c>
      <c r="E30" s="80">
        <f t="shared" si="3"/>
        <v>37562.114485199963</v>
      </c>
    </row>
    <row r="31" spans="2:5" x14ac:dyDescent="0.25">
      <c r="B31" s="85" t="s">
        <v>136</v>
      </c>
      <c r="C31" s="81">
        <v>5938.1433239999997</v>
      </c>
      <c r="D31" s="81">
        <v>9926.6811520300034</v>
      </c>
      <c r="E31" s="81">
        <v>8035.4332839999888</v>
      </c>
    </row>
    <row r="32" spans="2:5" x14ac:dyDescent="0.25">
      <c r="B32" s="85" t="s">
        <v>137</v>
      </c>
      <c r="C32" s="81">
        <v>2160.9766979999999</v>
      </c>
      <c r="D32" s="81">
        <v>4207.13111974</v>
      </c>
      <c r="E32" s="81">
        <v>2377.2232740099976</v>
      </c>
    </row>
    <row r="33" spans="2:5" x14ac:dyDescent="0.25">
      <c r="B33" s="85" t="s">
        <v>138</v>
      </c>
      <c r="C33" s="81">
        <v>3158.2481539999999</v>
      </c>
      <c r="D33" s="81">
        <v>3545.6104861899998</v>
      </c>
      <c r="E33" s="81">
        <v>3129.4644407399992</v>
      </c>
    </row>
    <row r="34" spans="2:5" x14ac:dyDescent="0.25">
      <c r="B34" s="85" t="s">
        <v>139</v>
      </c>
      <c r="C34" s="81">
        <v>6743.7068339999996</v>
      </c>
      <c r="D34" s="81">
        <v>11234.40113873</v>
      </c>
      <c r="E34" s="81">
        <v>6743.1208869499942</v>
      </c>
    </row>
    <row r="35" spans="2:5" x14ac:dyDescent="0.25">
      <c r="B35" s="85" t="s">
        <v>140</v>
      </c>
      <c r="C35" s="81">
        <v>735.79600000000005</v>
      </c>
      <c r="D35" s="81">
        <v>958.74624590000008</v>
      </c>
      <c r="E35" s="81">
        <v>670.20541132000005</v>
      </c>
    </row>
    <row r="36" spans="2:5" x14ac:dyDescent="0.25">
      <c r="B36" s="85" t="s">
        <v>141</v>
      </c>
      <c r="C36" s="81">
        <v>607.55226300000004</v>
      </c>
      <c r="D36" s="81">
        <v>684.63496944999997</v>
      </c>
      <c r="E36" s="81">
        <v>374.06547858000027</v>
      </c>
    </row>
    <row r="37" spans="2:5" x14ac:dyDescent="0.25">
      <c r="B37" s="85" t="s">
        <v>142</v>
      </c>
      <c r="C37" s="81">
        <v>7423.7167030000001</v>
      </c>
      <c r="D37" s="81">
        <v>8715.7770850400029</v>
      </c>
      <c r="E37" s="81">
        <v>5956.777675309997</v>
      </c>
    </row>
    <row r="38" spans="2:5" x14ac:dyDescent="0.25">
      <c r="B38" s="85" t="s">
        <v>143</v>
      </c>
      <c r="C38" s="81">
        <v>3796.497018</v>
      </c>
      <c r="D38" s="81">
        <v>542.83049170999971</v>
      </c>
      <c r="E38" s="71">
        <v>0</v>
      </c>
    </row>
    <row r="39" spans="2:5" x14ac:dyDescent="0.25">
      <c r="B39" s="85" t="s">
        <v>144</v>
      </c>
      <c r="C39" s="81">
        <v>14163.038736</v>
      </c>
      <c r="D39" s="81">
        <v>17372.835279350002</v>
      </c>
      <c r="E39" s="81">
        <v>10275.824034289988</v>
      </c>
    </row>
    <row r="40" spans="2:5" x14ac:dyDescent="0.25">
      <c r="B40" s="83" t="s">
        <v>115</v>
      </c>
      <c r="C40" s="80">
        <f>SUM(C41:C48)</f>
        <v>254792.46867399997</v>
      </c>
      <c r="D40" s="80">
        <f t="shared" ref="D40:E40" si="4">SUM(D41:D48)</f>
        <v>385517.78988646989</v>
      </c>
      <c r="E40" s="80">
        <f t="shared" si="4"/>
        <v>358281.72650356992</v>
      </c>
    </row>
    <row r="41" spans="2:5" x14ac:dyDescent="0.25">
      <c r="B41" s="85" t="s">
        <v>145</v>
      </c>
      <c r="C41" s="81">
        <v>78762.571106000003</v>
      </c>
      <c r="D41" s="81">
        <v>207255.23995945987</v>
      </c>
      <c r="E41" s="81">
        <v>192237.17227863992</v>
      </c>
    </row>
    <row r="42" spans="2:5" x14ac:dyDescent="0.25">
      <c r="B42" s="85" t="s">
        <v>146</v>
      </c>
      <c r="C42" s="81">
        <v>90144.785151000004</v>
      </c>
      <c r="D42" s="81">
        <v>105911.57632328999</v>
      </c>
      <c r="E42" s="81">
        <v>98225.754054410034</v>
      </c>
    </row>
    <row r="43" spans="2:5" x14ac:dyDescent="0.25">
      <c r="B43" s="85" t="s">
        <v>147</v>
      </c>
      <c r="C43" s="81">
        <v>12133.838759</v>
      </c>
      <c r="D43" s="81">
        <v>12789.982587399994</v>
      </c>
      <c r="E43" s="71">
        <v>11738.590244409996</v>
      </c>
    </row>
    <row r="44" spans="2:5" x14ac:dyDescent="0.25">
      <c r="B44" s="85" t="s">
        <v>148</v>
      </c>
      <c r="C44" s="81">
        <v>31435.230559</v>
      </c>
      <c r="D44" s="81">
        <v>36399.66471279</v>
      </c>
      <c r="E44" s="81">
        <v>35645.713656249995</v>
      </c>
    </row>
    <row r="45" spans="2:5" x14ac:dyDescent="0.25">
      <c r="B45" s="85" t="s">
        <v>149</v>
      </c>
      <c r="C45" s="81">
        <v>26977.302828</v>
      </c>
      <c r="D45" s="81">
        <v>1321.3882470000001</v>
      </c>
      <c r="E45" s="81">
        <v>1280.6660048199999</v>
      </c>
    </row>
    <row r="46" spans="2:5" x14ac:dyDescent="0.25">
      <c r="B46" s="85" t="s">
        <v>206</v>
      </c>
      <c r="C46" s="71">
        <v>0</v>
      </c>
      <c r="D46" s="81">
        <v>111.464372</v>
      </c>
      <c r="E46" s="71">
        <v>111.02543224999999</v>
      </c>
    </row>
    <row r="47" spans="2:5" x14ac:dyDescent="0.25">
      <c r="B47" s="85" t="s">
        <v>150</v>
      </c>
      <c r="C47" s="81">
        <v>716.65729699999997</v>
      </c>
      <c r="D47" s="81">
        <v>8640.6875500799997</v>
      </c>
      <c r="E47" s="81">
        <v>6557.0318633200004</v>
      </c>
    </row>
    <row r="48" spans="2:5" x14ac:dyDescent="0.25">
      <c r="B48" s="85" t="s">
        <v>151</v>
      </c>
      <c r="C48" s="81">
        <v>14622.082974000001</v>
      </c>
      <c r="D48" s="81">
        <v>13087.786134450002</v>
      </c>
      <c r="E48" s="81">
        <v>12485.772969469997</v>
      </c>
    </row>
    <row r="49" spans="2:5" x14ac:dyDescent="0.25">
      <c r="B49" s="83" t="s">
        <v>116</v>
      </c>
      <c r="C49" s="80">
        <f>SUM(C50:C55)</f>
        <v>43947.269562999994</v>
      </c>
      <c r="D49" s="80">
        <f t="shared" ref="D49:E49" si="5">SUM(D50:D55)</f>
        <v>49059.552953240025</v>
      </c>
      <c r="E49" s="80">
        <f t="shared" si="5"/>
        <v>38166.57030367</v>
      </c>
    </row>
    <row r="50" spans="2:5" x14ac:dyDescent="0.25">
      <c r="B50" s="85" t="s">
        <v>152</v>
      </c>
      <c r="C50" s="81">
        <v>424.84874500000001</v>
      </c>
      <c r="D50" s="81">
        <v>1119.0202951000001</v>
      </c>
      <c r="E50" s="81">
        <v>959.21090012000013</v>
      </c>
    </row>
    <row r="51" spans="2:5" x14ac:dyDescent="0.25">
      <c r="B51" s="85" t="s">
        <v>153</v>
      </c>
      <c r="C51" s="81">
        <v>12917.350501999999</v>
      </c>
      <c r="D51" s="81">
        <v>12680.542352490002</v>
      </c>
      <c r="E51" s="81">
        <v>7894.4389533100002</v>
      </c>
    </row>
    <row r="52" spans="2:5" x14ac:dyDescent="0.25">
      <c r="B52" s="85" t="s">
        <v>154</v>
      </c>
      <c r="C52" s="81">
        <v>7662.8633799999998</v>
      </c>
      <c r="D52" s="81">
        <v>8150.9391465500194</v>
      </c>
      <c r="E52" s="81">
        <v>7345.2448283900003</v>
      </c>
    </row>
    <row r="53" spans="2:5" x14ac:dyDescent="0.25">
      <c r="B53" s="85" t="s">
        <v>155</v>
      </c>
      <c r="C53" s="81">
        <v>22083.575517000001</v>
      </c>
      <c r="D53" s="81">
        <v>25719.80761294</v>
      </c>
      <c r="E53" s="81">
        <v>20686.012186159998</v>
      </c>
    </row>
    <row r="54" spans="2:5" x14ac:dyDescent="0.25">
      <c r="B54" s="85" t="s">
        <v>207</v>
      </c>
      <c r="C54" s="81">
        <v>120</v>
      </c>
      <c r="D54" s="81">
        <v>120</v>
      </c>
      <c r="E54" s="71">
        <v>120</v>
      </c>
    </row>
    <row r="55" spans="2:5" x14ac:dyDescent="0.25">
      <c r="B55" s="85" t="s">
        <v>156</v>
      </c>
      <c r="C55" s="81">
        <v>738.63141900000005</v>
      </c>
      <c r="D55" s="81">
        <v>1269.2435461600001</v>
      </c>
      <c r="E55" s="81">
        <v>1161.6634356900001</v>
      </c>
    </row>
    <row r="56" spans="2:5" x14ac:dyDescent="0.25">
      <c r="B56" s="83" t="s">
        <v>117</v>
      </c>
      <c r="C56" s="80">
        <f>SUM(C57:C65)</f>
        <v>26247.913973000002</v>
      </c>
      <c r="D56" s="80">
        <f t="shared" ref="D56:E56" si="6">SUM(D57:D65)</f>
        <v>31640.912231659997</v>
      </c>
      <c r="E56" s="80">
        <f t="shared" si="6"/>
        <v>19818.317223320009</v>
      </c>
    </row>
    <row r="57" spans="2:5" x14ac:dyDescent="0.25">
      <c r="B57" s="85" t="s">
        <v>157</v>
      </c>
      <c r="C57" s="81">
        <v>12655.576639999999</v>
      </c>
      <c r="D57" s="81">
        <v>19870.271403409999</v>
      </c>
      <c r="E57" s="81">
        <v>14666.387615060006</v>
      </c>
    </row>
    <row r="58" spans="2:5" x14ac:dyDescent="0.25">
      <c r="B58" s="85" t="s">
        <v>158</v>
      </c>
      <c r="C58" s="81">
        <v>1387.1285809999999</v>
      </c>
      <c r="D58" s="81">
        <v>679.00455359</v>
      </c>
      <c r="E58" s="81">
        <v>437.86671974000012</v>
      </c>
    </row>
    <row r="59" spans="2:5" x14ac:dyDescent="0.25">
      <c r="B59" s="85" t="s">
        <v>159</v>
      </c>
      <c r="C59" s="81">
        <v>249.69227599999999</v>
      </c>
      <c r="D59" s="81">
        <v>877.84885629000007</v>
      </c>
      <c r="E59" s="81">
        <v>404.40984251000003</v>
      </c>
    </row>
    <row r="60" spans="2:5" x14ac:dyDescent="0.25">
      <c r="B60" s="85" t="s">
        <v>160</v>
      </c>
      <c r="C60" s="81">
        <v>4286.1873869999999</v>
      </c>
      <c r="D60" s="81">
        <v>3881.3900752600002</v>
      </c>
      <c r="E60" s="81">
        <v>926.06717531000004</v>
      </c>
    </row>
    <row r="61" spans="2:5" x14ac:dyDescent="0.25">
      <c r="B61" s="85" t="s">
        <v>161</v>
      </c>
      <c r="C61" s="81">
        <v>2574.7500260000002</v>
      </c>
      <c r="D61" s="81">
        <v>1834.6364897400006</v>
      </c>
      <c r="E61" s="81">
        <v>1064.9594959299993</v>
      </c>
    </row>
    <row r="62" spans="2:5" x14ac:dyDescent="0.25">
      <c r="B62" s="85" t="s">
        <v>162</v>
      </c>
      <c r="C62" s="81">
        <v>251.13746800000001</v>
      </c>
      <c r="D62" s="81">
        <v>500.46848237000012</v>
      </c>
      <c r="E62" s="81">
        <v>63.218177210000007</v>
      </c>
    </row>
    <row r="63" spans="2:5" x14ac:dyDescent="0.25">
      <c r="B63" s="85" t="s">
        <v>163</v>
      </c>
      <c r="C63" s="81">
        <v>371.02281399999998</v>
      </c>
      <c r="D63" s="81">
        <v>312.31877698999995</v>
      </c>
      <c r="E63" s="71">
        <v>201.85381501999998</v>
      </c>
    </row>
    <row r="64" spans="2:5" x14ac:dyDescent="0.25">
      <c r="B64" s="85" t="s">
        <v>164</v>
      </c>
      <c r="C64" s="81">
        <v>2022.368784</v>
      </c>
      <c r="D64" s="81">
        <v>2152.7800519799998</v>
      </c>
      <c r="E64" s="81">
        <v>814.59045737999998</v>
      </c>
    </row>
    <row r="65" spans="2:6" x14ac:dyDescent="0.25">
      <c r="B65" s="85" t="s">
        <v>165</v>
      </c>
      <c r="C65" s="81">
        <v>2450.0499970000001</v>
      </c>
      <c r="D65" s="81">
        <v>1532.1935420299992</v>
      </c>
      <c r="E65" s="81">
        <v>1238.9639251600001</v>
      </c>
    </row>
    <row r="66" spans="2:6" x14ac:dyDescent="0.25">
      <c r="B66" s="83" t="s">
        <v>118</v>
      </c>
      <c r="C66" s="80">
        <f>SUM(C67:C69)</f>
        <v>59581.629831999991</v>
      </c>
      <c r="D66" s="80">
        <f t="shared" ref="D66:E66" si="7">SUM(D67:D69)</f>
        <v>57705.284702160003</v>
      </c>
      <c r="E66" s="80">
        <f t="shared" si="7"/>
        <v>41188.99182190001</v>
      </c>
    </row>
    <row r="67" spans="2:6" x14ac:dyDescent="0.25">
      <c r="B67" s="85" t="s">
        <v>166</v>
      </c>
      <c r="C67" s="81">
        <v>34682.050671999998</v>
      </c>
      <c r="D67" s="81">
        <v>32021.369404850004</v>
      </c>
      <c r="E67" s="81">
        <v>21279.041821210016</v>
      </c>
    </row>
    <row r="68" spans="2:6" x14ac:dyDescent="0.25">
      <c r="B68" s="85" t="s">
        <v>167</v>
      </c>
      <c r="C68" s="81">
        <v>23453.294884999999</v>
      </c>
      <c r="D68" s="81">
        <v>25550.730905550001</v>
      </c>
      <c r="E68" s="81">
        <v>19909.950000689991</v>
      </c>
    </row>
    <row r="69" spans="2:6" x14ac:dyDescent="0.25">
      <c r="B69" s="85" t="s">
        <v>168</v>
      </c>
      <c r="C69" s="81">
        <v>1446.284275</v>
      </c>
      <c r="D69" s="81">
        <v>133.1843917599999</v>
      </c>
      <c r="E69" s="71">
        <v>0</v>
      </c>
    </row>
    <row r="70" spans="2:6" x14ac:dyDescent="0.25">
      <c r="B70" s="83" t="s">
        <v>119</v>
      </c>
      <c r="C70" s="80">
        <f>SUM(C71:C73)</f>
        <v>149993.48975899999</v>
      </c>
      <c r="D70" s="80">
        <f t="shared" ref="D70:E70" si="8">SUM(D71:D73)</f>
        <v>163121.74054299999</v>
      </c>
      <c r="E70" s="80">
        <f t="shared" si="8"/>
        <v>126799.72209818997</v>
      </c>
    </row>
    <row r="71" spans="2:6" x14ac:dyDescent="0.25">
      <c r="B71" s="85" t="s">
        <v>169</v>
      </c>
      <c r="C71" s="81">
        <v>72927.341618999999</v>
      </c>
      <c r="D71" s="81">
        <v>75369.411938699996</v>
      </c>
      <c r="E71" s="71">
        <v>63325.244874019998</v>
      </c>
    </row>
    <row r="72" spans="2:6" x14ac:dyDescent="0.25">
      <c r="B72" s="85" t="s">
        <v>170</v>
      </c>
      <c r="C72" s="81">
        <v>76248.699412999995</v>
      </c>
      <c r="D72" s="81">
        <v>86114.578877300009</v>
      </c>
      <c r="E72" s="71">
        <v>62249.278126239973</v>
      </c>
    </row>
    <row r="73" spans="2:6" x14ac:dyDescent="0.25">
      <c r="B73" s="85" t="s">
        <v>171</v>
      </c>
      <c r="C73" s="81">
        <v>817.44872699999996</v>
      </c>
      <c r="D73" s="81">
        <v>1637.7497269999999</v>
      </c>
      <c r="E73" s="71">
        <v>1225.1990979300001</v>
      </c>
    </row>
    <row r="74" spans="2:6" x14ac:dyDescent="0.25">
      <c r="B74" s="63" t="s">
        <v>67</v>
      </c>
      <c r="C74" s="57">
        <f>C75+C77</f>
        <v>136044.79999999999</v>
      </c>
      <c r="D74" s="57">
        <f>D75+D77</f>
        <v>180827.385286</v>
      </c>
      <c r="E74" s="57">
        <f t="shared" ref="E74" si="9">E75+E77</f>
        <v>148784.98646999008</v>
      </c>
    </row>
    <row r="75" spans="2:6" x14ac:dyDescent="0.25">
      <c r="B75" s="83" t="s">
        <v>120</v>
      </c>
      <c r="C75" s="80">
        <f>C76</f>
        <v>2835.8</v>
      </c>
      <c r="D75" s="80">
        <f t="shared" ref="D75:E75" si="10">D76</f>
        <v>10752.821121999999</v>
      </c>
      <c r="E75" s="80">
        <f t="shared" si="10"/>
        <v>10056.259756130001</v>
      </c>
    </row>
    <row r="76" spans="2:6" x14ac:dyDescent="0.25">
      <c r="B76" s="85" t="s">
        <v>172</v>
      </c>
      <c r="C76" s="81">
        <v>2835.8</v>
      </c>
      <c r="D76" s="81">
        <v>10752.821121999999</v>
      </c>
      <c r="E76" s="71">
        <v>10056.259756130001</v>
      </c>
    </row>
    <row r="77" spans="2:6" x14ac:dyDescent="0.25">
      <c r="B77" s="83" t="s">
        <v>121</v>
      </c>
      <c r="C77" s="80">
        <f>C78</f>
        <v>133209</v>
      </c>
      <c r="D77" s="80">
        <f t="shared" ref="D77:E77" si="11">D78</f>
        <v>170074.56416400001</v>
      </c>
      <c r="E77" s="80">
        <f t="shared" si="11"/>
        <v>138728.72671386009</v>
      </c>
    </row>
    <row r="78" spans="2:6" x14ac:dyDescent="0.25">
      <c r="B78" s="85" t="s">
        <v>173</v>
      </c>
      <c r="C78" s="81">
        <v>133209</v>
      </c>
      <c r="D78" s="81">
        <v>170074.56416400001</v>
      </c>
      <c r="E78" s="81">
        <v>138728.72671386009</v>
      </c>
    </row>
    <row r="79" spans="2:6" x14ac:dyDescent="0.25">
      <c r="B79" s="79" t="s">
        <v>216</v>
      </c>
      <c r="C79" s="73">
        <f>C13+C74</f>
        <v>997119.17294299998</v>
      </c>
      <c r="D79" s="73">
        <f>D13+D74</f>
        <v>1213402.2870764402</v>
      </c>
      <c r="E79" s="73">
        <f>E13+E74</f>
        <v>1021106.6292961098</v>
      </c>
    </row>
    <row r="80" spans="2:6" ht="12.75" customHeight="1" x14ac:dyDescent="0.25">
      <c r="B80" s="46" t="s">
        <v>174</v>
      </c>
      <c r="C80" s="46"/>
      <c r="D80" s="46"/>
      <c r="E80" s="46"/>
      <c r="F80" s="32"/>
    </row>
    <row r="81" spans="2:6" ht="23.25" customHeight="1" x14ac:dyDescent="0.25">
      <c r="B81" s="135" t="s">
        <v>317</v>
      </c>
      <c r="C81" s="135"/>
      <c r="D81" s="135"/>
      <c r="E81" s="135"/>
      <c r="F81" s="32"/>
    </row>
    <row r="82" spans="2:6" ht="24" customHeight="1" x14ac:dyDescent="0.25">
      <c r="B82" s="135" t="s">
        <v>324</v>
      </c>
      <c r="C82" s="135"/>
      <c r="D82" s="135"/>
      <c r="E82" s="135"/>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zoomScaleNormal="100" zoomScalePageLayoutView="99" workbookViewId="0">
      <selection activeCell="B98" sqref="B98"/>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2" width="9.5703125" style="5" customWidth="1"/>
    <col min="13" max="13" width="10" style="5" customWidth="1"/>
    <col min="14" max="14" width="13.7109375" style="5" customWidth="1"/>
    <col min="15" max="15" width="12.28515625" style="5" customWidth="1"/>
  </cols>
  <sheetData>
    <row r="1" spans="1:17" ht="28.5" x14ac:dyDescent="0.25">
      <c r="A1" s="130" t="s">
        <v>0</v>
      </c>
      <c r="B1" s="130"/>
      <c r="C1" s="130"/>
      <c r="D1" s="130"/>
      <c r="E1" s="130"/>
      <c r="F1" s="130"/>
      <c r="G1" s="130"/>
      <c r="H1" s="130"/>
      <c r="I1" s="130"/>
      <c r="J1" s="130"/>
      <c r="K1" s="130"/>
      <c r="L1" s="130"/>
      <c r="M1" s="130"/>
      <c r="N1" s="28"/>
      <c r="O1" s="28"/>
      <c r="P1" s="28"/>
      <c r="Q1" s="28"/>
    </row>
    <row r="2" spans="1:17" ht="21" x14ac:dyDescent="0.25">
      <c r="A2" s="129" t="s">
        <v>1</v>
      </c>
      <c r="B2" s="129"/>
      <c r="C2" s="129"/>
      <c r="D2" s="129"/>
      <c r="E2" s="129"/>
      <c r="F2" s="129"/>
      <c r="G2" s="129"/>
      <c r="H2" s="129"/>
      <c r="I2" s="129"/>
      <c r="J2" s="129"/>
      <c r="K2" s="129"/>
      <c r="L2" s="129"/>
      <c r="M2" s="129"/>
      <c r="N2" s="27"/>
      <c r="O2" s="27"/>
      <c r="P2" s="27"/>
      <c r="Q2" s="27"/>
    </row>
    <row r="3" spans="1:17" ht="15.75" x14ac:dyDescent="0.25">
      <c r="A3" s="136" t="s">
        <v>226</v>
      </c>
      <c r="B3" s="136"/>
      <c r="C3" s="136"/>
      <c r="D3" s="136"/>
      <c r="E3" s="136"/>
      <c r="F3" s="136"/>
      <c r="G3" s="136"/>
      <c r="H3" s="136"/>
      <c r="I3" s="136"/>
      <c r="J3" s="136"/>
      <c r="K3" s="136"/>
      <c r="L3" s="136"/>
      <c r="M3" s="136"/>
      <c r="N3" s="43"/>
      <c r="O3" s="43"/>
      <c r="P3" s="43"/>
      <c r="Q3" s="43"/>
    </row>
    <row r="4" spans="1:17" ht="15.75" x14ac:dyDescent="0.25">
      <c r="B4"/>
      <c r="C4"/>
      <c r="D4"/>
      <c r="E4"/>
      <c r="F4"/>
      <c r="G4"/>
      <c r="H4"/>
      <c r="I4"/>
      <c r="J4"/>
      <c r="K4"/>
      <c r="L4"/>
      <c r="M4" s="4"/>
      <c r="N4" s="4"/>
      <c r="O4"/>
    </row>
    <row r="5" spans="1:17" ht="18.75" x14ac:dyDescent="0.3">
      <c r="A5" s="137" t="s">
        <v>4</v>
      </c>
      <c r="B5" s="137"/>
      <c r="C5" s="137"/>
      <c r="D5" s="137"/>
      <c r="E5" s="137"/>
      <c r="F5" s="137"/>
      <c r="G5" s="137"/>
      <c r="H5" s="137"/>
      <c r="I5" s="137"/>
      <c r="J5" s="137"/>
      <c r="K5" s="137"/>
      <c r="L5" s="137"/>
      <c r="M5" s="137"/>
      <c r="N5" s="29"/>
      <c r="O5" s="29"/>
      <c r="P5" s="29"/>
      <c r="Q5" s="29"/>
    </row>
    <row r="6" spans="1:17" ht="18.75" x14ac:dyDescent="0.3">
      <c r="A6" s="143" t="s">
        <v>315</v>
      </c>
      <c r="B6" s="143"/>
      <c r="C6" s="143"/>
      <c r="D6" s="143"/>
      <c r="E6" s="143"/>
      <c r="F6" s="143"/>
      <c r="G6" s="143"/>
      <c r="H6" s="143"/>
      <c r="I6" s="143"/>
      <c r="J6" s="143"/>
      <c r="K6" s="143"/>
      <c r="L6" s="143"/>
      <c r="M6" s="143"/>
      <c r="N6" s="30"/>
      <c r="O6" s="30"/>
      <c r="P6" s="30"/>
      <c r="Q6" s="30"/>
    </row>
    <row r="7" spans="1:17" ht="15.75" x14ac:dyDescent="0.25">
      <c r="A7" s="140" t="s">
        <v>5</v>
      </c>
      <c r="B7" s="140"/>
      <c r="C7" s="140"/>
      <c r="D7" s="140"/>
      <c r="E7" s="140"/>
      <c r="F7" s="140"/>
      <c r="G7" s="140"/>
      <c r="H7" s="140"/>
      <c r="I7" s="140"/>
      <c r="J7" s="140"/>
      <c r="K7" s="140"/>
      <c r="L7" s="140"/>
      <c r="M7" s="140"/>
      <c r="N7" s="31"/>
      <c r="O7" s="31"/>
      <c r="P7" s="31"/>
      <c r="Q7" s="31"/>
    </row>
    <row r="9" spans="1:17" ht="15" customHeight="1" x14ac:dyDescent="0.25">
      <c r="B9" s="145" t="s">
        <v>6</v>
      </c>
      <c r="C9" s="146" t="s">
        <v>7</v>
      </c>
      <c r="D9" s="146" t="s">
        <v>8</v>
      </c>
      <c r="E9" s="146"/>
      <c r="F9" s="146"/>
      <c r="G9" s="146"/>
      <c r="H9" s="146"/>
      <c r="I9" s="146"/>
      <c r="J9" s="146"/>
      <c r="K9" s="146"/>
      <c r="L9" s="146"/>
      <c r="M9" s="146" t="s">
        <v>9</v>
      </c>
    </row>
    <row r="10" spans="1:17" ht="25.5" x14ac:dyDescent="0.25">
      <c r="B10" s="145"/>
      <c r="C10" s="146"/>
      <c r="D10" s="92" t="s">
        <v>10</v>
      </c>
      <c r="E10" s="92" t="s">
        <v>11</v>
      </c>
      <c r="F10" s="92" t="s">
        <v>12</v>
      </c>
      <c r="G10" s="92" t="s">
        <v>13</v>
      </c>
      <c r="H10" s="92" t="s">
        <v>14</v>
      </c>
      <c r="I10" s="92" t="s">
        <v>220</v>
      </c>
      <c r="J10" s="102" t="s">
        <v>304</v>
      </c>
      <c r="K10" s="119" t="s">
        <v>311</v>
      </c>
      <c r="L10" s="126" t="s">
        <v>314</v>
      </c>
      <c r="M10" s="146"/>
    </row>
    <row r="11" spans="1:17" x14ac:dyDescent="0.25">
      <c r="B11" s="6" t="s">
        <v>15</v>
      </c>
      <c r="C11" s="7">
        <v>68910.782284179993</v>
      </c>
      <c r="D11" s="7">
        <v>8272.1215209999991</v>
      </c>
      <c r="E11" s="7">
        <v>8680.1178669000001</v>
      </c>
      <c r="F11" s="7">
        <v>8570.4351025399992</v>
      </c>
      <c r="G11" s="7">
        <v>8432.5433349499999</v>
      </c>
      <c r="H11" s="7">
        <v>8149.8763303999995</v>
      </c>
      <c r="I11" s="7">
        <v>6050.2260863200008</v>
      </c>
      <c r="J11" s="7">
        <v>9542.8519803399995</v>
      </c>
      <c r="K11" s="7">
        <v>7687.0119884400001</v>
      </c>
      <c r="L11" s="7">
        <v>3477.57641306</v>
      </c>
      <c r="M11" s="7">
        <f>SUM(D11:L11)</f>
        <v>68862.760623949987</v>
      </c>
    </row>
    <row r="12" spans="1:17" x14ac:dyDescent="0.25">
      <c r="B12" s="8" t="s">
        <v>16</v>
      </c>
      <c r="C12" s="9">
        <v>8.3368919399999992</v>
      </c>
      <c r="D12" s="9">
        <v>0</v>
      </c>
      <c r="E12" s="9">
        <v>2.9558999999999998E-2</v>
      </c>
      <c r="F12" s="9">
        <v>1.2198020000000001</v>
      </c>
      <c r="G12" s="9">
        <v>4.9454811999999997</v>
      </c>
      <c r="H12" s="9">
        <v>0.76852500000000001</v>
      </c>
      <c r="I12" s="9">
        <v>0.7078348000000001</v>
      </c>
      <c r="J12" s="9">
        <v>0.23871001999999999</v>
      </c>
      <c r="K12" s="9">
        <v>0.36949692000000001</v>
      </c>
      <c r="L12" s="9">
        <v>-2.1416999999999999E-2</v>
      </c>
      <c r="M12" s="9">
        <f t="shared" ref="M12:M76" si="0">SUM(D12:L12)</f>
        <v>8.2579919400000019</v>
      </c>
    </row>
    <row r="13" spans="1:17" x14ac:dyDescent="0.25">
      <c r="B13" s="11" t="s">
        <v>17</v>
      </c>
      <c r="C13" s="12">
        <v>8.3368919399999992</v>
      </c>
      <c r="D13" s="12">
        <v>0</v>
      </c>
      <c r="E13" s="12">
        <v>2.9558999999999998E-2</v>
      </c>
      <c r="F13" s="12">
        <v>1.2198020000000001</v>
      </c>
      <c r="G13" s="12">
        <v>4.9454811999999997</v>
      </c>
      <c r="H13" s="12">
        <v>0.76852500000000001</v>
      </c>
      <c r="I13" s="12">
        <v>0.7078348000000001</v>
      </c>
      <c r="J13" s="12">
        <v>0.23871001999999999</v>
      </c>
      <c r="K13" s="12">
        <v>0.36949692000000001</v>
      </c>
      <c r="L13" s="12">
        <v>-2.1416999999999999E-2</v>
      </c>
      <c r="M13" s="13">
        <f t="shared" si="0"/>
        <v>8.2579919400000019</v>
      </c>
    </row>
    <row r="14" spans="1:17" x14ac:dyDescent="0.25">
      <c r="B14" s="8" t="s">
        <v>18</v>
      </c>
      <c r="C14" s="9">
        <v>68835.090473109987</v>
      </c>
      <c r="D14" s="9">
        <v>8204</v>
      </c>
      <c r="E14" s="9">
        <v>8747.2551520800007</v>
      </c>
      <c r="F14" s="9">
        <v>8568.5730330400002</v>
      </c>
      <c r="G14" s="9">
        <v>8420.6719037500006</v>
      </c>
      <c r="H14" s="9">
        <v>8148.4285453999992</v>
      </c>
      <c r="I14" s="9">
        <v>6049.4555</v>
      </c>
      <c r="J14" s="9">
        <v>9531.67</v>
      </c>
      <c r="K14" s="9">
        <v>7667.6471000000001</v>
      </c>
      <c r="L14" s="9">
        <v>3476.7559999999999</v>
      </c>
      <c r="M14" s="10">
        <f>SUM(D14:L14)</f>
        <v>68814.457234269998</v>
      </c>
    </row>
    <row r="15" spans="1:17" x14ac:dyDescent="0.25">
      <c r="B15" s="11" t="s">
        <v>17</v>
      </c>
      <c r="C15" s="12">
        <v>2158.6853396799966</v>
      </c>
      <c r="D15" s="12">
        <v>720</v>
      </c>
      <c r="E15" s="12">
        <v>0</v>
      </c>
      <c r="F15" s="12">
        <v>8406.8001988199994</v>
      </c>
      <c r="G15" s="12">
        <v>529.11842746000002</v>
      </c>
      <c r="H15" s="12">
        <v>8148.4285453999992</v>
      </c>
      <c r="I15" s="12">
        <v>6047.2134999999998</v>
      </c>
      <c r="J15" s="12">
        <v>-19929.185000000001</v>
      </c>
      <c r="K15" s="12">
        <v>-1777.5019</v>
      </c>
      <c r="L15" s="12">
        <v>0</v>
      </c>
      <c r="M15" s="13">
        <f>SUM(D15:L15)</f>
        <v>2144.8737716799942</v>
      </c>
    </row>
    <row r="16" spans="1:17" x14ac:dyDescent="0.25">
      <c r="B16" s="11" t="s">
        <v>19</v>
      </c>
      <c r="C16" s="12">
        <v>7829.4840000000004</v>
      </c>
      <c r="D16" s="12">
        <v>0</v>
      </c>
      <c r="E16" s="12">
        <v>0</v>
      </c>
      <c r="F16" s="12">
        <v>0</v>
      </c>
      <c r="G16" s="12">
        <v>7829.4840000000004</v>
      </c>
      <c r="H16" s="12">
        <v>0</v>
      </c>
      <c r="I16" s="12">
        <v>0</v>
      </c>
      <c r="J16" s="12">
        <v>0</v>
      </c>
      <c r="K16" s="12">
        <v>0</v>
      </c>
      <c r="L16" s="12">
        <v>0</v>
      </c>
      <c r="M16" s="13">
        <f t="shared" si="0"/>
        <v>7829.4840000000004</v>
      </c>
    </row>
    <row r="17" spans="2:13" x14ac:dyDescent="0.25">
      <c r="B17" s="11" t="s">
        <v>20</v>
      </c>
      <c r="C17" s="12">
        <v>8980.3671334299979</v>
      </c>
      <c r="D17" s="12">
        <v>7484</v>
      </c>
      <c r="E17" s="12">
        <v>1263.4611520799999</v>
      </c>
      <c r="F17" s="12">
        <v>161.77283421999999</v>
      </c>
      <c r="G17" s="12">
        <v>62.06947628999999</v>
      </c>
      <c r="H17" s="12">
        <v>0</v>
      </c>
      <c r="I17" s="12">
        <v>2.242</v>
      </c>
      <c r="J17" s="12">
        <v>0</v>
      </c>
      <c r="K17" s="12">
        <v>0</v>
      </c>
      <c r="L17" s="12">
        <v>0</v>
      </c>
      <c r="M17" s="13">
        <f t="shared" si="0"/>
        <v>8973.5454625900002</v>
      </c>
    </row>
    <row r="18" spans="2:13" ht="15" customHeight="1" x14ac:dyDescent="0.25">
      <c r="B18" s="14" t="s">
        <v>305</v>
      </c>
      <c r="C18" s="15">
        <v>42382.76</v>
      </c>
      <c r="D18" s="15">
        <v>0</v>
      </c>
      <c r="E18" s="15">
        <v>0</v>
      </c>
      <c r="F18" s="15">
        <v>0</v>
      </c>
      <c r="G18" s="15">
        <v>0</v>
      </c>
      <c r="H18" s="15">
        <v>0</v>
      </c>
      <c r="I18" s="15">
        <v>0</v>
      </c>
      <c r="J18" s="15">
        <v>29460.855</v>
      </c>
      <c r="K18" s="15">
        <v>9445.1489999999994</v>
      </c>
      <c r="L18" s="15">
        <v>3476.7559999999999</v>
      </c>
      <c r="M18" s="16">
        <f t="shared" si="0"/>
        <v>42382.76</v>
      </c>
    </row>
    <row r="19" spans="2:13" ht="15" customHeight="1" x14ac:dyDescent="0.25">
      <c r="B19" s="14" t="s">
        <v>21</v>
      </c>
      <c r="C19" s="15">
        <v>7483.7939999999999</v>
      </c>
      <c r="D19" s="15">
        <v>0</v>
      </c>
      <c r="E19" s="15">
        <v>7483.7939999999999</v>
      </c>
      <c r="F19" s="15">
        <v>0</v>
      </c>
      <c r="G19" s="15">
        <v>0</v>
      </c>
      <c r="H19" s="15">
        <v>0</v>
      </c>
      <c r="I19" s="15">
        <v>0</v>
      </c>
      <c r="J19" s="15">
        <v>0</v>
      </c>
      <c r="K19" s="15">
        <v>0</v>
      </c>
      <c r="L19" s="15">
        <v>0</v>
      </c>
      <c r="M19" s="16">
        <f t="shared" si="0"/>
        <v>7483.7939999999999</v>
      </c>
    </row>
    <row r="20" spans="2:13" x14ac:dyDescent="0.25">
      <c r="B20" s="8" t="s">
        <v>22</v>
      </c>
      <c r="C20" s="9">
        <v>67.354919129999999</v>
      </c>
      <c r="D20" s="9">
        <v>68.121521000000001</v>
      </c>
      <c r="E20" s="9">
        <v>-67.166844180000012</v>
      </c>
      <c r="F20" s="9">
        <v>0.64226749999999999</v>
      </c>
      <c r="G20" s="9">
        <v>6.9259500000000003</v>
      </c>
      <c r="H20" s="9">
        <v>0.67925999999999997</v>
      </c>
      <c r="I20" s="9">
        <v>6.2751519999999991E-2</v>
      </c>
      <c r="J20" s="9">
        <v>10.94327032</v>
      </c>
      <c r="K20" s="9">
        <v>18.995391519999998</v>
      </c>
      <c r="L20" s="9">
        <v>0.84183006000000005</v>
      </c>
      <c r="M20" s="10">
        <f t="shared" si="0"/>
        <v>40.045397739999984</v>
      </c>
    </row>
    <row r="21" spans="2:13" x14ac:dyDescent="0.25">
      <c r="B21" s="11" t="s">
        <v>17</v>
      </c>
      <c r="C21" s="12">
        <v>32.04378861</v>
      </c>
      <c r="D21" s="12">
        <v>0</v>
      </c>
      <c r="E21" s="12">
        <v>0.95467682000000009</v>
      </c>
      <c r="F21" s="12">
        <v>0.37443109999999996</v>
      </c>
      <c r="G21" s="12">
        <v>0.41</v>
      </c>
      <c r="H21" s="12">
        <v>0.67925999999999997</v>
      </c>
      <c r="I21" s="12">
        <v>6.2751519999999991E-2</v>
      </c>
      <c r="J21" s="12">
        <v>1.19227032</v>
      </c>
      <c r="K21" s="12">
        <v>0.12839151999999998</v>
      </c>
      <c r="L21" s="12">
        <v>3.1130060000000001E-2</v>
      </c>
      <c r="M21" s="13">
        <f t="shared" si="0"/>
        <v>3.8329113399999999</v>
      </c>
    </row>
    <row r="22" spans="2:13" x14ac:dyDescent="0.25">
      <c r="B22" s="14" t="s">
        <v>110</v>
      </c>
      <c r="C22" s="15">
        <v>0</v>
      </c>
      <c r="D22" s="15">
        <v>0</v>
      </c>
      <c r="E22" s="15">
        <v>0</v>
      </c>
      <c r="F22" s="15">
        <v>0</v>
      </c>
      <c r="G22" s="15">
        <v>0</v>
      </c>
      <c r="H22" s="15">
        <v>0</v>
      </c>
      <c r="I22" s="15">
        <v>0</v>
      </c>
      <c r="J22" s="15">
        <v>0</v>
      </c>
      <c r="K22" s="15">
        <v>0</v>
      </c>
      <c r="L22" s="15">
        <v>0</v>
      </c>
      <c r="M22" s="13">
        <f t="shared" si="0"/>
        <v>0</v>
      </c>
    </row>
    <row r="23" spans="2:13" x14ac:dyDescent="0.25">
      <c r="B23" s="11" t="s">
        <v>23</v>
      </c>
      <c r="C23" s="17">
        <v>14.580830519999997</v>
      </c>
      <c r="D23" s="12">
        <v>53.794320999999997</v>
      </c>
      <c r="E23" s="12">
        <v>-53.794320999999997</v>
      </c>
      <c r="F23" s="12">
        <v>0.26783640000000003</v>
      </c>
      <c r="G23" s="12">
        <v>1.0902499999999999</v>
      </c>
      <c r="H23" s="12">
        <v>0</v>
      </c>
      <c r="I23" s="9">
        <v>0</v>
      </c>
      <c r="J23" s="9">
        <v>0.45240000000000002</v>
      </c>
      <c r="K23" s="9">
        <v>12.231</v>
      </c>
      <c r="L23" s="9">
        <v>0.81069999999999998</v>
      </c>
      <c r="M23" s="13">
        <f t="shared" si="0"/>
        <v>14.852186400000001</v>
      </c>
    </row>
    <row r="24" spans="2:13" x14ac:dyDescent="0.25">
      <c r="B24" s="11" t="s">
        <v>24</v>
      </c>
      <c r="C24" s="17">
        <v>20.7303</v>
      </c>
      <c r="D24" s="12">
        <v>14.327199999999999</v>
      </c>
      <c r="E24" s="12">
        <v>-14.327199999999999</v>
      </c>
      <c r="F24" s="12">
        <v>0</v>
      </c>
      <c r="G24" s="12">
        <v>5.4257</v>
      </c>
      <c r="H24" s="12">
        <v>0</v>
      </c>
      <c r="I24" s="9">
        <v>0</v>
      </c>
      <c r="J24" s="9">
        <v>9.2986000000000004</v>
      </c>
      <c r="K24" s="9">
        <v>6.6360000000000001</v>
      </c>
      <c r="L24" s="9">
        <v>0</v>
      </c>
      <c r="M24" s="13">
        <f t="shared" si="0"/>
        <v>21.360299999999999</v>
      </c>
    </row>
    <row r="25" spans="2:13" x14ac:dyDescent="0.25">
      <c r="B25" s="6" t="s">
        <v>25</v>
      </c>
      <c r="C25" s="7">
        <v>1723.4879195199999</v>
      </c>
      <c r="D25" s="7">
        <v>0</v>
      </c>
      <c r="E25" s="7">
        <v>8.7315786300000013</v>
      </c>
      <c r="F25" s="7">
        <v>1.6807221699999999</v>
      </c>
      <c r="G25" s="7">
        <v>0.21374310999999999</v>
      </c>
      <c r="H25" s="7">
        <v>7.9910883500000001</v>
      </c>
      <c r="I25" s="7">
        <v>3.6607872599999998</v>
      </c>
      <c r="J25" s="7">
        <v>0</v>
      </c>
      <c r="K25" s="7">
        <v>0</v>
      </c>
      <c r="L25" s="7">
        <v>0</v>
      </c>
      <c r="M25" s="7">
        <f t="shared" si="0"/>
        <v>22.277919519999998</v>
      </c>
    </row>
    <row r="26" spans="2:13" x14ac:dyDescent="0.25">
      <c r="B26" s="8" t="s">
        <v>26</v>
      </c>
      <c r="C26" s="9">
        <v>0.57045999999999997</v>
      </c>
      <c r="D26" s="9">
        <v>0</v>
      </c>
      <c r="E26" s="9">
        <v>0</v>
      </c>
      <c r="F26" s="9">
        <v>0.4093</v>
      </c>
      <c r="G26" s="9">
        <v>0</v>
      </c>
      <c r="H26" s="9">
        <v>0.16116</v>
      </c>
      <c r="I26" s="9">
        <v>0</v>
      </c>
      <c r="J26" s="9">
        <v>0</v>
      </c>
      <c r="K26" s="9">
        <v>0</v>
      </c>
      <c r="L26" s="9">
        <v>0</v>
      </c>
      <c r="M26" s="9">
        <f t="shared" si="0"/>
        <v>0.57045999999999997</v>
      </c>
    </row>
    <row r="27" spans="2:13" x14ac:dyDescent="0.25">
      <c r="B27" s="11" t="s">
        <v>27</v>
      </c>
      <c r="C27" s="12">
        <v>0.57045999999999997</v>
      </c>
      <c r="D27" s="12">
        <v>0</v>
      </c>
      <c r="E27" s="12">
        <v>0</v>
      </c>
      <c r="F27" s="12">
        <v>0.4093</v>
      </c>
      <c r="G27" s="12">
        <v>0</v>
      </c>
      <c r="H27" s="12">
        <v>0.16116</v>
      </c>
      <c r="I27" s="12">
        <v>0</v>
      </c>
      <c r="J27" s="12">
        <v>0</v>
      </c>
      <c r="K27" s="12">
        <v>0</v>
      </c>
      <c r="L27" s="12">
        <v>0</v>
      </c>
      <c r="M27" s="13">
        <f t="shared" si="0"/>
        <v>0.57045999999999997</v>
      </c>
    </row>
    <row r="28" spans="2:13" x14ac:dyDescent="0.25">
      <c r="B28" s="8" t="s">
        <v>28</v>
      </c>
      <c r="C28" s="9">
        <v>1722.91745952</v>
      </c>
      <c r="D28" s="9">
        <v>0</v>
      </c>
      <c r="E28" s="9">
        <v>8.7315786300000013</v>
      </c>
      <c r="F28" s="9">
        <v>1.2714221700000001</v>
      </c>
      <c r="G28" s="9">
        <v>0.21374310999999999</v>
      </c>
      <c r="H28" s="9">
        <v>7.8299283499999994</v>
      </c>
      <c r="I28" s="9">
        <v>3.6607872599999998</v>
      </c>
      <c r="J28" s="9">
        <v>0</v>
      </c>
      <c r="K28" s="9">
        <v>0</v>
      </c>
      <c r="L28" s="9">
        <v>0</v>
      </c>
      <c r="M28" s="10">
        <f t="shared" si="0"/>
        <v>21.70745952</v>
      </c>
    </row>
    <row r="29" spans="2:13" x14ac:dyDescent="0.25">
      <c r="B29" s="11" t="s">
        <v>17</v>
      </c>
      <c r="C29" s="12">
        <v>1722.91745952</v>
      </c>
      <c r="D29" s="12">
        <v>0</v>
      </c>
      <c r="E29" s="12">
        <v>8.7315786300000013</v>
      </c>
      <c r="F29" s="12">
        <v>1.2714221700000001</v>
      </c>
      <c r="G29" s="12">
        <v>0.21374310999999999</v>
      </c>
      <c r="H29" s="12">
        <v>7.8299283499999994</v>
      </c>
      <c r="I29" s="12">
        <v>3.6607872599999998</v>
      </c>
      <c r="J29" s="12">
        <v>0</v>
      </c>
      <c r="K29" s="12">
        <v>0</v>
      </c>
      <c r="L29" s="12">
        <v>0</v>
      </c>
      <c r="M29" s="13">
        <f t="shared" si="0"/>
        <v>21.70745952</v>
      </c>
    </row>
    <row r="30" spans="2:13" x14ac:dyDescent="0.25">
      <c r="B30" s="6" t="s">
        <v>29</v>
      </c>
      <c r="C30" s="7">
        <v>392.90830119999998</v>
      </c>
      <c r="D30" s="7">
        <v>121.63477268</v>
      </c>
      <c r="E30" s="7">
        <v>4.1799565300000001</v>
      </c>
      <c r="F30" s="7">
        <v>7.4794671899999994</v>
      </c>
      <c r="G30" s="7">
        <v>0.11070480000000001</v>
      </c>
      <c r="H30" s="7">
        <v>0</v>
      </c>
      <c r="I30" s="7">
        <v>0</v>
      </c>
      <c r="J30" s="7">
        <v>0</v>
      </c>
      <c r="K30" s="7">
        <v>0</v>
      </c>
      <c r="L30" s="7">
        <v>0</v>
      </c>
      <c r="M30" s="7">
        <f t="shared" si="0"/>
        <v>133.40490120000001</v>
      </c>
    </row>
    <row r="31" spans="2:13" x14ac:dyDescent="0.25">
      <c r="B31" s="8" t="s">
        <v>30</v>
      </c>
      <c r="C31" s="9">
        <v>172.56612920999999</v>
      </c>
      <c r="D31" s="9">
        <v>121.63477268</v>
      </c>
      <c r="E31" s="9">
        <v>4.1799565300000001</v>
      </c>
      <c r="F31" s="9">
        <v>0</v>
      </c>
      <c r="G31" s="9">
        <v>0</v>
      </c>
      <c r="H31" s="9">
        <v>0</v>
      </c>
      <c r="I31" s="9">
        <v>0</v>
      </c>
      <c r="J31" s="9">
        <v>0</v>
      </c>
      <c r="K31" s="9">
        <v>0</v>
      </c>
      <c r="L31" s="9">
        <v>0</v>
      </c>
      <c r="M31" s="9">
        <f t="shared" si="0"/>
        <v>125.81472921</v>
      </c>
    </row>
    <row r="32" spans="2:13" x14ac:dyDescent="0.25">
      <c r="B32" s="11" t="s">
        <v>17</v>
      </c>
      <c r="C32" s="12">
        <v>38.421100000000003</v>
      </c>
      <c r="D32" s="12">
        <v>0</v>
      </c>
      <c r="E32" s="12">
        <v>0</v>
      </c>
      <c r="F32" s="12">
        <v>0</v>
      </c>
      <c r="G32" s="12">
        <v>0</v>
      </c>
      <c r="H32" s="12">
        <v>0</v>
      </c>
      <c r="I32" s="12">
        <v>0</v>
      </c>
      <c r="J32" s="12">
        <v>0</v>
      </c>
      <c r="K32" s="12">
        <v>0</v>
      </c>
      <c r="L32" s="12">
        <v>0</v>
      </c>
      <c r="M32" s="13">
        <f t="shared" si="0"/>
        <v>0</v>
      </c>
    </row>
    <row r="33" spans="2:14" x14ac:dyDescent="0.25">
      <c r="B33" s="11" t="s">
        <v>20</v>
      </c>
      <c r="C33" s="12">
        <v>134.14502920999999</v>
      </c>
      <c r="D33" s="12">
        <v>121.63477268</v>
      </c>
      <c r="E33" s="12">
        <v>4.1799565300000001</v>
      </c>
      <c r="F33" s="12">
        <v>0</v>
      </c>
      <c r="G33" s="12">
        <v>0</v>
      </c>
      <c r="H33" s="12">
        <v>0</v>
      </c>
      <c r="I33" s="12">
        <v>0</v>
      </c>
      <c r="J33" s="12">
        <v>0</v>
      </c>
      <c r="K33" s="12">
        <v>0</v>
      </c>
      <c r="L33" s="12">
        <v>0</v>
      </c>
      <c r="M33" s="13">
        <f t="shared" si="0"/>
        <v>125.81472921</v>
      </c>
    </row>
    <row r="34" spans="2:14" x14ac:dyDescent="0.25">
      <c r="B34" s="8" t="s">
        <v>31</v>
      </c>
      <c r="C34" s="9">
        <v>150.89859999999999</v>
      </c>
      <c r="D34" s="9">
        <v>0</v>
      </c>
      <c r="E34" s="9">
        <v>0</v>
      </c>
      <c r="F34" s="9">
        <v>0</v>
      </c>
      <c r="G34" s="9">
        <v>0</v>
      </c>
      <c r="H34" s="9">
        <v>0</v>
      </c>
      <c r="I34" s="9">
        <v>0</v>
      </c>
      <c r="J34" s="9">
        <v>0</v>
      </c>
      <c r="K34" s="9">
        <v>0</v>
      </c>
      <c r="L34" s="9">
        <v>0</v>
      </c>
      <c r="M34" s="9">
        <f t="shared" si="0"/>
        <v>0</v>
      </c>
    </row>
    <row r="35" spans="2:14" x14ac:dyDescent="0.25">
      <c r="B35" s="11" t="s">
        <v>17</v>
      </c>
      <c r="C35" s="12">
        <v>150.89859999999999</v>
      </c>
      <c r="D35" s="12">
        <v>0</v>
      </c>
      <c r="E35" s="12">
        <v>0</v>
      </c>
      <c r="F35" s="12">
        <v>0</v>
      </c>
      <c r="G35" s="12">
        <v>0</v>
      </c>
      <c r="H35" s="12">
        <v>0</v>
      </c>
      <c r="I35" s="12">
        <v>0</v>
      </c>
      <c r="J35" s="12">
        <v>0</v>
      </c>
      <c r="K35" s="12">
        <v>0</v>
      </c>
      <c r="L35" s="12">
        <v>0</v>
      </c>
      <c r="M35" s="13">
        <f t="shared" si="0"/>
        <v>0</v>
      </c>
    </row>
    <row r="36" spans="2:14" x14ac:dyDescent="0.25">
      <c r="B36" s="8" t="s">
        <v>32</v>
      </c>
      <c r="C36" s="9">
        <v>45.239400000000003</v>
      </c>
      <c r="D36" s="9">
        <v>0</v>
      </c>
      <c r="E36" s="9">
        <v>0</v>
      </c>
      <c r="F36" s="9">
        <v>0</v>
      </c>
      <c r="G36" s="9">
        <v>0</v>
      </c>
      <c r="H36" s="9">
        <v>0</v>
      </c>
      <c r="I36" s="9">
        <v>0</v>
      </c>
      <c r="J36" s="9">
        <v>0</v>
      </c>
      <c r="K36" s="9">
        <v>0</v>
      </c>
      <c r="L36" s="9">
        <v>0</v>
      </c>
      <c r="M36" s="9">
        <f t="shared" si="0"/>
        <v>0</v>
      </c>
    </row>
    <row r="37" spans="2:14" x14ac:dyDescent="0.25">
      <c r="B37" s="11" t="s">
        <v>17</v>
      </c>
      <c r="C37" s="12">
        <v>45.239400000000003</v>
      </c>
      <c r="D37" s="12">
        <v>0</v>
      </c>
      <c r="E37" s="12">
        <v>0</v>
      </c>
      <c r="F37" s="12">
        <v>0</v>
      </c>
      <c r="G37" s="12">
        <v>0</v>
      </c>
      <c r="H37" s="12">
        <v>0</v>
      </c>
      <c r="I37" s="12">
        <v>0</v>
      </c>
      <c r="J37" s="12">
        <v>0</v>
      </c>
      <c r="K37" s="12">
        <v>0</v>
      </c>
      <c r="L37" s="12">
        <v>0</v>
      </c>
      <c r="M37" s="13">
        <f t="shared" si="0"/>
        <v>0</v>
      </c>
    </row>
    <row r="38" spans="2:14" x14ac:dyDescent="0.25">
      <c r="B38" s="8" t="s">
        <v>33</v>
      </c>
      <c r="C38" s="9">
        <v>24.204171990000003</v>
      </c>
      <c r="D38" s="9">
        <v>0</v>
      </c>
      <c r="E38" s="9">
        <v>0</v>
      </c>
      <c r="F38" s="9">
        <v>7.4794671899999994</v>
      </c>
      <c r="G38" s="9">
        <v>0.11070480000000001</v>
      </c>
      <c r="H38" s="9">
        <v>0</v>
      </c>
      <c r="I38" s="9">
        <v>0</v>
      </c>
      <c r="J38" s="9">
        <v>0</v>
      </c>
      <c r="K38" s="9">
        <v>0</v>
      </c>
      <c r="L38" s="9">
        <v>0</v>
      </c>
      <c r="M38" s="9">
        <f t="shared" si="0"/>
        <v>7.5901719899999991</v>
      </c>
    </row>
    <row r="39" spans="2:14" x14ac:dyDescent="0.25">
      <c r="B39" s="11" t="s">
        <v>17</v>
      </c>
      <c r="C39" s="12">
        <v>24.204171990000003</v>
      </c>
      <c r="D39" s="12">
        <v>0</v>
      </c>
      <c r="E39" s="12">
        <v>0</v>
      </c>
      <c r="F39" s="12">
        <v>7.4794671899999994</v>
      </c>
      <c r="G39" s="12">
        <v>0.11070480000000001</v>
      </c>
      <c r="H39" s="12">
        <v>0</v>
      </c>
      <c r="I39" s="12">
        <v>0</v>
      </c>
      <c r="J39" s="12">
        <v>0</v>
      </c>
      <c r="K39" s="12">
        <v>0</v>
      </c>
      <c r="L39" s="12">
        <v>0</v>
      </c>
      <c r="M39" s="13">
        <f t="shared" si="0"/>
        <v>7.5901719899999991</v>
      </c>
    </row>
    <row r="40" spans="2:14" x14ac:dyDescent="0.25">
      <c r="B40" s="6" t="s">
        <v>34</v>
      </c>
      <c r="C40" s="7">
        <v>1.0169253</v>
      </c>
      <c r="D40" s="7">
        <v>0</v>
      </c>
      <c r="E40" s="7">
        <v>0</v>
      </c>
      <c r="F40" s="7">
        <v>1.0169253</v>
      </c>
      <c r="G40" s="7">
        <v>0</v>
      </c>
      <c r="H40" s="7">
        <v>0</v>
      </c>
      <c r="I40" s="7">
        <v>0</v>
      </c>
      <c r="J40" s="7">
        <v>0</v>
      </c>
      <c r="K40" s="7">
        <v>0</v>
      </c>
      <c r="L40" s="7">
        <v>0</v>
      </c>
      <c r="M40" s="7">
        <f t="shared" si="0"/>
        <v>1.0169253</v>
      </c>
    </row>
    <row r="41" spans="2:14" x14ac:dyDescent="0.25">
      <c r="B41" s="8" t="s">
        <v>35</v>
      </c>
      <c r="C41" s="9">
        <v>1.0169253</v>
      </c>
      <c r="D41" s="9">
        <v>0</v>
      </c>
      <c r="E41" s="9">
        <v>0</v>
      </c>
      <c r="F41" s="9">
        <v>1.0169253</v>
      </c>
      <c r="G41" s="9">
        <v>0</v>
      </c>
      <c r="H41" s="9">
        <v>0</v>
      </c>
      <c r="I41" s="9">
        <v>0</v>
      </c>
      <c r="J41" s="9">
        <v>0</v>
      </c>
      <c r="K41" s="9">
        <v>0</v>
      </c>
      <c r="L41" s="9">
        <v>0</v>
      </c>
      <c r="M41" s="9">
        <f t="shared" si="0"/>
        <v>1.0169253</v>
      </c>
    </row>
    <row r="42" spans="2:14" x14ac:dyDescent="0.25">
      <c r="B42" s="11" t="s">
        <v>17</v>
      </c>
      <c r="C42" s="12">
        <v>1.0169253</v>
      </c>
      <c r="D42" s="12">
        <v>0</v>
      </c>
      <c r="E42" s="12">
        <v>0</v>
      </c>
      <c r="F42" s="12">
        <v>1.0169253</v>
      </c>
      <c r="G42" s="12">
        <v>0</v>
      </c>
      <c r="H42" s="12">
        <v>0</v>
      </c>
      <c r="I42" s="12">
        <v>0</v>
      </c>
      <c r="J42" s="12">
        <v>0</v>
      </c>
      <c r="K42" s="12">
        <v>0</v>
      </c>
      <c r="L42" s="12">
        <v>0</v>
      </c>
      <c r="M42" s="13">
        <f t="shared" si="0"/>
        <v>1.0169253</v>
      </c>
    </row>
    <row r="43" spans="2:14" x14ac:dyDescent="0.25">
      <c r="B43" s="6" t="s">
        <v>36</v>
      </c>
      <c r="C43" s="7">
        <v>0</v>
      </c>
      <c r="D43" s="7">
        <v>0.9566673</v>
      </c>
      <c r="E43" s="7">
        <v>0.91049999999999998</v>
      </c>
      <c r="F43" s="7">
        <v>0</v>
      </c>
      <c r="G43" s="7">
        <v>0</v>
      </c>
      <c r="H43" s="7">
        <v>0</v>
      </c>
      <c r="I43" s="7">
        <v>0</v>
      </c>
      <c r="J43" s="7">
        <v>0.189835</v>
      </c>
      <c r="K43" s="7">
        <v>0</v>
      </c>
      <c r="L43" s="7">
        <v>0</v>
      </c>
      <c r="M43" s="7">
        <f t="shared" si="0"/>
        <v>2.0570023000000002</v>
      </c>
    </row>
    <row r="44" spans="2:14" x14ac:dyDescent="0.25">
      <c r="B44" s="8" t="s">
        <v>37</v>
      </c>
      <c r="C44" s="9">
        <v>0</v>
      </c>
      <c r="D44" s="9">
        <v>0.9566673</v>
      </c>
      <c r="E44" s="9">
        <v>0.91049999999999998</v>
      </c>
      <c r="F44" s="9">
        <v>0</v>
      </c>
      <c r="G44" s="9">
        <v>0</v>
      </c>
      <c r="H44" s="9">
        <v>0</v>
      </c>
      <c r="I44" s="9">
        <v>0</v>
      </c>
      <c r="J44" s="9">
        <v>0.189835</v>
      </c>
      <c r="K44" s="9">
        <v>0</v>
      </c>
      <c r="L44" s="9">
        <v>0</v>
      </c>
      <c r="M44" s="9">
        <f t="shared" si="0"/>
        <v>2.0570023000000002</v>
      </c>
    </row>
    <row r="45" spans="2:14" x14ac:dyDescent="0.25">
      <c r="B45" s="11" t="s">
        <v>17</v>
      </c>
      <c r="C45" s="12">
        <v>0</v>
      </c>
      <c r="D45" s="12">
        <v>0.9566673</v>
      </c>
      <c r="E45" s="12">
        <v>0.91049999999999998</v>
      </c>
      <c r="F45" s="12">
        <v>0</v>
      </c>
      <c r="G45" s="12">
        <v>0</v>
      </c>
      <c r="H45" s="12">
        <v>0</v>
      </c>
      <c r="I45" s="12">
        <v>0</v>
      </c>
      <c r="J45" s="12">
        <v>0.189835</v>
      </c>
      <c r="K45" s="12">
        <v>0</v>
      </c>
      <c r="L45" s="12">
        <v>0</v>
      </c>
      <c r="M45" s="13">
        <f t="shared" si="0"/>
        <v>2.0570023000000002</v>
      </c>
    </row>
    <row r="46" spans="2:14" x14ac:dyDescent="0.25">
      <c r="B46" s="6" t="s">
        <v>38</v>
      </c>
      <c r="C46" s="7">
        <v>118.93396296</v>
      </c>
      <c r="D46" s="7">
        <v>0</v>
      </c>
      <c r="E46" s="7">
        <v>0.19922000000000001</v>
      </c>
      <c r="F46" s="7">
        <v>3.8052093500000002</v>
      </c>
      <c r="G46" s="7">
        <v>85.716267279999983</v>
      </c>
      <c r="H46" s="7">
        <v>4.2663273000000004</v>
      </c>
      <c r="I46" s="7">
        <v>1.00125</v>
      </c>
      <c r="J46" s="7">
        <v>0</v>
      </c>
      <c r="K46" s="7">
        <v>9.7950170000000003E-2</v>
      </c>
      <c r="L46" s="7">
        <v>1.4749999999999999E-2</v>
      </c>
      <c r="M46" s="7">
        <f t="shared" si="0"/>
        <v>95.100974099999988</v>
      </c>
      <c r="N46" s="44"/>
    </row>
    <row r="47" spans="2:14" x14ac:dyDescent="0.25">
      <c r="B47" s="8" t="s">
        <v>39</v>
      </c>
      <c r="C47" s="9">
        <v>118.93396296</v>
      </c>
      <c r="D47" s="9">
        <v>0</v>
      </c>
      <c r="E47" s="9">
        <v>0.19922000000000001</v>
      </c>
      <c r="F47" s="9">
        <v>3.8052093500000002</v>
      </c>
      <c r="G47" s="9">
        <v>85.716267279999983</v>
      </c>
      <c r="H47" s="9">
        <v>4.2663273000000004</v>
      </c>
      <c r="I47" s="9">
        <v>1.00125</v>
      </c>
      <c r="J47" s="9">
        <v>0</v>
      </c>
      <c r="K47" s="9">
        <v>9.7950170000000003E-2</v>
      </c>
      <c r="L47" s="9">
        <v>1.4749999999999999E-2</v>
      </c>
      <c r="M47" s="9">
        <f t="shared" si="0"/>
        <v>95.100974099999988</v>
      </c>
      <c r="N47" s="44"/>
    </row>
    <row r="48" spans="2:14" x14ac:dyDescent="0.25">
      <c r="B48" s="11" t="s">
        <v>17</v>
      </c>
      <c r="C48" s="12">
        <v>11.5211276</v>
      </c>
      <c r="D48" s="12">
        <v>0</v>
      </c>
      <c r="E48" s="12">
        <v>0.19922000000000001</v>
      </c>
      <c r="F48" s="12">
        <v>3.8052093500000002</v>
      </c>
      <c r="G48" s="12">
        <v>5.5164649399999997</v>
      </c>
      <c r="H48" s="12">
        <v>1.2742838000000001</v>
      </c>
      <c r="I48" s="12">
        <v>7.1999999999999995E-2</v>
      </c>
      <c r="J48" s="12">
        <v>0</v>
      </c>
      <c r="K48" s="12">
        <v>9.7950170000000003E-2</v>
      </c>
      <c r="L48" s="12">
        <v>1.4749999999999999E-2</v>
      </c>
      <c r="M48" s="13">
        <f t="shared" si="0"/>
        <v>10.97987826</v>
      </c>
      <c r="N48" s="44"/>
    </row>
    <row r="49" spans="1:17" x14ac:dyDescent="0.25">
      <c r="B49" s="11" t="s">
        <v>20</v>
      </c>
      <c r="C49" s="12">
        <v>107.41283536000002</v>
      </c>
      <c r="D49" s="12">
        <v>0</v>
      </c>
      <c r="E49" s="12">
        <v>0</v>
      </c>
      <c r="F49" s="12">
        <v>0</v>
      </c>
      <c r="G49" s="12">
        <v>80.199802339999991</v>
      </c>
      <c r="H49" s="12">
        <v>2.9920434999999999</v>
      </c>
      <c r="I49" s="12">
        <v>0.92925000000000002</v>
      </c>
      <c r="J49" s="12">
        <v>0</v>
      </c>
      <c r="K49" s="12">
        <v>0</v>
      </c>
      <c r="L49" s="12">
        <v>0</v>
      </c>
      <c r="M49" s="13">
        <f t="shared" si="0"/>
        <v>84.121095839999981</v>
      </c>
      <c r="N49" s="44"/>
    </row>
    <row r="50" spans="1:17" x14ac:dyDescent="0.25">
      <c r="B50" s="6" t="s">
        <v>40</v>
      </c>
      <c r="C50" s="7">
        <v>7738.3571235399995</v>
      </c>
      <c r="D50" s="7">
        <v>262.18560890000003</v>
      </c>
      <c r="E50" s="7">
        <v>631.73829176999993</v>
      </c>
      <c r="F50" s="7">
        <v>1742.9756587300001</v>
      </c>
      <c r="G50" s="7">
        <v>1869.3666358000003</v>
      </c>
      <c r="H50" s="7">
        <v>845.02191352</v>
      </c>
      <c r="I50" s="7">
        <v>157.35660657000003</v>
      </c>
      <c r="J50" s="7">
        <v>540.07257032000007</v>
      </c>
      <c r="K50" s="7">
        <v>737.83706372000006</v>
      </c>
      <c r="L50" s="7">
        <v>580.89736242000004</v>
      </c>
      <c r="M50" s="7">
        <f t="shared" si="0"/>
        <v>7367.4517117500009</v>
      </c>
      <c r="N50" s="44"/>
    </row>
    <row r="51" spans="1:17" x14ac:dyDescent="0.25">
      <c r="B51" s="8" t="s">
        <v>41</v>
      </c>
      <c r="C51" s="9">
        <v>7738.3571235399995</v>
      </c>
      <c r="D51" s="9">
        <v>262.18560890000003</v>
      </c>
      <c r="E51" s="9">
        <v>631.73829176999993</v>
      </c>
      <c r="F51" s="9">
        <v>1742.9756587300001</v>
      </c>
      <c r="G51" s="9">
        <v>1869.3666358000003</v>
      </c>
      <c r="H51" s="9">
        <v>845.02191352</v>
      </c>
      <c r="I51" s="9">
        <v>157.35660657000003</v>
      </c>
      <c r="J51" s="9">
        <v>540.07257032000007</v>
      </c>
      <c r="K51" s="9">
        <v>737.83706372000006</v>
      </c>
      <c r="L51" s="9">
        <v>580.89736242000004</v>
      </c>
      <c r="M51" s="9">
        <f t="shared" si="0"/>
        <v>7367.4517117500009</v>
      </c>
      <c r="N51" s="44"/>
    </row>
    <row r="52" spans="1:17" s="5" customFormat="1" x14ac:dyDescent="0.25">
      <c r="A52"/>
      <c r="B52" s="11" t="s">
        <v>17</v>
      </c>
      <c r="C52" s="12">
        <v>2261.5296225900001</v>
      </c>
      <c r="D52" s="12">
        <v>262.18560890000003</v>
      </c>
      <c r="E52" s="12">
        <v>287.63403151000006</v>
      </c>
      <c r="F52" s="12">
        <v>115.03</v>
      </c>
      <c r="G52" s="12">
        <v>0.79149497000000002</v>
      </c>
      <c r="H52" s="12">
        <v>0.66835389000000001</v>
      </c>
      <c r="I52" s="12">
        <v>73.456302750000006</v>
      </c>
      <c r="J52" s="12">
        <v>463.23268400000001</v>
      </c>
      <c r="K52" s="12">
        <v>616.97855594000009</v>
      </c>
      <c r="L52" s="12">
        <v>85.026720999999995</v>
      </c>
      <c r="M52" s="13">
        <f t="shared" si="0"/>
        <v>1905.0037529600002</v>
      </c>
      <c r="N52" s="44"/>
      <c r="P52"/>
      <c r="Q52"/>
    </row>
    <row r="53" spans="1:17" s="5" customFormat="1" x14ac:dyDescent="0.25">
      <c r="A53"/>
      <c r="B53" s="11" t="s">
        <v>19</v>
      </c>
      <c r="C53" s="12">
        <v>1666.7517096799997</v>
      </c>
      <c r="D53" s="12">
        <v>0</v>
      </c>
      <c r="E53" s="12">
        <v>0</v>
      </c>
      <c r="F53" s="12">
        <v>0</v>
      </c>
      <c r="G53" s="12">
        <v>1138.3685432</v>
      </c>
      <c r="H53" s="12">
        <v>294.192725</v>
      </c>
      <c r="I53" s="12">
        <v>63.44848786</v>
      </c>
      <c r="J53" s="12">
        <v>59.082003620000002</v>
      </c>
      <c r="K53" s="12">
        <v>75.03295</v>
      </c>
      <c r="L53" s="12">
        <v>36.627000000000002</v>
      </c>
      <c r="M53" s="13">
        <f t="shared" si="0"/>
        <v>1666.7517096800002</v>
      </c>
      <c r="N53" s="44"/>
      <c r="P53"/>
      <c r="Q53"/>
    </row>
    <row r="54" spans="1:17" s="5" customFormat="1" x14ac:dyDescent="0.25">
      <c r="A54"/>
      <c r="B54" s="11" t="s">
        <v>320</v>
      </c>
      <c r="C54" s="12">
        <v>466.63011642000004</v>
      </c>
      <c r="D54" s="12">
        <v>0</v>
      </c>
      <c r="E54" s="12">
        <v>0</v>
      </c>
      <c r="F54" s="12">
        <v>0</v>
      </c>
      <c r="G54" s="12">
        <v>0</v>
      </c>
      <c r="H54" s="12">
        <v>0</v>
      </c>
      <c r="I54" s="12">
        <v>0</v>
      </c>
      <c r="J54" s="12">
        <v>0</v>
      </c>
      <c r="K54" s="12">
        <v>0</v>
      </c>
      <c r="L54" s="12">
        <v>466.63011642000004</v>
      </c>
      <c r="M54" s="13"/>
      <c r="N54" s="44"/>
      <c r="P54"/>
      <c r="Q54"/>
    </row>
    <row r="55" spans="1:17" s="5" customFormat="1" x14ac:dyDescent="0.25">
      <c r="A55"/>
      <c r="B55" s="11" t="s">
        <v>20</v>
      </c>
      <c r="C55" s="12">
        <v>3007.5467783100007</v>
      </c>
      <c r="D55" s="12">
        <v>0</v>
      </c>
      <c r="E55" s="12">
        <v>314.75295537</v>
      </c>
      <c r="F55" s="12">
        <v>1451.1940790800002</v>
      </c>
      <c r="G55" s="12">
        <v>657.37153043000012</v>
      </c>
      <c r="H55" s="12">
        <v>526.75942327999996</v>
      </c>
      <c r="I55" s="12">
        <v>21.092103959999999</v>
      </c>
      <c r="J55" s="12">
        <v>17.752218700000004</v>
      </c>
      <c r="K55" s="12">
        <v>25.404848999999999</v>
      </c>
      <c r="L55" s="12">
        <v>-7.3864749999999999</v>
      </c>
      <c r="M55" s="13">
        <f t="shared" si="0"/>
        <v>3006.9406848200001</v>
      </c>
      <c r="N55" s="44"/>
      <c r="P55"/>
      <c r="Q55"/>
    </row>
    <row r="56" spans="1:17" s="5" customFormat="1" ht="17.25" customHeight="1" x14ac:dyDescent="0.25">
      <c r="A56"/>
      <c r="B56" s="14" t="s">
        <v>21</v>
      </c>
      <c r="C56" s="18">
        <v>335.89889653999995</v>
      </c>
      <c r="D56" s="18">
        <v>0</v>
      </c>
      <c r="E56" s="18">
        <v>29.351304890000002</v>
      </c>
      <c r="F56" s="18">
        <v>176.75157965</v>
      </c>
      <c r="G56" s="18">
        <v>72.835067199999997</v>
      </c>
      <c r="H56" s="18">
        <v>23.401411349999997</v>
      </c>
      <c r="I56" s="18">
        <v>-0.64028799999999997</v>
      </c>
      <c r="J56" s="18">
        <v>5.6639999999999998E-3</v>
      </c>
      <c r="K56" s="18">
        <v>20.420708780000002</v>
      </c>
      <c r="L56" s="18">
        <v>0</v>
      </c>
      <c r="M56" s="19">
        <f t="shared" si="0"/>
        <v>322.12544787000002</v>
      </c>
      <c r="P56"/>
      <c r="Q56"/>
    </row>
    <row r="57" spans="1:17" s="5" customFormat="1" x14ac:dyDescent="0.25">
      <c r="A57"/>
      <c r="B57" s="6" t="s">
        <v>42</v>
      </c>
      <c r="C57" s="7">
        <v>126.65129328999997</v>
      </c>
      <c r="D57" s="7">
        <v>0</v>
      </c>
      <c r="E57" s="7">
        <v>0</v>
      </c>
      <c r="F57" s="7">
        <v>49.677911639999991</v>
      </c>
      <c r="G57" s="7">
        <v>8.8835519999999999</v>
      </c>
      <c r="H57" s="7">
        <v>14.4738328</v>
      </c>
      <c r="I57" s="7">
        <v>0</v>
      </c>
      <c r="J57" s="7">
        <v>0.936415</v>
      </c>
      <c r="K57" s="7">
        <v>0</v>
      </c>
      <c r="L57" s="7">
        <v>0.79200000000000004</v>
      </c>
      <c r="M57" s="7">
        <f t="shared" si="0"/>
        <v>74.763711439999994</v>
      </c>
      <c r="P57"/>
      <c r="Q57"/>
    </row>
    <row r="58" spans="1:17" s="5" customFormat="1" x14ac:dyDescent="0.25">
      <c r="A58"/>
      <c r="B58" s="8" t="s">
        <v>43</v>
      </c>
      <c r="C58" s="9">
        <v>126.65129328999997</v>
      </c>
      <c r="D58" s="9">
        <v>0</v>
      </c>
      <c r="E58" s="9">
        <v>0</v>
      </c>
      <c r="F58" s="9">
        <v>49.677911639999991</v>
      </c>
      <c r="G58" s="9">
        <v>8.8835519999999999</v>
      </c>
      <c r="H58" s="9">
        <v>14.4738328</v>
      </c>
      <c r="I58" s="9">
        <v>0</v>
      </c>
      <c r="J58" s="9">
        <v>0.936415</v>
      </c>
      <c r="K58" s="9">
        <v>0</v>
      </c>
      <c r="L58" s="9">
        <v>0.79200000000000004</v>
      </c>
      <c r="M58" s="9">
        <f t="shared" si="0"/>
        <v>74.763711439999994</v>
      </c>
      <c r="P58"/>
      <c r="Q58"/>
    </row>
    <row r="59" spans="1:17" s="5" customFormat="1" x14ac:dyDescent="0.25">
      <c r="A59"/>
      <c r="B59" s="11" t="s">
        <v>17</v>
      </c>
      <c r="C59" s="12">
        <v>112.17746048999997</v>
      </c>
      <c r="D59" s="12">
        <v>0</v>
      </c>
      <c r="E59" s="12">
        <v>0</v>
      </c>
      <c r="F59" s="12">
        <v>49.677911639999991</v>
      </c>
      <c r="G59" s="12">
        <v>8.329542</v>
      </c>
      <c r="H59" s="12">
        <v>0</v>
      </c>
      <c r="I59" s="12">
        <v>0</v>
      </c>
      <c r="J59" s="12">
        <v>0.936415</v>
      </c>
      <c r="K59" s="12">
        <v>0</v>
      </c>
      <c r="L59" s="12">
        <v>0.79200000000000004</v>
      </c>
      <c r="M59" s="13">
        <f t="shared" si="0"/>
        <v>59.735868639999993</v>
      </c>
      <c r="P59"/>
      <c r="Q59"/>
    </row>
    <row r="60" spans="1:17" s="5" customFormat="1" ht="26.25" x14ac:dyDescent="0.25">
      <c r="A60"/>
      <c r="B60" s="20" t="s">
        <v>44</v>
      </c>
      <c r="C60" s="15">
        <v>0</v>
      </c>
      <c r="D60" s="15">
        <v>0</v>
      </c>
      <c r="E60" s="15">
        <v>0</v>
      </c>
      <c r="F60" s="15">
        <v>0</v>
      </c>
      <c r="G60" s="15">
        <v>0.55401</v>
      </c>
      <c r="H60" s="15">
        <v>0</v>
      </c>
      <c r="I60" s="15">
        <v>0</v>
      </c>
      <c r="J60" s="15">
        <v>0</v>
      </c>
      <c r="K60" s="15">
        <v>0</v>
      </c>
      <c r="L60" s="15">
        <v>0</v>
      </c>
      <c r="M60" s="16">
        <f t="shared" si="0"/>
        <v>0.55401</v>
      </c>
      <c r="P60"/>
      <c r="Q60"/>
    </row>
    <row r="61" spans="1:17" s="5" customFormat="1" x14ac:dyDescent="0.25">
      <c r="A61"/>
      <c r="B61" s="11" t="s">
        <v>45</v>
      </c>
      <c r="C61" s="12">
        <v>14.4738328</v>
      </c>
      <c r="D61" s="12">
        <v>0</v>
      </c>
      <c r="E61" s="12">
        <v>0</v>
      </c>
      <c r="F61" s="12">
        <v>0</v>
      </c>
      <c r="G61" s="12">
        <v>0</v>
      </c>
      <c r="H61" s="12">
        <v>14.4738328</v>
      </c>
      <c r="I61" s="12">
        <v>0</v>
      </c>
      <c r="J61" s="12">
        <v>0</v>
      </c>
      <c r="K61" s="12">
        <v>0</v>
      </c>
      <c r="L61" s="12">
        <v>0</v>
      </c>
      <c r="M61" s="13">
        <f t="shared" si="0"/>
        <v>14.4738328</v>
      </c>
      <c r="P61"/>
      <c r="Q61"/>
    </row>
    <row r="62" spans="1:17" s="5" customFormat="1" x14ac:dyDescent="0.25">
      <c r="A62"/>
      <c r="B62" s="6" t="s">
        <v>46</v>
      </c>
      <c r="C62" s="7">
        <v>40</v>
      </c>
      <c r="D62" s="7">
        <v>0</v>
      </c>
      <c r="E62" s="7">
        <v>40</v>
      </c>
      <c r="F62" s="7">
        <v>0</v>
      </c>
      <c r="G62" s="7">
        <v>0</v>
      </c>
      <c r="H62" s="7">
        <v>0</v>
      </c>
      <c r="I62" s="7">
        <v>0</v>
      </c>
      <c r="J62" s="7">
        <v>0</v>
      </c>
      <c r="K62" s="7">
        <v>0</v>
      </c>
      <c r="L62" s="7">
        <v>0</v>
      </c>
      <c r="M62" s="7">
        <f t="shared" si="0"/>
        <v>40</v>
      </c>
      <c r="P62"/>
      <c r="Q62"/>
    </row>
    <row r="63" spans="1:17" s="5" customFormat="1" x14ac:dyDescent="0.25">
      <c r="A63"/>
      <c r="B63" s="8" t="s">
        <v>47</v>
      </c>
      <c r="C63" s="9">
        <v>40</v>
      </c>
      <c r="D63" s="9">
        <v>0</v>
      </c>
      <c r="E63" s="9">
        <v>40</v>
      </c>
      <c r="F63" s="9">
        <v>0</v>
      </c>
      <c r="G63" s="9">
        <v>0</v>
      </c>
      <c r="H63" s="9">
        <v>0</v>
      </c>
      <c r="I63" s="9">
        <v>0</v>
      </c>
      <c r="J63" s="9">
        <v>0</v>
      </c>
      <c r="K63" s="9">
        <v>0</v>
      </c>
      <c r="L63" s="9">
        <v>0</v>
      </c>
      <c r="M63" s="9">
        <f t="shared" si="0"/>
        <v>40</v>
      </c>
      <c r="P63"/>
      <c r="Q63"/>
    </row>
    <row r="64" spans="1:17" s="5" customFormat="1" x14ac:dyDescent="0.25">
      <c r="A64"/>
      <c r="B64" s="11" t="s">
        <v>17</v>
      </c>
      <c r="C64" s="12">
        <v>40</v>
      </c>
      <c r="D64" s="12">
        <v>0</v>
      </c>
      <c r="E64" s="12">
        <v>40</v>
      </c>
      <c r="F64" s="12">
        <v>0</v>
      </c>
      <c r="G64" s="12">
        <v>0</v>
      </c>
      <c r="H64" s="12">
        <v>0</v>
      </c>
      <c r="I64" s="12">
        <v>0</v>
      </c>
      <c r="J64" s="12">
        <v>0</v>
      </c>
      <c r="K64" s="12">
        <v>0</v>
      </c>
      <c r="L64" s="12">
        <v>0</v>
      </c>
      <c r="M64" s="13">
        <f t="shared" si="0"/>
        <v>40</v>
      </c>
      <c r="P64"/>
      <c r="Q64"/>
    </row>
    <row r="65" spans="1:17" s="5" customFormat="1" x14ac:dyDescent="0.25">
      <c r="A65"/>
      <c r="B65" s="6" t="s">
        <v>48</v>
      </c>
      <c r="C65" s="7">
        <v>0.88490866000000001</v>
      </c>
      <c r="D65" s="7">
        <v>0</v>
      </c>
      <c r="E65" s="7">
        <v>0</v>
      </c>
      <c r="F65" s="7">
        <v>0.10978366000000001</v>
      </c>
      <c r="G65" s="7">
        <v>0.77512499999999995</v>
      </c>
      <c r="H65" s="7">
        <v>0</v>
      </c>
      <c r="I65" s="7">
        <v>0</v>
      </c>
      <c r="J65" s="7">
        <v>0</v>
      </c>
      <c r="K65" s="7">
        <v>0</v>
      </c>
      <c r="L65" s="7">
        <v>0</v>
      </c>
      <c r="M65" s="7">
        <f t="shared" si="0"/>
        <v>0.88490866000000001</v>
      </c>
      <c r="P65"/>
      <c r="Q65"/>
    </row>
    <row r="66" spans="1:17" s="5" customFormat="1" x14ac:dyDescent="0.25">
      <c r="A66"/>
      <c r="B66" s="8" t="s">
        <v>49</v>
      </c>
      <c r="C66" s="9">
        <v>0.88490866000000001</v>
      </c>
      <c r="D66" s="9">
        <v>0</v>
      </c>
      <c r="E66" s="9">
        <v>0</v>
      </c>
      <c r="F66" s="9">
        <v>0.10978366000000001</v>
      </c>
      <c r="G66" s="9">
        <v>0.77512499999999995</v>
      </c>
      <c r="H66" s="9">
        <v>0</v>
      </c>
      <c r="I66" s="9">
        <v>0</v>
      </c>
      <c r="J66" s="9">
        <v>0</v>
      </c>
      <c r="K66" s="9">
        <v>0</v>
      </c>
      <c r="L66" s="9">
        <v>0</v>
      </c>
      <c r="M66" s="9">
        <f t="shared" si="0"/>
        <v>0.88490866000000001</v>
      </c>
      <c r="P66"/>
      <c r="Q66"/>
    </row>
    <row r="67" spans="1:17" s="5" customFormat="1" x14ac:dyDescent="0.25">
      <c r="A67"/>
      <c r="B67" s="11" t="s">
        <v>17</v>
      </c>
      <c r="C67" s="12">
        <v>0.88490866000000001</v>
      </c>
      <c r="D67" s="12">
        <v>0</v>
      </c>
      <c r="E67" s="12">
        <v>0</v>
      </c>
      <c r="F67" s="12">
        <v>0.10978366000000001</v>
      </c>
      <c r="G67" s="12">
        <v>0.77512499999999995</v>
      </c>
      <c r="H67" s="12">
        <v>0</v>
      </c>
      <c r="I67" s="12">
        <v>0</v>
      </c>
      <c r="J67" s="12">
        <v>0</v>
      </c>
      <c r="K67" s="12">
        <v>0</v>
      </c>
      <c r="L67" s="12">
        <v>0</v>
      </c>
      <c r="M67" s="13">
        <f t="shared" si="0"/>
        <v>0.88490866000000001</v>
      </c>
      <c r="P67"/>
      <c r="Q67"/>
    </row>
    <row r="68" spans="1:17" s="5" customFormat="1" x14ac:dyDescent="0.25">
      <c r="A68"/>
      <c r="B68" s="6" t="s">
        <v>50</v>
      </c>
      <c r="C68" s="7">
        <v>1.008</v>
      </c>
      <c r="D68" s="7">
        <v>0</v>
      </c>
      <c r="E68" s="7">
        <v>1.008</v>
      </c>
      <c r="F68" s="7">
        <v>0</v>
      </c>
      <c r="G68" s="7">
        <v>0</v>
      </c>
      <c r="H68" s="7">
        <v>0</v>
      </c>
      <c r="I68" s="7">
        <v>0</v>
      </c>
      <c r="J68" s="7">
        <v>0</v>
      </c>
      <c r="K68" s="7">
        <v>0</v>
      </c>
      <c r="L68" s="7">
        <v>0</v>
      </c>
      <c r="M68" s="7">
        <f t="shared" si="0"/>
        <v>1.008</v>
      </c>
      <c r="P68"/>
      <c r="Q68"/>
    </row>
    <row r="69" spans="1:17" s="5" customFormat="1" x14ac:dyDescent="0.25">
      <c r="A69"/>
      <c r="B69" s="8" t="s">
        <v>51</v>
      </c>
      <c r="C69" s="9">
        <v>1.008</v>
      </c>
      <c r="D69" s="9">
        <v>0</v>
      </c>
      <c r="E69" s="9">
        <v>1.008</v>
      </c>
      <c r="F69" s="9">
        <v>0</v>
      </c>
      <c r="G69" s="9">
        <v>0</v>
      </c>
      <c r="H69" s="9">
        <v>0</v>
      </c>
      <c r="I69" s="9">
        <v>0</v>
      </c>
      <c r="J69" s="9">
        <v>0</v>
      </c>
      <c r="K69" s="9">
        <v>0</v>
      </c>
      <c r="L69" s="9">
        <v>0</v>
      </c>
      <c r="M69" s="9">
        <f t="shared" si="0"/>
        <v>1.008</v>
      </c>
      <c r="P69"/>
      <c r="Q69"/>
    </row>
    <row r="70" spans="1:17" s="5" customFormat="1" x14ac:dyDescent="0.25">
      <c r="A70"/>
      <c r="B70" s="11" t="s">
        <v>17</v>
      </c>
      <c r="C70" s="12">
        <v>1.008</v>
      </c>
      <c r="D70" s="12">
        <v>0</v>
      </c>
      <c r="E70" s="12">
        <v>1.008</v>
      </c>
      <c r="F70" s="12">
        <v>0</v>
      </c>
      <c r="G70" s="12">
        <v>0</v>
      </c>
      <c r="H70" s="12">
        <v>0</v>
      </c>
      <c r="I70" s="12">
        <v>0</v>
      </c>
      <c r="J70" s="12">
        <v>0</v>
      </c>
      <c r="K70" s="12">
        <v>0</v>
      </c>
      <c r="L70" s="12">
        <v>0</v>
      </c>
      <c r="M70" s="13">
        <f t="shared" si="0"/>
        <v>1.008</v>
      </c>
      <c r="P70"/>
      <c r="Q70"/>
    </row>
    <row r="71" spans="1:17" s="5" customFormat="1" x14ac:dyDescent="0.25">
      <c r="A71"/>
      <c r="B71" s="6" t="s">
        <v>52</v>
      </c>
      <c r="C71" s="7">
        <v>0.108457</v>
      </c>
      <c r="D71" s="7">
        <v>0</v>
      </c>
      <c r="E71" s="7">
        <v>3.6580000000000001E-2</v>
      </c>
      <c r="F71" s="7">
        <v>7.1624999999999994E-2</v>
      </c>
      <c r="G71" s="7">
        <v>0</v>
      </c>
      <c r="H71" s="7">
        <v>0</v>
      </c>
      <c r="I71" s="7">
        <v>0</v>
      </c>
      <c r="J71" s="7">
        <v>0</v>
      </c>
      <c r="K71" s="7">
        <v>0</v>
      </c>
      <c r="L71" s="7">
        <v>0</v>
      </c>
      <c r="M71" s="7">
        <f t="shared" si="0"/>
        <v>0.108205</v>
      </c>
      <c r="P71"/>
      <c r="Q71"/>
    </row>
    <row r="72" spans="1:17" s="5" customFormat="1" x14ac:dyDescent="0.25">
      <c r="A72"/>
      <c r="B72" s="8" t="s">
        <v>53</v>
      </c>
      <c r="C72" s="9">
        <v>0.108457</v>
      </c>
      <c r="D72" s="9">
        <v>0</v>
      </c>
      <c r="E72" s="9">
        <v>3.6580000000000001E-2</v>
      </c>
      <c r="F72" s="9">
        <v>7.1624999999999994E-2</v>
      </c>
      <c r="G72" s="9">
        <v>0</v>
      </c>
      <c r="H72" s="9">
        <v>0</v>
      </c>
      <c r="I72" s="9">
        <v>0</v>
      </c>
      <c r="J72" s="9">
        <v>0</v>
      </c>
      <c r="K72" s="9">
        <v>0</v>
      </c>
      <c r="L72" s="9">
        <v>0</v>
      </c>
      <c r="M72" s="9">
        <f t="shared" si="0"/>
        <v>0.108205</v>
      </c>
      <c r="P72"/>
      <c r="Q72"/>
    </row>
    <row r="73" spans="1:17" s="5" customFormat="1" x14ac:dyDescent="0.25">
      <c r="A73"/>
      <c r="B73" s="11" t="s">
        <v>54</v>
      </c>
      <c r="C73" s="12">
        <v>0.108457</v>
      </c>
      <c r="D73" s="12">
        <v>0</v>
      </c>
      <c r="E73" s="12">
        <v>3.6580000000000001E-2</v>
      </c>
      <c r="F73" s="12">
        <v>7.1624999999999994E-2</v>
      </c>
      <c r="G73" s="12">
        <v>0</v>
      </c>
      <c r="H73" s="12">
        <v>0</v>
      </c>
      <c r="I73" s="12">
        <v>0</v>
      </c>
      <c r="J73" s="12">
        <v>0</v>
      </c>
      <c r="K73" s="12">
        <v>0</v>
      </c>
      <c r="L73" s="12">
        <v>0</v>
      </c>
      <c r="M73" s="13">
        <f t="shared" si="0"/>
        <v>0.108205</v>
      </c>
      <c r="P73"/>
      <c r="Q73"/>
    </row>
    <row r="74" spans="1:17" s="5" customFormat="1" x14ac:dyDescent="0.25">
      <c r="A74"/>
      <c r="B74" s="6" t="s">
        <v>55</v>
      </c>
      <c r="C74" s="7">
        <v>4.77083586</v>
      </c>
      <c r="D74" s="7">
        <v>0</v>
      </c>
      <c r="E74" s="7">
        <v>0.42090349999999999</v>
      </c>
      <c r="F74" s="7">
        <v>1.015239</v>
      </c>
      <c r="G74" s="7">
        <v>2.0980985599999999</v>
      </c>
      <c r="H74" s="7">
        <v>0.79059180000000007</v>
      </c>
      <c r="I74" s="7">
        <v>0</v>
      </c>
      <c r="J74" s="7">
        <v>0</v>
      </c>
      <c r="K74" s="7">
        <v>0</v>
      </c>
      <c r="L74" s="7">
        <v>0</v>
      </c>
      <c r="M74" s="7">
        <f t="shared" si="0"/>
        <v>4.3248328599999999</v>
      </c>
      <c r="P74"/>
      <c r="Q74"/>
    </row>
    <row r="75" spans="1:17" s="5" customFormat="1" x14ac:dyDescent="0.25">
      <c r="A75"/>
      <c r="B75" s="8" t="s">
        <v>56</v>
      </c>
      <c r="C75" s="9">
        <v>4.77083586</v>
      </c>
      <c r="D75" s="9">
        <v>0</v>
      </c>
      <c r="E75" s="9">
        <v>0.42090349999999999</v>
      </c>
      <c r="F75" s="9">
        <v>1.015239</v>
      </c>
      <c r="G75" s="9">
        <v>2.0980985599999999</v>
      </c>
      <c r="H75" s="9">
        <v>0.79059180000000007</v>
      </c>
      <c r="I75" s="9">
        <v>0</v>
      </c>
      <c r="J75" s="9">
        <v>0</v>
      </c>
      <c r="K75" s="9">
        <v>0</v>
      </c>
      <c r="L75" s="9">
        <v>0</v>
      </c>
      <c r="M75" s="9">
        <f t="shared" si="0"/>
        <v>4.3248328599999999</v>
      </c>
      <c r="P75"/>
      <c r="Q75"/>
    </row>
    <row r="76" spans="1:17" s="5" customFormat="1" x14ac:dyDescent="0.25">
      <c r="A76"/>
      <c r="B76" s="11" t="s">
        <v>17</v>
      </c>
      <c r="C76" s="12">
        <v>4.77083586</v>
      </c>
      <c r="D76" s="12">
        <v>0</v>
      </c>
      <c r="E76" s="12">
        <v>0.42090349999999999</v>
      </c>
      <c r="F76" s="12">
        <v>1.015239</v>
      </c>
      <c r="G76" s="12">
        <v>2.0980985599999999</v>
      </c>
      <c r="H76" s="12">
        <v>0.79059180000000007</v>
      </c>
      <c r="I76" s="12">
        <v>0</v>
      </c>
      <c r="J76" s="12">
        <v>0</v>
      </c>
      <c r="K76" s="12">
        <v>0</v>
      </c>
      <c r="L76" s="12">
        <v>0</v>
      </c>
      <c r="M76" s="13">
        <f t="shared" si="0"/>
        <v>4.3248328599999999</v>
      </c>
      <c r="P76"/>
      <c r="Q76"/>
    </row>
    <row r="77" spans="1:17" s="5" customFormat="1" x14ac:dyDescent="0.25">
      <c r="A77"/>
      <c r="B77" s="11" t="s">
        <v>321</v>
      </c>
      <c r="C77" s="12">
        <v>0</v>
      </c>
      <c r="D77" s="12">
        <v>0</v>
      </c>
      <c r="E77" s="12">
        <v>0</v>
      </c>
      <c r="F77" s="12">
        <v>0</v>
      </c>
      <c r="G77" s="12">
        <v>0</v>
      </c>
      <c r="H77" s="12">
        <v>0</v>
      </c>
      <c r="I77" s="12">
        <v>0</v>
      </c>
      <c r="J77" s="12">
        <v>0</v>
      </c>
      <c r="K77" s="12">
        <v>0</v>
      </c>
      <c r="L77" s="12">
        <v>0</v>
      </c>
      <c r="M77" s="13"/>
      <c r="P77"/>
      <c r="Q77"/>
    </row>
    <row r="78" spans="1:17" s="5" customFormat="1" x14ac:dyDescent="0.25">
      <c r="A78"/>
      <c r="B78" s="6" t="s">
        <v>57</v>
      </c>
      <c r="C78" s="7">
        <v>1.1246821699999998</v>
      </c>
      <c r="D78" s="7">
        <v>0</v>
      </c>
      <c r="E78" s="7">
        <v>7.4340000000000003E-2</v>
      </c>
      <c r="F78" s="7">
        <v>0</v>
      </c>
      <c r="G78" s="7">
        <v>0</v>
      </c>
      <c r="H78" s="7">
        <v>0</v>
      </c>
      <c r="I78" s="7">
        <v>0</v>
      </c>
      <c r="J78" s="7">
        <v>0.325326</v>
      </c>
      <c r="K78" s="7">
        <v>0.72501617000000007</v>
      </c>
      <c r="L78" s="7">
        <v>0</v>
      </c>
      <c r="M78" s="7">
        <f t="shared" ref="M78:M90" si="1">SUM(D78:L78)</f>
        <v>1.12468217</v>
      </c>
      <c r="P78"/>
      <c r="Q78"/>
    </row>
    <row r="79" spans="1:17" s="5" customFormat="1" x14ac:dyDescent="0.25">
      <c r="A79"/>
      <c r="B79" s="8" t="s">
        <v>58</v>
      </c>
      <c r="C79" s="9">
        <v>1.1246821699999998</v>
      </c>
      <c r="D79" s="9">
        <v>0</v>
      </c>
      <c r="E79" s="9">
        <v>7.4340000000000003E-2</v>
      </c>
      <c r="F79" s="9">
        <v>0</v>
      </c>
      <c r="G79" s="9">
        <v>0</v>
      </c>
      <c r="H79" s="9">
        <v>0</v>
      </c>
      <c r="I79" s="9">
        <v>0</v>
      </c>
      <c r="J79" s="9">
        <v>0.325326</v>
      </c>
      <c r="K79" s="9">
        <v>0.72501617000000007</v>
      </c>
      <c r="L79" s="9">
        <v>0</v>
      </c>
      <c r="M79" s="9">
        <f t="shared" si="1"/>
        <v>1.12468217</v>
      </c>
      <c r="P79"/>
      <c r="Q79"/>
    </row>
    <row r="80" spans="1:17" s="5" customFormat="1" x14ac:dyDescent="0.25">
      <c r="A80"/>
      <c r="B80" s="11" t="s">
        <v>17</v>
      </c>
      <c r="C80" s="12">
        <v>1.1246821699999998</v>
      </c>
      <c r="D80" s="12">
        <v>0</v>
      </c>
      <c r="E80" s="12">
        <v>7.4340000000000003E-2</v>
      </c>
      <c r="F80" s="12">
        <v>0</v>
      </c>
      <c r="G80" s="12">
        <v>0</v>
      </c>
      <c r="H80" s="12">
        <v>0</v>
      </c>
      <c r="I80" s="12">
        <v>0</v>
      </c>
      <c r="J80" s="12">
        <v>0.325326</v>
      </c>
      <c r="K80" s="12">
        <v>0.72501617000000007</v>
      </c>
      <c r="L80" s="12">
        <v>0</v>
      </c>
      <c r="M80" s="13">
        <f t="shared" si="1"/>
        <v>1.12468217</v>
      </c>
      <c r="P80"/>
      <c r="Q80"/>
    </row>
    <row r="81" spans="1:17" s="5" customFormat="1" x14ac:dyDescent="0.25">
      <c r="A81"/>
      <c r="B81" s="6" t="s">
        <v>59</v>
      </c>
      <c r="C81" s="7">
        <v>0.4777362</v>
      </c>
      <c r="D81" s="7">
        <v>0</v>
      </c>
      <c r="E81" s="7">
        <v>0.30697269999999999</v>
      </c>
      <c r="F81" s="7">
        <v>3.1836000000000003E-2</v>
      </c>
      <c r="G81" s="7">
        <v>3.2500000000000001E-2</v>
      </c>
      <c r="H81" s="7">
        <v>0</v>
      </c>
      <c r="I81" s="7">
        <v>0</v>
      </c>
      <c r="J81" s="7">
        <v>0</v>
      </c>
      <c r="K81" s="7">
        <v>0</v>
      </c>
      <c r="L81" s="7">
        <v>0</v>
      </c>
      <c r="M81" s="7">
        <f t="shared" si="1"/>
        <v>0.37130869999999994</v>
      </c>
      <c r="P81"/>
      <c r="Q81"/>
    </row>
    <row r="82" spans="1:17" s="5" customFormat="1" x14ac:dyDescent="0.25">
      <c r="A82"/>
      <c r="B82" s="8" t="s">
        <v>60</v>
      </c>
      <c r="C82" s="9">
        <v>0.4777362</v>
      </c>
      <c r="D82" s="9">
        <v>0</v>
      </c>
      <c r="E82" s="9">
        <v>0.30697269999999999</v>
      </c>
      <c r="F82" s="9">
        <v>3.1836000000000003E-2</v>
      </c>
      <c r="G82" s="9">
        <v>3.2500000000000001E-2</v>
      </c>
      <c r="H82" s="9">
        <v>0</v>
      </c>
      <c r="I82" s="9">
        <v>0</v>
      </c>
      <c r="J82" s="9">
        <v>0</v>
      </c>
      <c r="K82" s="9">
        <v>0</v>
      </c>
      <c r="L82" s="9">
        <v>0</v>
      </c>
      <c r="M82" s="9">
        <f t="shared" si="1"/>
        <v>0.37130869999999994</v>
      </c>
      <c r="P82"/>
      <c r="Q82"/>
    </row>
    <row r="83" spans="1:17" s="5" customFormat="1" x14ac:dyDescent="0.25">
      <c r="A83"/>
      <c r="B83" s="11" t="s">
        <v>17</v>
      </c>
      <c r="C83" s="12">
        <v>6.9085999999999995E-2</v>
      </c>
      <c r="D83" s="12">
        <v>0</v>
      </c>
      <c r="E83" s="12">
        <v>2.75E-2</v>
      </c>
      <c r="F83" s="12">
        <v>9.0860000000000003E-3</v>
      </c>
      <c r="G83" s="12">
        <v>3.2500000000000001E-2</v>
      </c>
      <c r="H83" s="12">
        <v>0</v>
      </c>
      <c r="I83" s="12">
        <v>0</v>
      </c>
      <c r="J83" s="12">
        <v>0</v>
      </c>
      <c r="K83" s="12">
        <v>0</v>
      </c>
      <c r="L83" s="12">
        <v>0</v>
      </c>
      <c r="M83" s="13">
        <f t="shared" si="1"/>
        <v>6.9086000000000009E-2</v>
      </c>
      <c r="P83"/>
      <c r="Q83"/>
    </row>
    <row r="84" spans="1:17" s="5" customFormat="1" x14ac:dyDescent="0.25">
      <c r="A84"/>
      <c r="B84" s="11" t="s">
        <v>61</v>
      </c>
      <c r="C84" s="12">
        <v>0.40865020000000002</v>
      </c>
      <c r="D84" s="12">
        <v>0</v>
      </c>
      <c r="E84" s="12">
        <v>0.27947270000000002</v>
      </c>
      <c r="F84" s="12">
        <v>2.2749999999999999E-2</v>
      </c>
      <c r="G84" s="12">
        <v>0</v>
      </c>
      <c r="H84" s="12">
        <v>0</v>
      </c>
      <c r="I84" s="12">
        <v>0</v>
      </c>
      <c r="J84" s="12">
        <v>0</v>
      </c>
      <c r="K84" s="12">
        <v>0</v>
      </c>
      <c r="L84" s="12">
        <v>0</v>
      </c>
      <c r="M84" s="13">
        <f t="shared" si="1"/>
        <v>0.30222270000000001</v>
      </c>
      <c r="P84"/>
      <c r="Q84"/>
    </row>
    <row r="85" spans="1:17" s="5" customFormat="1" x14ac:dyDescent="0.25">
      <c r="A85"/>
      <c r="B85" s="6" t="s">
        <v>62</v>
      </c>
      <c r="C85" s="7">
        <v>25822.3213211</v>
      </c>
      <c r="D85" s="7">
        <v>5044.0425471000008</v>
      </c>
      <c r="E85" s="7">
        <v>6145.8576721700001</v>
      </c>
      <c r="F85" s="7">
        <v>8022.4590749699992</v>
      </c>
      <c r="G85" s="7">
        <v>6529.4123834799993</v>
      </c>
      <c r="H85" s="7">
        <v>6297.7171556400008</v>
      </c>
      <c r="I85" s="7">
        <v>8503.9409761200004</v>
      </c>
      <c r="J85" s="7">
        <v>5709.4267803799994</v>
      </c>
      <c r="K85" s="7">
        <v>5007.4590658199995</v>
      </c>
      <c r="L85" s="7">
        <v>5326.4066762600005</v>
      </c>
      <c r="M85" s="7">
        <f t="shared" si="1"/>
        <v>56586.722331939993</v>
      </c>
      <c r="P85"/>
      <c r="Q85"/>
    </row>
    <row r="86" spans="1:17" x14ac:dyDescent="0.25">
      <c r="B86" s="8" t="s">
        <v>63</v>
      </c>
      <c r="C86" s="9">
        <v>25822.3213211</v>
      </c>
      <c r="D86" s="9">
        <v>5044.0425471000008</v>
      </c>
      <c r="E86" s="9">
        <v>6145.8576721700001</v>
      </c>
      <c r="F86" s="9">
        <v>8022.4590749699992</v>
      </c>
      <c r="G86" s="9">
        <v>6529.4123834799993</v>
      </c>
      <c r="H86" s="9">
        <v>6297.7171556400008</v>
      </c>
      <c r="I86" s="9">
        <v>8503.9409761200004</v>
      </c>
      <c r="J86" s="9">
        <v>5709.4267803799994</v>
      </c>
      <c r="K86" s="9">
        <v>5007.4590658199995</v>
      </c>
      <c r="L86" s="9">
        <v>5326.4066762600005</v>
      </c>
      <c r="M86" s="9">
        <f t="shared" si="1"/>
        <v>56586.722331939993</v>
      </c>
    </row>
    <row r="87" spans="1:17" x14ac:dyDescent="0.25">
      <c r="B87" s="11" t="s">
        <v>17</v>
      </c>
      <c r="C87" s="12">
        <v>1031.4665049600001</v>
      </c>
      <c r="D87" s="12">
        <v>0</v>
      </c>
      <c r="E87" s="12">
        <v>0</v>
      </c>
      <c r="F87" s="12">
        <v>7568.0666033199996</v>
      </c>
      <c r="G87" s="12">
        <v>-2130.9361226400001</v>
      </c>
      <c r="H87" s="12">
        <v>6297.7171556400008</v>
      </c>
      <c r="I87" s="12">
        <v>8500.6903568000016</v>
      </c>
      <c r="J87" s="12">
        <v>-11014.816438900001</v>
      </c>
      <c r="K87" s="12">
        <v>-789.40852299999995</v>
      </c>
      <c r="L87" s="12">
        <v>0</v>
      </c>
      <c r="M87" s="13">
        <f t="shared" si="1"/>
        <v>8431.3130312199992</v>
      </c>
    </row>
    <row r="88" spans="1:17" x14ac:dyDescent="0.25">
      <c r="B88" s="11" t="s">
        <v>19</v>
      </c>
      <c r="C88" s="12">
        <v>0</v>
      </c>
      <c r="D88" s="12">
        <v>0</v>
      </c>
      <c r="E88" s="12">
        <v>0</v>
      </c>
      <c r="F88" s="12">
        <v>0</v>
      </c>
      <c r="G88" s="12">
        <v>8195.9839273100006</v>
      </c>
      <c r="H88" s="12">
        <v>0</v>
      </c>
      <c r="I88" s="12">
        <v>3.2506193199999998</v>
      </c>
      <c r="J88" s="12">
        <v>0</v>
      </c>
      <c r="K88" s="12">
        <v>0</v>
      </c>
      <c r="L88" s="12">
        <v>0</v>
      </c>
      <c r="M88" s="13">
        <f t="shared" si="1"/>
        <v>8199.2345466300012</v>
      </c>
    </row>
    <row r="89" spans="1:17" x14ac:dyDescent="0.25">
      <c r="B89" s="11" t="s">
        <v>64</v>
      </c>
      <c r="C89" s="12">
        <v>11528.195561879998</v>
      </c>
      <c r="D89" s="12">
        <v>5044.0425471000008</v>
      </c>
      <c r="E89" s="12">
        <v>6145.8576721700001</v>
      </c>
      <c r="F89" s="12">
        <v>454.39247165</v>
      </c>
      <c r="G89" s="12">
        <v>464.36457880999973</v>
      </c>
      <c r="H89" s="12">
        <v>0</v>
      </c>
      <c r="I89" s="12">
        <v>0</v>
      </c>
      <c r="J89" s="12">
        <v>-105.93902433</v>
      </c>
      <c r="K89" s="12">
        <v>-0.51217363000000005</v>
      </c>
      <c r="L89" s="12">
        <v>0</v>
      </c>
      <c r="M89" s="13">
        <f t="shared" si="1"/>
        <v>12002.206071770001</v>
      </c>
    </row>
    <row r="90" spans="1:17" x14ac:dyDescent="0.25">
      <c r="B90" s="11" t="s">
        <v>305</v>
      </c>
      <c r="C90" s="12">
        <v>13262.659254260001</v>
      </c>
      <c r="D90" s="12">
        <v>0</v>
      </c>
      <c r="E90" s="12">
        <v>0</v>
      </c>
      <c r="F90" s="12">
        <v>0</v>
      </c>
      <c r="G90" s="12">
        <v>0</v>
      </c>
      <c r="H90" s="12">
        <v>0</v>
      </c>
      <c r="I90" s="12">
        <v>0</v>
      </c>
      <c r="J90" s="12">
        <v>16830.182243610001</v>
      </c>
      <c r="K90" s="12">
        <v>5797.3797624500012</v>
      </c>
      <c r="L90" s="12">
        <v>5326.4066762600005</v>
      </c>
      <c r="M90" s="13">
        <f t="shared" si="1"/>
        <v>27953.968682320003</v>
      </c>
    </row>
    <row r="91" spans="1:17" x14ac:dyDescent="0.25">
      <c r="B91" s="21" t="s">
        <v>65</v>
      </c>
      <c r="C91" s="22">
        <f t="shared" ref="C91:M91" si="2">C11+C25+C30+C40+C43+C46+C50+C57+C62+C65+C68+C71+C74+C78+C81+C85</f>
        <v>104882.83375098</v>
      </c>
      <c r="D91" s="22">
        <f t="shared" si="2"/>
        <v>13700.941116980001</v>
      </c>
      <c r="E91" s="22">
        <f t="shared" si="2"/>
        <v>15513.5818822</v>
      </c>
      <c r="F91" s="22">
        <f t="shared" si="2"/>
        <v>18400.758555549997</v>
      </c>
      <c r="G91" s="22">
        <f t="shared" si="2"/>
        <v>16929.152344980001</v>
      </c>
      <c r="H91" s="22">
        <f t="shared" si="2"/>
        <v>15320.137239809999</v>
      </c>
      <c r="I91" s="22">
        <f t="shared" si="2"/>
        <v>14716.18570627</v>
      </c>
      <c r="J91" s="22">
        <f t="shared" si="2"/>
        <v>15793.802907039999</v>
      </c>
      <c r="K91" s="22">
        <f t="shared" si="2"/>
        <v>13433.131084319999</v>
      </c>
      <c r="L91" s="22">
        <f t="shared" si="2"/>
        <v>9385.6872017400001</v>
      </c>
      <c r="M91" s="22">
        <f t="shared" si="2"/>
        <v>133193.37803889002</v>
      </c>
    </row>
    <row r="92" spans="1:17" x14ac:dyDescent="0.25">
      <c r="B92" s="42" t="s">
        <v>3</v>
      </c>
      <c r="C92" s="94"/>
      <c r="D92" s="94"/>
      <c r="E92" s="94"/>
      <c r="F92" s="94"/>
      <c r="G92" s="94"/>
      <c r="H92" s="94"/>
      <c r="I92" s="94"/>
      <c r="J92" s="94"/>
      <c r="K92" s="94"/>
      <c r="L92" s="94"/>
      <c r="M92" s="95"/>
    </row>
    <row r="93" spans="1:17" x14ac:dyDescent="0.25">
      <c r="B93" s="91" t="s">
        <v>312</v>
      </c>
      <c r="C93" s="91"/>
      <c r="D93" s="91"/>
      <c r="E93" s="91"/>
      <c r="F93" s="91"/>
      <c r="G93" s="91"/>
      <c r="H93" s="91"/>
      <c r="I93" s="91"/>
      <c r="J93" s="100"/>
      <c r="K93" s="118"/>
      <c r="L93" s="125"/>
    </row>
    <row r="94" spans="1:17" x14ac:dyDescent="0.25">
      <c r="B94" s="91" t="s">
        <v>322</v>
      </c>
      <c r="C94" s="91"/>
      <c r="D94" s="91"/>
      <c r="E94" s="91"/>
      <c r="F94" s="91"/>
      <c r="G94" s="91"/>
      <c r="H94" s="91"/>
      <c r="I94" s="91"/>
      <c r="J94" s="100"/>
      <c r="K94" s="118"/>
      <c r="L94" s="125"/>
    </row>
    <row r="95" spans="1:17" x14ac:dyDescent="0.25">
      <c r="B95" s="147" t="s">
        <v>306</v>
      </c>
      <c r="C95" s="147"/>
      <c r="D95" s="147"/>
      <c r="E95" s="147"/>
      <c r="F95" s="147"/>
      <c r="G95" s="147"/>
      <c r="H95" s="147"/>
      <c r="I95" s="147"/>
      <c r="J95" s="147"/>
      <c r="K95" s="147"/>
      <c r="L95" s="147"/>
      <c r="M95" s="147"/>
    </row>
    <row r="96" spans="1:17" ht="15" customHeight="1" x14ac:dyDescent="0.25">
      <c r="B96" s="135" t="s">
        <v>225</v>
      </c>
      <c r="C96" s="135"/>
      <c r="D96" s="135"/>
      <c r="E96" s="135"/>
      <c r="F96" s="135"/>
      <c r="G96" s="135"/>
      <c r="H96" s="135"/>
      <c r="I96" s="135"/>
      <c r="J96" s="135"/>
      <c r="K96" s="135"/>
      <c r="L96" s="135"/>
      <c r="M96" s="135"/>
    </row>
  </sheetData>
  <mergeCells count="12">
    <mergeCell ref="B96:M96"/>
    <mergeCell ref="B9:B10"/>
    <mergeCell ref="C9:C10"/>
    <mergeCell ref="M9:M10"/>
    <mergeCell ref="B95:M95"/>
    <mergeCell ref="D9:L9"/>
    <mergeCell ref="A7:M7"/>
    <mergeCell ref="A1:M1"/>
    <mergeCell ref="A2:M2"/>
    <mergeCell ref="A3:M3"/>
    <mergeCell ref="A5:M5"/>
    <mergeCell ref="A6:M6"/>
  </mergeCells>
  <pageMargins left="0.7" right="0.7" top="0.75" bottom="0.75" header="0.3" footer="0.3"/>
  <pageSetup orientation="landscape" horizontalDpi="4294967295" verticalDpi="4294967295" r:id="rId1"/>
  <ignoredErrors>
    <ignoredError sqref="M78:M91 M11:M53 M55:M7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zoomScalePageLayoutView="99" workbookViewId="0">
      <selection activeCell="D34" sqref="D34"/>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30" t="s">
        <v>0</v>
      </c>
      <c r="B1" s="130"/>
      <c r="C1" s="130"/>
      <c r="D1" s="130"/>
      <c r="E1" s="130"/>
      <c r="F1" s="130"/>
      <c r="G1" s="130"/>
      <c r="H1" s="130"/>
      <c r="I1" s="130"/>
      <c r="J1" s="28"/>
      <c r="K1" s="28"/>
      <c r="L1" s="28"/>
      <c r="M1" s="28"/>
      <c r="N1" s="28"/>
      <c r="O1" s="28"/>
    </row>
    <row r="2" spans="1:15" ht="21" customHeight="1" x14ac:dyDescent="0.25">
      <c r="A2" s="129" t="s">
        <v>1</v>
      </c>
      <c r="B2" s="129"/>
      <c r="C2" s="129"/>
      <c r="D2" s="129"/>
      <c r="E2" s="129"/>
      <c r="F2" s="129"/>
      <c r="G2" s="129"/>
      <c r="H2" s="129"/>
      <c r="I2" s="129"/>
      <c r="J2" s="27"/>
      <c r="K2" s="27"/>
      <c r="L2" s="27"/>
      <c r="M2" s="27"/>
      <c r="N2" s="27"/>
      <c r="O2" s="27"/>
    </row>
    <row r="3" spans="1:15" ht="15.75" customHeight="1" x14ac:dyDescent="0.25">
      <c r="A3" s="136" t="s">
        <v>226</v>
      </c>
      <c r="B3" s="136"/>
      <c r="C3" s="136"/>
      <c r="D3" s="136"/>
      <c r="E3" s="136"/>
      <c r="F3" s="136"/>
      <c r="G3" s="136"/>
      <c r="H3" s="136"/>
      <c r="I3" s="136"/>
      <c r="J3" s="26"/>
      <c r="K3" s="26"/>
      <c r="L3" s="43"/>
      <c r="M3" s="43"/>
      <c r="N3" s="43"/>
      <c r="O3" s="43"/>
    </row>
    <row r="4" spans="1:15" ht="15.75" x14ac:dyDescent="0.25">
      <c r="B4"/>
      <c r="C4"/>
      <c r="D4"/>
      <c r="E4"/>
      <c r="F4"/>
      <c r="G4"/>
      <c r="H4"/>
      <c r="I4"/>
      <c r="J4"/>
      <c r="K4" s="4"/>
      <c r="L4" s="4"/>
      <c r="M4"/>
    </row>
    <row r="5" spans="1:15" ht="18.75" customHeight="1" x14ac:dyDescent="0.3">
      <c r="A5" s="137" t="s">
        <v>307</v>
      </c>
      <c r="B5" s="137"/>
      <c r="C5" s="137"/>
      <c r="D5" s="137"/>
      <c r="E5" s="137"/>
      <c r="F5" s="137"/>
      <c r="G5" s="137"/>
      <c r="H5" s="137"/>
      <c r="I5" s="137"/>
      <c r="J5" s="29"/>
      <c r="K5" s="29"/>
      <c r="L5" s="29"/>
      <c r="M5" s="29"/>
      <c r="N5" s="29"/>
      <c r="O5" s="29"/>
    </row>
    <row r="6" spans="1:15" ht="18.75" x14ac:dyDescent="0.3">
      <c r="A6" s="143" t="s">
        <v>316</v>
      </c>
      <c r="B6" s="143"/>
      <c r="C6" s="143"/>
      <c r="D6" s="143"/>
      <c r="E6" s="143"/>
      <c r="F6" s="143"/>
      <c r="G6" s="143"/>
      <c r="H6" s="143"/>
      <c r="I6" s="143"/>
      <c r="J6" s="30"/>
      <c r="K6" s="30"/>
      <c r="L6" s="30"/>
      <c r="M6" s="30"/>
      <c r="N6" s="30"/>
      <c r="O6" s="30"/>
    </row>
    <row r="7" spans="1:15" ht="15.75" x14ac:dyDescent="0.25">
      <c r="A7" s="140" t="s">
        <v>5</v>
      </c>
      <c r="B7" s="140"/>
      <c r="C7" s="140"/>
      <c r="D7" s="140"/>
      <c r="E7" s="140"/>
      <c r="F7" s="140"/>
      <c r="G7" s="140"/>
      <c r="H7" s="140"/>
      <c r="I7" s="140"/>
      <c r="J7" s="31"/>
      <c r="K7" s="31"/>
      <c r="L7" s="31"/>
      <c r="M7" s="31"/>
      <c r="N7" s="31"/>
      <c r="O7" s="31"/>
    </row>
    <row r="9" spans="1:15" ht="15" customHeight="1" x14ac:dyDescent="0.25">
      <c r="B9" s="147"/>
      <c r="C9" s="147"/>
      <c r="D9" s="147"/>
      <c r="E9" s="147"/>
      <c r="F9" s="147"/>
      <c r="G9" s="147"/>
      <c r="H9" s="147"/>
      <c r="I9" s="147"/>
      <c r="J9" s="147"/>
      <c r="K9" s="147"/>
    </row>
    <row r="10" spans="1:15" ht="34.5" customHeight="1" x14ac:dyDescent="0.25">
      <c r="C10" s="120" t="s">
        <v>8</v>
      </c>
      <c r="D10" s="120" t="s">
        <v>308</v>
      </c>
      <c r="E10" s="120" t="s">
        <v>309</v>
      </c>
      <c r="F10" s="120" t="s">
        <v>310</v>
      </c>
      <c r="G10" s="120" t="s">
        <v>9</v>
      </c>
    </row>
    <row r="11" spans="1:15" x14ac:dyDescent="0.25">
      <c r="C11" s="114" t="s">
        <v>10</v>
      </c>
      <c r="D11" s="113">
        <v>3847.9362315999997</v>
      </c>
      <c r="E11" s="113">
        <v>8204</v>
      </c>
      <c r="F11" s="113">
        <v>0</v>
      </c>
      <c r="G11" s="114">
        <f t="shared" ref="G11:G19" si="0">SUM(D11:F11)</f>
        <v>12051.936231600001</v>
      </c>
    </row>
    <row r="12" spans="1:15" x14ac:dyDescent="0.25">
      <c r="C12" s="114" t="s">
        <v>11</v>
      </c>
      <c r="D12" s="113">
        <v>6145.8576721700001</v>
      </c>
      <c r="E12" s="113">
        <v>7483.7939999999999</v>
      </c>
      <c r="F12" s="115">
        <v>0</v>
      </c>
      <c r="G12" s="114">
        <f t="shared" si="0"/>
        <v>13629.651672169999</v>
      </c>
    </row>
    <row r="13" spans="1:15" x14ac:dyDescent="0.25">
      <c r="C13" s="114" t="s">
        <v>12</v>
      </c>
      <c r="D13" s="113">
        <v>6188.5140749699995</v>
      </c>
      <c r="E13" s="113">
        <v>7829.4840000000004</v>
      </c>
      <c r="F13" s="115">
        <v>1833.9449999999999</v>
      </c>
      <c r="G13" s="114">
        <f t="shared" si="0"/>
        <v>15851.94307497</v>
      </c>
    </row>
    <row r="14" spans="1:15" x14ac:dyDescent="0.25">
      <c r="C14" s="114" t="s">
        <v>13</v>
      </c>
      <c r="D14" s="113">
        <v>5581.6123834800001</v>
      </c>
      <c r="E14" s="113">
        <v>7829.9970000000003</v>
      </c>
      <c r="F14" s="115">
        <v>947.8</v>
      </c>
      <c r="G14" s="114">
        <f t="shared" si="0"/>
        <v>14359.409383480001</v>
      </c>
    </row>
    <row r="15" spans="1:15" x14ac:dyDescent="0.25">
      <c r="C15" s="114" t="s">
        <v>14</v>
      </c>
      <c r="D15" s="113">
        <v>5291.7222866800003</v>
      </c>
      <c r="E15" s="113">
        <v>7829.99</v>
      </c>
      <c r="F15" s="115">
        <v>915.77499999999998</v>
      </c>
      <c r="G15" s="114">
        <f t="shared" si="0"/>
        <v>14037.48728668</v>
      </c>
    </row>
    <row r="16" spans="1:15" x14ac:dyDescent="0.25">
      <c r="C16" s="114" t="s">
        <v>220</v>
      </c>
      <c r="D16" s="113">
        <v>7565.6909761200004</v>
      </c>
      <c r="E16" s="113">
        <v>6047.2134999999998</v>
      </c>
      <c r="F16" s="115">
        <v>938.25</v>
      </c>
      <c r="G16" s="114">
        <f t="shared" si="0"/>
        <v>14551.15447612</v>
      </c>
    </row>
    <row r="17" spans="3:7" ht="15" customHeight="1" x14ac:dyDescent="0.25">
      <c r="C17" s="114" t="s">
        <v>304</v>
      </c>
      <c r="D17" s="113">
        <v>4746.1558909099995</v>
      </c>
      <c r="E17" s="113">
        <v>9531.67</v>
      </c>
      <c r="F17" s="115">
        <v>959.98500000000001</v>
      </c>
      <c r="G17" s="114">
        <f t="shared" si="0"/>
        <v>15237.810890910001</v>
      </c>
    </row>
    <row r="18" spans="3:7" ht="15" customHeight="1" x14ac:dyDescent="0.25">
      <c r="C18" s="114" t="s">
        <v>311</v>
      </c>
      <c r="D18" s="113">
        <v>4090.5251008999999</v>
      </c>
      <c r="E18" s="113">
        <v>5899.1424999999999</v>
      </c>
      <c r="F18" s="115">
        <v>802.25</v>
      </c>
      <c r="G18" s="114">
        <f t="shared" si="0"/>
        <v>10791.9176009</v>
      </c>
    </row>
    <row r="19" spans="3:7" ht="15" customHeight="1" x14ac:dyDescent="0.25">
      <c r="C19" s="114" t="s">
        <v>314</v>
      </c>
      <c r="D19" s="113">
        <v>4410.1514802199999</v>
      </c>
      <c r="E19" s="113">
        <v>0</v>
      </c>
      <c r="F19" s="115">
        <v>802.125</v>
      </c>
      <c r="G19" s="114">
        <f t="shared" si="0"/>
        <v>5212.2764802199999</v>
      </c>
    </row>
    <row r="20" spans="3:7" x14ac:dyDescent="0.25">
      <c r="C20" s="116" t="s">
        <v>65</v>
      </c>
      <c r="D20" s="117">
        <f>SUM(D11:D19)</f>
        <v>47868.166097049994</v>
      </c>
      <c r="E20" s="117">
        <f t="shared" ref="E20:G20" si="1">SUM(E11:E19)</f>
        <v>60655.290999999997</v>
      </c>
      <c r="F20" s="117">
        <f t="shared" si="1"/>
        <v>7200.13</v>
      </c>
      <c r="G20" s="117">
        <f t="shared" si="1"/>
        <v>115723.58709705001</v>
      </c>
    </row>
    <row r="21" spans="3:7" x14ac:dyDescent="0.25">
      <c r="C21" s="121" t="s">
        <v>3</v>
      </c>
      <c r="D21" s="121"/>
    </row>
    <row r="22" spans="3:7" x14ac:dyDescent="0.25">
      <c r="C22" s="122" t="s">
        <v>313</v>
      </c>
      <c r="D22" s="122"/>
    </row>
    <row r="23" spans="3:7" x14ac:dyDescent="0.25">
      <c r="C23" s="123" t="s">
        <v>322</v>
      </c>
      <c r="D23" s="124"/>
    </row>
    <row r="24"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2020-12-15T19:15:26Z</dcterms:modified>
</cp:coreProperties>
</file>