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pto. CEP\50 años\Finales\Ingresos\"/>
    </mc:Choice>
  </mc:AlternateContent>
  <bookViews>
    <workbookView xWindow="0" yWindow="0" windowWidth="28800" windowHeight="13725"/>
  </bookViews>
  <sheets>
    <sheet name="Fuente de Financiamient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C2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AA11" i="1" l="1"/>
  <c r="AB11" i="1"/>
  <c r="AC11" i="1"/>
  <c r="AC13" i="1" s="1"/>
  <c r="AD11" i="1"/>
  <c r="AE11" i="1"/>
  <c r="AF11" i="1"/>
  <c r="AG11" i="1"/>
  <c r="AG13" i="1" s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S13" i="1" s="1"/>
  <c r="AT11" i="1"/>
  <c r="AU11" i="1"/>
  <c r="AV11" i="1"/>
  <c r="AW11" i="1"/>
  <c r="AW13" i="1" s="1"/>
  <c r="AX11" i="1"/>
  <c r="AY11" i="1"/>
  <c r="AZ11" i="1"/>
  <c r="BA11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E13" i="1"/>
  <c r="AF13" i="1"/>
  <c r="AI13" i="1"/>
  <c r="AJ13" i="1"/>
  <c r="AK13" i="1"/>
  <c r="AM13" i="1"/>
  <c r="AN13" i="1"/>
  <c r="AO13" i="1"/>
  <c r="AQ13" i="1"/>
  <c r="AR13" i="1"/>
  <c r="AU13" i="1"/>
  <c r="AV13" i="1"/>
  <c r="AY13" i="1"/>
  <c r="AZ13" i="1"/>
  <c r="BA13" i="1"/>
  <c r="AX13" i="1" l="1"/>
  <c r="AT13" i="1"/>
  <c r="AP13" i="1"/>
  <c r="AL13" i="1"/>
  <c r="AH13" i="1"/>
  <c r="AD13" i="1"/>
</calcChain>
</file>

<file path=xl/sharedStrings.xml><?xml version="1.0" encoding="utf-8"?>
<sst xmlns="http://schemas.openxmlformats.org/spreadsheetml/2006/main" count="183" uniqueCount="67">
  <si>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</si>
  <si>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</si>
  <si>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</si>
  <si>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</si>
  <si>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</si>
  <si>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</si>
  <si>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</si>
  <si>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</si>
  <si>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</si>
  <si>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</si>
  <si>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</si>
  <si>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</si>
  <si>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2004</t>
  </si>
  <si>
    <t>2003</t>
  </si>
  <si>
    <t>2002</t>
  </si>
  <si>
    <t>2001</t>
  </si>
  <si>
    <t>2000</t>
  </si>
  <si>
    <t>1999</t>
  </si>
  <si>
    <t>1998</t>
  </si>
  <si>
    <t>1997</t>
  </si>
  <si>
    <t>1996</t>
  </si>
  <si>
    <t>1995</t>
  </si>
  <si>
    <t>1994</t>
  </si>
  <si>
    <t>1993</t>
  </si>
  <si>
    <t>1992</t>
  </si>
  <si>
    <t>1991</t>
  </si>
  <si>
    <t>1990</t>
  </si>
  <si>
    <t>1989</t>
  </si>
  <si>
    <t>1988</t>
  </si>
  <si>
    <t>1987</t>
  </si>
  <si>
    <t>1986</t>
  </si>
  <si>
    <t>1985</t>
  </si>
  <si>
    <t>1984</t>
  </si>
  <si>
    <t>1983</t>
  </si>
  <si>
    <t>1982</t>
  </si>
  <si>
    <t>1981</t>
  </si>
  <si>
    <t>1980</t>
  </si>
  <si>
    <t>1979</t>
  </si>
  <si>
    <t>1978</t>
  </si>
  <si>
    <t>1977</t>
  </si>
  <si>
    <t>1976</t>
  </si>
  <si>
    <t>1975</t>
  </si>
  <si>
    <t>1974</t>
  </si>
  <si>
    <t>1973</t>
  </si>
  <si>
    <t>1972</t>
  </si>
  <si>
    <t>1971</t>
  </si>
  <si>
    <t>1970</t>
  </si>
  <si>
    <t>1969</t>
  </si>
  <si>
    <t>1968</t>
  </si>
  <si>
    <t>1967</t>
  </si>
  <si>
    <t xml:space="preserve">
Fuente: Sistema de Información de la Gestión Financiera</t>
  </si>
  <si>
    <t xml:space="preserve">TOTAL </t>
  </si>
  <si>
    <t>RECURSOS EXTERNOS</t>
  </si>
  <si>
    <t>60-70</t>
  </si>
  <si>
    <t>RECURSOS NACIONALES</t>
  </si>
  <si>
    <t>FUENTES ESPECIFICAS</t>
  </si>
  <si>
    <t>FONDO GENERAL</t>
  </si>
  <si>
    <t>1966</t>
  </si>
  <si>
    <t>DETALLE</t>
  </si>
  <si>
    <t>PERIODO 1966 - 2016</t>
  </si>
  <si>
    <t>FUENTE DE FINANCIAMIENTO</t>
  </si>
  <si>
    <t>EJECUCIÓN PRESUPUESTARIA DEL GOBIERNO CENTRAL</t>
  </si>
  <si>
    <t>DIRECCIÓN GENERAL DE PRESUPUESTO</t>
  </si>
  <si>
    <t>MINISTERIO DE HACIENDA</t>
  </si>
  <si>
    <t>En valores RD$</t>
  </si>
  <si>
    <t>Tasas de Crecimiento</t>
  </si>
  <si>
    <t>Incidencias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</si>
</sst>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FF0000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2" fontId="0" fillId="0" borderId="0" xfId="0" applyNumberFormat="1"/>
    <xf numFmtId="43" fontId="0" fillId="0" borderId="0" xfId="1" applyFont="1"/>
    <xf numFmtId="0" fontId="5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43" fontId="0" fillId="0" borderId="0" xfId="1" applyFont="1" applyAlignment="1">
      <alignment horizontal="left" indent="2"/>
    </xf>
    <xf numFmtId="164" fontId="2" fillId="2" borderId="2" xfId="1" applyNumberFormat="1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left" vertical="center"/>
    </xf>
    <xf numFmtId="164" fontId="6" fillId="0" borderId="0" xfId="0" applyNumberFormat="1" applyFont="1" applyBorder="1"/>
    <xf numFmtId="0" fontId="0" fillId="0" borderId="0" xfId="0" applyFont="1" applyBorder="1" applyAlignment="1">
      <alignment horizontal="left" indent="1"/>
    </xf>
    <xf numFmtId="0" fontId="0" fillId="0" borderId="0" xfId="0" applyAlignment="1">
      <alignment horizontal="right"/>
    </xf>
    <xf numFmtId="164" fontId="0" fillId="0" borderId="0" xfId="1" applyNumberFormat="1" applyFont="1" applyBorder="1"/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0" fillId="0" borderId="0" xfId="0" applyFont="1"/>
    <xf numFmtId="2" fontId="0" fillId="0" borderId="0" xfId="0" applyNumberFormat="1" applyFont="1"/>
    <xf numFmtId="0" fontId="0" fillId="0" borderId="2" xfId="0" applyFont="1" applyBorder="1"/>
    <xf numFmtId="0" fontId="10" fillId="0" borderId="3" xfId="0" applyNumberFormat="1" applyFont="1" applyFill="1" applyBorder="1" applyAlignment="1">
      <alignment horizontal="center" vertical="center" wrapText="1" readingOrder="1"/>
    </xf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9" fillId="0" borderId="3" xfId="0" applyNumberFormat="1" applyFont="1" applyFill="1" applyBorder="1" applyAlignment="1">
      <alignment horizontal="center" vertical="top" wrapText="1" readingOrder="1"/>
    </xf>
    <xf numFmtId="0" fontId="9" fillId="0" borderId="0" xfId="0" applyNumberFormat="1" applyFont="1" applyFill="1" applyBorder="1" applyAlignment="1">
      <alignment horizontal="center" vertical="top" wrapText="1" readingOrder="1"/>
    </xf>
    <xf numFmtId="0" fontId="8" fillId="0" borderId="3" xfId="0" applyNumberFormat="1" applyFont="1" applyFill="1" applyBorder="1" applyAlignment="1">
      <alignment horizontal="center" vertical="top" wrapText="1" readingOrder="1"/>
    </xf>
    <xf numFmtId="0" fontId="8" fillId="0" borderId="0" xfId="0" applyNumberFormat="1" applyFont="1" applyFill="1" applyBorder="1" applyAlignment="1">
      <alignment horizontal="center" vertical="top" wrapText="1" readingOrder="1"/>
    </xf>
    <xf numFmtId="0" fontId="7" fillId="0" borderId="3" xfId="0" applyNumberFormat="1" applyFont="1" applyFill="1" applyBorder="1" applyAlignment="1">
      <alignment horizontal="center" vertical="top" wrapText="1" readingOrder="1"/>
    </xf>
    <xf numFmtId="0" fontId="7" fillId="0" borderId="0" xfId="0" applyNumberFormat="1" applyFont="1" applyFill="1" applyBorder="1" applyAlignment="1">
      <alignment horizontal="center" vertical="top" wrapText="1" readingOrder="1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0" fontId="6" fillId="0" borderId="0" xfId="2" applyNumberFormat="1" applyFont="1" applyBorder="1" applyAlignment="1">
      <alignment horizontal="center"/>
    </xf>
    <xf numFmtId="10" fontId="2" fillId="2" borderId="2" xfId="2" applyNumberFormat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681718</xdr:colOff>
      <xdr:row>1</xdr:row>
      <xdr:rowOff>142875</xdr:rowOff>
    </xdr:from>
    <xdr:ext cx="863575" cy="857650"/>
    <xdr:pic>
      <xdr:nvPicPr>
        <xdr:cNvPr id="2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718" y="333375"/>
          <a:ext cx="863575" cy="857650"/>
        </a:xfrm>
        <a:prstGeom prst="rect">
          <a:avLst/>
        </a:prstGeom>
      </xdr:spPr>
    </xdr:pic>
    <xdr:clientData/>
  </xdr:oneCellAnchor>
  <xdr:oneCellAnchor>
    <xdr:from>
      <xdr:col>51</xdr:col>
      <xdr:colOff>431703</xdr:colOff>
      <xdr:row>1</xdr:row>
      <xdr:rowOff>217248</xdr:rowOff>
    </xdr:from>
    <xdr:ext cx="1536071" cy="787067"/>
    <xdr:pic>
      <xdr:nvPicPr>
        <xdr:cNvPr id="3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93703" y="379173"/>
          <a:ext cx="1536071" cy="787067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0</xdr:row>
      <xdr:rowOff>0</xdr:rowOff>
    </xdr:from>
    <xdr:to>
      <xdr:col>0</xdr:col>
      <xdr:colOff>336176</xdr:colOff>
      <xdr:row>8</xdr:row>
      <xdr:rowOff>112619</xdr:rowOff>
    </xdr:to>
    <xdr:pic>
      <xdr:nvPicPr>
        <xdr:cNvPr id="4" name="Picture 10"/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336176" cy="1636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2"/>
  <sheetViews>
    <sheetView showGridLines="0" tabSelected="1" workbookViewId="0">
      <selection activeCell="B5" sqref="B5:BA5"/>
    </sheetView>
  </sheetViews>
  <sheetFormatPr baseColWidth="10" defaultColWidth="11.42578125" defaultRowHeight="15" x14ac:dyDescent="0.25"/>
  <cols>
    <col min="1" max="1" width="8" customWidth="1"/>
    <col min="2" max="2" width="41.42578125" bestFit="1" customWidth="1"/>
    <col min="3" max="3" width="15.42578125" customWidth="1"/>
    <col min="4" max="4" width="16.5703125" customWidth="1"/>
    <col min="5" max="5" width="16.42578125" customWidth="1"/>
    <col min="6" max="6" width="17.42578125" customWidth="1"/>
    <col min="7" max="7" width="19.42578125" customWidth="1"/>
    <col min="8" max="15" width="15.42578125" bestFit="1" customWidth="1"/>
    <col min="16" max="25" width="17" bestFit="1" customWidth="1"/>
    <col min="26" max="27" width="17.140625" bestFit="1" customWidth="1"/>
    <col min="28" max="29" width="18" bestFit="1" customWidth="1"/>
    <col min="30" max="40" width="17.85546875" bestFit="1" customWidth="1"/>
    <col min="41" max="53" width="18.85546875" bestFit="1" customWidth="1"/>
    <col min="54" max="54" width="11.42578125" style="1" bestFit="1" customWidth="1"/>
    <col min="56" max="57" width="16.140625" bestFit="1" customWidth="1"/>
  </cols>
  <sheetData>
    <row r="1" spans="1:57" s="15" customFormat="1" x14ac:dyDescent="0.25">
      <c r="BB1" s="16"/>
    </row>
    <row r="2" spans="1:57" s="15" customFormat="1" ht="28.5" customHeight="1" x14ac:dyDescent="0.25">
      <c r="B2" s="18" t="s">
        <v>63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6"/>
    </row>
    <row r="3" spans="1:57" s="15" customFormat="1" ht="21" customHeight="1" x14ac:dyDescent="0.25">
      <c r="A3" s="17"/>
      <c r="B3" s="20" t="s">
        <v>62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16"/>
      <c r="BE3" s="2"/>
    </row>
    <row r="4" spans="1:57" s="15" customFormat="1" ht="15.75" customHeight="1" x14ac:dyDescent="0.25">
      <c r="A4" s="17"/>
      <c r="B4" s="22" t="s">
        <v>61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16"/>
    </row>
    <row r="5" spans="1:57" s="15" customFormat="1" ht="15.75" x14ac:dyDescent="0.25">
      <c r="A5" s="17"/>
      <c r="B5" s="22" t="s">
        <v>60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16"/>
    </row>
    <row r="6" spans="1:57" s="15" customFormat="1" ht="15" customHeight="1" x14ac:dyDescent="0.25">
      <c r="A6" s="17"/>
      <c r="B6" s="24" t="s">
        <v>59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16"/>
    </row>
    <row r="7" spans="1:57" s="15" customFormat="1" x14ac:dyDescent="0.25">
      <c r="A7" s="17"/>
      <c r="B7" s="26" t="s">
        <v>64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16"/>
    </row>
    <row r="8" spans="1:57" x14ac:dyDescent="0.25">
      <c r="B8" s="14" t="s">
        <v>58</v>
      </c>
      <c r="C8" s="13" t="s">
        <v>57</v>
      </c>
      <c r="D8" s="13" t="s">
        <v>49</v>
      </c>
      <c r="E8" s="13" t="s">
        <v>48</v>
      </c>
      <c r="F8" s="13" t="s">
        <v>47</v>
      </c>
      <c r="G8" s="13" t="s">
        <v>46</v>
      </c>
      <c r="H8" s="13" t="s">
        <v>45</v>
      </c>
      <c r="I8" s="13" t="s">
        <v>44</v>
      </c>
      <c r="J8" s="13" t="s">
        <v>43</v>
      </c>
      <c r="K8" s="13" t="s">
        <v>42</v>
      </c>
      <c r="L8" s="13" t="s">
        <v>41</v>
      </c>
      <c r="M8" s="13" t="s">
        <v>40</v>
      </c>
      <c r="N8" s="13" t="s">
        <v>39</v>
      </c>
      <c r="O8" s="13" t="s">
        <v>38</v>
      </c>
      <c r="P8" s="13" t="s">
        <v>37</v>
      </c>
      <c r="Q8" s="13" t="s">
        <v>36</v>
      </c>
      <c r="R8" s="13" t="s">
        <v>35</v>
      </c>
      <c r="S8" s="13" t="s">
        <v>34</v>
      </c>
      <c r="T8" s="13" t="s">
        <v>33</v>
      </c>
      <c r="U8" s="13" t="s">
        <v>32</v>
      </c>
      <c r="V8" s="13" t="s">
        <v>31</v>
      </c>
      <c r="W8" s="13" t="s">
        <v>30</v>
      </c>
      <c r="X8" s="13" t="s">
        <v>29</v>
      </c>
      <c r="Y8" s="13" t="s">
        <v>28</v>
      </c>
      <c r="Z8" s="13" t="s">
        <v>27</v>
      </c>
      <c r="AA8" s="13" t="s">
        <v>26</v>
      </c>
      <c r="AB8" s="13" t="s">
        <v>25</v>
      </c>
      <c r="AC8" s="13" t="s">
        <v>24</v>
      </c>
      <c r="AD8" s="13" t="s">
        <v>23</v>
      </c>
      <c r="AE8" s="13" t="s">
        <v>22</v>
      </c>
      <c r="AF8" s="13" t="s">
        <v>21</v>
      </c>
      <c r="AG8" s="13" t="s">
        <v>20</v>
      </c>
      <c r="AH8" s="13" t="s">
        <v>19</v>
      </c>
      <c r="AI8" s="13" t="s">
        <v>18</v>
      </c>
      <c r="AJ8" s="13" t="s">
        <v>17</v>
      </c>
      <c r="AK8" s="13" t="s">
        <v>16</v>
      </c>
      <c r="AL8" s="13" t="s">
        <v>15</v>
      </c>
      <c r="AM8" s="13" t="s">
        <v>14</v>
      </c>
      <c r="AN8" s="13" t="s">
        <v>13</v>
      </c>
      <c r="AO8" s="13" t="s">
        <v>12</v>
      </c>
      <c r="AP8" s="13" t="s">
        <v>11</v>
      </c>
      <c r="AQ8" s="13" t="s">
        <v>10</v>
      </c>
      <c r="AR8" s="13" t="s">
        <v>9</v>
      </c>
      <c r="AS8" s="13" t="s">
        <v>8</v>
      </c>
      <c r="AT8" s="13" t="s">
        <v>7</v>
      </c>
      <c r="AU8" s="13" t="s">
        <v>6</v>
      </c>
      <c r="AV8" s="13" t="s">
        <v>5</v>
      </c>
      <c r="AW8" s="13" t="s">
        <v>4</v>
      </c>
      <c r="AX8" s="13" t="s">
        <v>3</v>
      </c>
      <c r="AY8" s="13" t="s">
        <v>2</v>
      </c>
      <c r="AZ8" s="13" t="s">
        <v>1</v>
      </c>
      <c r="BA8" s="13" t="s">
        <v>0</v>
      </c>
    </row>
    <row r="9" spans="1:57" x14ac:dyDescent="0.25">
      <c r="A9">
        <v>10</v>
      </c>
      <c r="B9" s="10" t="s">
        <v>56</v>
      </c>
      <c r="C9" s="9">
        <v>158260038</v>
      </c>
      <c r="D9" s="9">
        <v>147008769</v>
      </c>
      <c r="E9" s="9">
        <v>159655726</v>
      </c>
      <c r="F9" s="9">
        <v>180669523</v>
      </c>
      <c r="G9" s="9">
        <v>187320527</v>
      </c>
      <c r="H9" s="9">
        <v>219445613</v>
      </c>
      <c r="I9" s="9">
        <v>232261641</v>
      </c>
      <c r="J9" s="9">
        <v>251711103</v>
      </c>
      <c r="K9" s="9">
        <v>309077964</v>
      </c>
      <c r="L9" s="9">
        <v>327210440</v>
      </c>
      <c r="M9" s="9">
        <v>342498273</v>
      </c>
      <c r="N9" s="9">
        <v>363266487</v>
      </c>
      <c r="O9" s="9">
        <v>389658493</v>
      </c>
      <c r="P9" s="9">
        <v>669785258</v>
      </c>
      <c r="Q9" s="9">
        <v>817644126</v>
      </c>
      <c r="R9" s="9">
        <v>936191324</v>
      </c>
      <c r="S9" s="9">
        <v>827303960</v>
      </c>
      <c r="T9" s="9">
        <v>888303497</v>
      </c>
      <c r="U9" s="9">
        <v>1065552932</v>
      </c>
      <c r="V9" s="9">
        <v>1529283472</v>
      </c>
      <c r="W9" s="9">
        <v>1998960072</v>
      </c>
      <c r="X9" s="9">
        <v>2665785044</v>
      </c>
      <c r="Y9" s="9">
        <v>3424965212</v>
      </c>
      <c r="Z9" s="9">
        <v>5042772462</v>
      </c>
      <c r="AA9" s="9">
        <v>5622020417</v>
      </c>
      <c r="AB9" s="9">
        <v>8269160442</v>
      </c>
      <c r="AC9" s="9">
        <v>14634023557</v>
      </c>
      <c r="AD9" s="9">
        <v>17061190776</v>
      </c>
      <c r="AE9" s="9">
        <v>18613897546</v>
      </c>
      <c r="AF9" s="9">
        <v>21258868009</v>
      </c>
      <c r="AG9" s="9">
        <v>23626384234</v>
      </c>
      <c r="AH9" s="9">
        <v>27551478049</v>
      </c>
      <c r="AI9" s="9">
        <v>30248820995</v>
      </c>
      <c r="AJ9" s="9">
        <v>35661199704</v>
      </c>
      <c r="AK9" s="9">
        <v>41744690090</v>
      </c>
      <c r="AL9" s="9">
        <v>45050603252</v>
      </c>
      <c r="AM9" s="9">
        <v>49743538176</v>
      </c>
      <c r="AN9" s="9">
        <v>56083933395</v>
      </c>
      <c r="AO9" s="9">
        <v>87223183201.369995</v>
      </c>
      <c r="AP9" s="9">
        <v>142911822790.57001</v>
      </c>
      <c r="AQ9" s="9">
        <v>163085299799.51999</v>
      </c>
      <c r="AR9" s="9">
        <v>204172676111.79001</v>
      </c>
      <c r="AS9" s="9">
        <v>212701073604.64999</v>
      </c>
      <c r="AT9" s="9">
        <v>193964960192.87018</v>
      </c>
      <c r="AU9" s="9">
        <v>233685769521.82022</v>
      </c>
      <c r="AV9" s="9">
        <v>257457882298.93015</v>
      </c>
      <c r="AW9" s="9">
        <v>292147755913.47998</v>
      </c>
      <c r="AX9" s="9">
        <v>342978209158.25983</v>
      </c>
      <c r="AY9" s="9">
        <v>382181282948.56995</v>
      </c>
      <c r="AZ9" s="9">
        <v>400888653552.77002</v>
      </c>
      <c r="BA9" s="9">
        <v>436916837829.59747</v>
      </c>
      <c r="BB9"/>
      <c r="BD9" s="12"/>
    </row>
    <row r="10" spans="1:57" x14ac:dyDescent="0.25">
      <c r="A10">
        <v>20</v>
      </c>
      <c r="B10" s="10" t="s">
        <v>55</v>
      </c>
      <c r="C10" s="9">
        <v>4230182</v>
      </c>
      <c r="D10" s="9">
        <v>26890286</v>
      </c>
      <c r="E10" s="9">
        <v>30325753</v>
      </c>
      <c r="F10" s="9">
        <v>46215127</v>
      </c>
      <c r="G10" s="9">
        <v>65744571</v>
      </c>
      <c r="H10" s="9">
        <v>71066687</v>
      </c>
      <c r="I10" s="9">
        <v>97862789</v>
      </c>
      <c r="J10" s="9">
        <v>123286525</v>
      </c>
      <c r="K10" s="9">
        <v>210601367</v>
      </c>
      <c r="L10" s="9">
        <v>330882507</v>
      </c>
      <c r="M10" s="9">
        <v>242156177</v>
      </c>
      <c r="N10" s="9">
        <v>267005905</v>
      </c>
      <c r="O10" s="9">
        <v>239454502</v>
      </c>
      <c r="P10" s="9">
        <v>108975469</v>
      </c>
      <c r="Q10" s="9">
        <v>142880596</v>
      </c>
      <c r="R10" s="9">
        <v>72215447</v>
      </c>
      <c r="S10" s="9">
        <v>107935994</v>
      </c>
      <c r="T10" s="9">
        <v>192193704</v>
      </c>
      <c r="U10" s="9">
        <v>126961640</v>
      </c>
      <c r="V10" s="9">
        <v>119785081</v>
      </c>
      <c r="W10" s="9">
        <v>160555929</v>
      </c>
      <c r="X10" s="9">
        <v>223882253</v>
      </c>
      <c r="Y10" s="9">
        <v>1018527668</v>
      </c>
      <c r="Z10" s="9">
        <v>801729476</v>
      </c>
      <c r="AA10" s="9">
        <v>1245741209</v>
      </c>
      <c r="AB10" s="9">
        <v>1834079701</v>
      </c>
      <c r="AC10" s="9">
        <v>1865151405</v>
      </c>
      <c r="AD10" s="9">
        <v>2004965447</v>
      </c>
      <c r="AE10" s="9">
        <v>1640277471</v>
      </c>
      <c r="AF10" s="9">
        <v>1738250495</v>
      </c>
      <c r="AG10" s="9">
        <v>1765835640</v>
      </c>
      <c r="AH10" s="9">
        <v>6978626652</v>
      </c>
      <c r="AI10" s="9">
        <v>8801881134</v>
      </c>
      <c r="AJ10" s="9">
        <v>8127662484</v>
      </c>
      <c r="AK10" s="9">
        <v>6986442674</v>
      </c>
      <c r="AL10" s="9">
        <v>14802229930</v>
      </c>
      <c r="AM10" s="9">
        <v>15155689284</v>
      </c>
      <c r="AN10" s="9">
        <v>19892909788.299999</v>
      </c>
      <c r="AO10" s="9">
        <v>41932552923.629997</v>
      </c>
      <c r="AP10" s="9">
        <v>15843244697.309999</v>
      </c>
      <c r="AQ10" s="9">
        <v>27533449913.029999</v>
      </c>
      <c r="AR10" s="9">
        <v>32075682078.709999</v>
      </c>
      <c r="AS10" s="9">
        <v>35397092825.379997</v>
      </c>
      <c r="AT10" s="9">
        <v>32017849757.080002</v>
      </c>
      <c r="AU10" s="9">
        <v>22781517910.020008</v>
      </c>
      <c r="AV10" s="9">
        <v>23651428389.220001</v>
      </c>
      <c r="AW10" s="9">
        <v>25519013460.290001</v>
      </c>
      <c r="AX10" s="9">
        <v>26212880168.350006</v>
      </c>
      <c r="AY10" s="9">
        <v>35208425577.459991</v>
      </c>
      <c r="AZ10" s="9">
        <v>41522771076.610001</v>
      </c>
      <c r="BA10" s="9">
        <v>47722431098.649849</v>
      </c>
      <c r="BB10"/>
      <c r="BE10" s="9"/>
    </row>
    <row r="11" spans="1:57" x14ac:dyDescent="0.25">
      <c r="A11">
        <v>50</v>
      </c>
      <c r="B11" s="10" t="s">
        <v>54</v>
      </c>
      <c r="C11" s="9">
        <v>162490220</v>
      </c>
      <c r="D11" s="9">
        <v>178899055</v>
      </c>
      <c r="E11" s="9">
        <v>195481479</v>
      </c>
      <c r="F11" s="9">
        <v>226884650</v>
      </c>
      <c r="G11" s="9">
        <v>253065098</v>
      </c>
      <c r="H11" s="9">
        <v>290512300</v>
      </c>
      <c r="I11" s="9">
        <v>330124430</v>
      </c>
      <c r="J11" s="9">
        <v>374997628</v>
      </c>
      <c r="K11" s="9">
        <v>519679331</v>
      </c>
      <c r="L11" s="9">
        <v>658092947</v>
      </c>
      <c r="M11" s="9">
        <v>584654450</v>
      </c>
      <c r="N11" s="9">
        <v>630272392</v>
      </c>
      <c r="O11" s="9">
        <v>629112995</v>
      </c>
      <c r="P11" s="9">
        <v>778760727</v>
      </c>
      <c r="Q11" s="9">
        <v>960524722</v>
      </c>
      <c r="R11" s="9">
        <v>1008406771</v>
      </c>
      <c r="S11" s="9">
        <v>935239954</v>
      </c>
      <c r="T11" s="9">
        <v>1080497201</v>
      </c>
      <c r="U11" s="9">
        <v>1192514572</v>
      </c>
      <c r="V11" s="9">
        <v>1649068553</v>
      </c>
      <c r="W11" s="9">
        <v>2159516001</v>
      </c>
      <c r="X11" s="9">
        <v>2889667297</v>
      </c>
      <c r="Y11" s="9">
        <v>4443492880</v>
      </c>
      <c r="Z11" s="9">
        <v>5844501938</v>
      </c>
      <c r="AA11" s="9">
        <f t="shared" ref="AA11:AM11" si="0">AA9+AA10</f>
        <v>6867761626</v>
      </c>
      <c r="AB11" s="9">
        <f t="shared" si="0"/>
        <v>10103240143</v>
      </c>
      <c r="AC11" s="9">
        <f t="shared" si="0"/>
        <v>16499174962</v>
      </c>
      <c r="AD11" s="9">
        <f t="shared" si="0"/>
        <v>19066156223</v>
      </c>
      <c r="AE11" s="9">
        <f t="shared" si="0"/>
        <v>20254175017</v>
      </c>
      <c r="AF11" s="9">
        <f t="shared" si="0"/>
        <v>22997118504</v>
      </c>
      <c r="AG11" s="9">
        <f t="shared" si="0"/>
        <v>25392219874</v>
      </c>
      <c r="AH11" s="9">
        <f t="shared" si="0"/>
        <v>34530104701</v>
      </c>
      <c r="AI11" s="9">
        <f t="shared" si="0"/>
        <v>39050702129</v>
      </c>
      <c r="AJ11" s="9">
        <f t="shared" si="0"/>
        <v>43788862188</v>
      </c>
      <c r="AK11" s="9">
        <f t="shared" si="0"/>
        <v>48731132764</v>
      </c>
      <c r="AL11" s="9">
        <f t="shared" si="0"/>
        <v>59852833182</v>
      </c>
      <c r="AM11" s="9">
        <f t="shared" si="0"/>
        <v>64899227460</v>
      </c>
      <c r="AN11" s="9">
        <f>(AN9+AN10)+570000000</f>
        <v>76546843183.300003</v>
      </c>
      <c r="AO11" s="9">
        <f>(AO9+AO10)</f>
        <v>129155736125</v>
      </c>
      <c r="AP11" s="9">
        <f>(AP9+AP10)</f>
        <v>158755067487.88</v>
      </c>
      <c r="AQ11" s="9">
        <f>(AQ9+AQ10)+1056997382.56</f>
        <v>191675747095.10999</v>
      </c>
      <c r="AR11" s="9">
        <f>(AR9+AR10)+1769782008.16</f>
        <v>238018140198.66</v>
      </c>
      <c r="AS11" s="9">
        <f>(AS9+AS10)+18115897640.77</f>
        <v>266214064070.79999</v>
      </c>
      <c r="AT11" s="9">
        <f>(AT9+AT10)+40372901493.01</f>
        <v>266355711442.96021</v>
      </c>
      <c r="AU11" s="9">
        <f>(AU9+AU10)+30237235764.13</f>
        <v>286704523195.97021</v>
      </c>
      <c r="AV11" s="9">
        <f>(AV9+AV10)+40297145890.65</f>
        <v>321406456578.80017</v>
      </c>
      <c r="AW11" s="9">
        <f>(AW9+AW10)+82978612649.2</f>
        <v>400645382022.96997</v>
      </c>
      <c r="AX11" s="9">
        <f>(AX9+AX10)+27679076432.64</f>
        <v>396870165759.24988</v>
      </c>
      <c r="AY11" s="9">
        <f>(AY9+AY10)+33747500000</f>
        <v>451137208526.02991</v>
      </c>
      <c r="AZ11" s="9">
        <f>(AZ9+AZ10)+42115009428</f>
        <v>484526434057.38</v>
      </c>
      <c r="BA11" s="9">
        <f>(BA9+BA10)+77425869500</f>
        <v>562065138428.24731</v>
      </c>
      <c r="BB11"/>
    </row>
    <row r="12" spans="1:57" x14ac:dyDescent="0.25">
      <c r="A12" s="11" t="s">
        <v>53</v>
      </c>
      <c r="B12" s="10" t="s">
        <v>52</v>
      </c>
      <c r="C12" s="9">
        <v>38057546</v>
      </c>
      <c r="D12" s="9">
        <v>20219075</v>
      </c>
      <c r="E12" s="9">
        <v>10755708</v>
      </c>
      <c r="F12" s="9">
        <v>10034652</v>
      </c>
      <c r="G12" s="9">
        <v>14354441</v>
      </c>
      <c r="H12" s="9">
        <v>13552801</v>
      </c>
      <c r="I12" s="9">
        <v>6054327</v>
      </c>
      <c r="J12" s="9">
        <v>14869867</v>
      </c>
      <c r="K12" s="9">
        <v>1954586</v>
      </c>
      <c r="L12" s="9"/>
      <c r="M12" s="9"/>
      <c r="N12" s="9"/>
      <c r="O12" s="9"/>
      <c r="P12" s="9">
        <v>227278235</v>
      </c>
      <c r="Q12" s="9">
        <v>104390967</v>
      </c>
      <c r="R12" s="9">
        <v>82371585</v>
      </c>
      <c r="S12" s="9">
        <v>93980646</v>
      </c>
      <c r="T12" s="9">
        <v>97241161</v>
      </c>
      <c r="U12" s="9">
        <v>130899931</v>
      </c>
      <c r="V12" s="9">
        <v>269278516</v>
      </c>
      <c r="W12" s="9">
        <v>365746247</v>
      </c>
      <c r="X12" s="9">
        <v>207940314</v>
      </c>
      <c r="Y12" s="9">
        <v>353806891</v>
      </c>
      <c r="Z12" s="9">
        <v>273263133</v>
      </c>
      <c r="AA12" s="9">
        <v>285087656</v>
      </c>
      <c r="AB12" s="9">
        <v>323545042</v>
      </c>
      <c r="AC12" s="9">
        <v>202458262</v>
      </c>
      <c r="AD12" s="9">
        <v>264391523</v>
      </c>
      <c r="AE12" s="9">
        <v>479145164</v>
      </c>
      <c r="AF12" s="9">
        <v>376671986</v>
      </c>
      <c r="AG12" s="9">
        <v>228581256</v>
      </c>
      <c r="AH12" s="9">
        <v>208526109</v>
      </c>
      <c r="AI12" s="9">
        <v>83389135</v>
      </c>
      <c r="AJ12" s="9">
        <v>2435821726</v>
      </c>
      <c r="AK12" s="9">
        <v>1512668712</v>
      </c>
      <c r="AL12" s="9">
        <v>4899593135</v>
      </c>
      <c r="AM12" s="9">
        <v>8802309072</v>
      </c>
      <c r="AN12" s="9">
        <v>17103328160.700003</v>
      </c>
      <c r="AO12" s="9">
        <v>16695385162.379999</v>
      </c>
      <c r="AP12" s="9">
        <v>24879349713.799999</v>
      </c>
      <c r="AQ12" s="9">
        <v>41226271827.599998</v>
      </c>
      <c r="AR12" s="9">
        <v>33428350346.59</v>
      </c>
      <c r="AS12" s="9">
        <v>68979760924.619995</v>
      </c>
      <c r="AT12" s="9">
        <v>64072658999.660011</v>
      </c>
      <c r="AU12" s="9">
        <v>91915036300.339981</v>
      </c>
      <c r="AV12" s="9">
        <v>88594886479.47998</v>
      </c>
      <c r="AW12" s="9">
        <v>69925528695.599991</v>
      </c>
      <c r="AX12" s="9">
        <v>124019114760.13007</v>
      </c>
      <c r="AY12" s="9">
        <v>105299991473.97002</v>
      </c>
      <c r="AZ12" s="9">
        <v>307445401482.44995</v>
      </c>
      <c r="BA12" s="9">
        <v>103909454906.92</v>
      </c>
      <c r="BB12"/>
    </row>
    <row r="13" spans="1:57" s="2" customFormat="1" x14ac:dyDescent="0.25">
      <c r="B13" s="8" t="s">
        <v>51</v>
      </c>
      <c r="C13" s="7">
        <f t="shared" ref="C13:AH13" si="1">SUM(C11:C12)</f>
        <v>200547766</v>
      </c>
      <c r="D13" s="7">
        <f t="shared" si="1"/>
        <v>199118130</v>
      </c>
      <c r="E13" s="7">
        <f t="shared" si="1"/>
        <v>206237187</v>
      </c>
      <c r="F13" s="7">
        <f t="shared" si="1"/>
        <v>236919302</v>
      </c>
      <c r="G13" s="7">
        <f t="shared" si="1"/>
        <v>267419539</v>
      </c>
      <c r="H13" s="7">
        <f t="shared" si="1"/>
        <v>304065101</v>
      </c>
      <c r="I13" s="7">
        <f t="shared" si="1"/>
        <v>336178757</v>
      </c>
      <c r="J13" s="7">
        <f t="shared" si="1"/>
        <v>389867495</v>
      </c>
      <c r="K13" s="7">
        <f t="shared" si="1"/>
        <v>521633917</v>
      </c>
      <c r="L13" s="7">
        <f t="shared" si="1"/>
        <v>658092947</v>
      </c>
      <c r="M13" s="7">
        <f t="shared" si="1"/>
        <v>584654450</v>
      </c>
      <c r="N13" s="7">
        <f t="shared" si="1"/>
        <v>630272392</v>
      </c>
      <c r="O13" s="7">
        <f t="shared" si="1"/>
        <v>629112995</v>
      </c>
      <c r="P13" s="7">
        <f t="shared" si="1"/>
        <v>1006038962</v>
      </c>
      <c r="Q13" s="7">
        <f t="shared" si="1"/>
        <v>1064915689</v>
      </c>
      <c r="R13" s="7">
        <f t="shared" si="1"/>
        <v>1090778356</v>
      </c>
      <c r="S13" s="7">
        <f t="shared" si="1"/>
        <v>1029220600</v>
      </c>
      <c r="T13" s="7">
        <f t="shared" si="1"/>
        <v>1177738362</v>
      </c>
      <c r="U13" s="7">
        <f t="shared" si="1"/>
        <v>1323414503</v>
      </c>
      <c r="V13" s="7">
        <f t="shared" si="1"/>
        <v>1918347069</v>
      </c>
      <c r="W13" s="7">
        <f t="shared" si="1"/>
        <v>2525262248</v>
      </c>
      <c r="X13" s="7">
        <f t="shared" si="1"/>
        <v>3097607611</v>
      </c>
      <c r="Y13" s="7">
        <f t="shared" si="1"/>
        <v>4797299771</v>
      </c>
      <c r="Z13" s="7">
        <f t="shared" si="1"/>
        <v>6117765071</v>
      </c>
      <c r="AA13" s="7">
        <f t="shared" si="1"/>
        <v>7152849282</v>
      </c>
      <c r="AB13" s="7">
        <f t="shared" si="1"/>
        <v>10426785185</v>
      </c>
      <c r="AC13" s="7">
        <f t="shared" si="1"/>
        <v>16701633224</v>
      </c>
      <c r="AD13" s="7">
        <f t="shared" si="1"/>
        <v>19330547746</v>
      </c>
      <c r="AE13" s="7">
        <f t="shared" si="1"/>
        <v>20733320181</v>
      </c>
      <c r="AF13" s="7">
        <f t="shared" si="1"/>
        <v>23373790490</v>
      </c>
      <c r="AG13" s="7">
        <f t="shared" si="1"/>
        <v>25620801130</v>
      </c>
      <c r="AH13" s="7">
        <f t="shared" si="1"/>
        <v>34738630810</v>
      </c>
      <c r="AI13" s="7">
        <f t="shared" ref="AI13:BN13" si="2">SUM(AI11:AI12)</f>
        <v>39134091264</v>
      </c>
      <c r="AJ13" s="7">
        <f t="shared" si="2"/>
        <v>46224683914</v>
      </c>
      <c r="AK13" s="7">
        <f t="shared" si="2"/>
        <v>50243801476</v>
      </c>
      <c r="AL13" s="7">
        <f t="shared" si="2"/>
        <v>64752426317</v>
      </c>
      <c r="AM13" s="7">
        <f t="shared" si="2"/>
        <v>73701536532</v>
      </c>
      <c r="AN13" s="7">
        <f t="shared" si="2"/>
        <v>93650171344</v>
      </c>
      <c r="AO13" s="7">
        <f t="shared" si="2"/>
        <v>145851121287.38</v>
      </c>
      <c r="AP13" s="7">
        <f t="shared" si="2"/>
        <v>183634417201.67999</v>
      </c>
      <c r="AQ13" s="7">
        <f t="shared" si="2"/>
        <v>232902018922.70999</v>
      </c>
      <c r="AR13" s="7">
        <f t="shared" si="2"/>
        <v>271446490545.25</v>
      </c>
      <c r="AS13" s="7">
        <f t="shared" si="2"/>
        <v>335193824995.41998</v>
      </c>
      <c r="AT13" s="7">
        <f t="shared" si="2"/>
        <v>330428370442.62024</v>
      </c>
      <c r="AU13" s="7">
        <f t="shared" si="2"/>
        <v>378619559496.31018</v>
      </c>
      <c r="AV13" s="7">
        <f t="shared" si="2"/>
        <v>410001343058.28015</v>
      </c>
      <c r="AW13" s="7">
        <f t="shared" si="2"/>
        <v>470570910718.56995</v>
      </c>
      <c r="AX13" s="7">
        <f t="shared" si="2"/>
        <v>520889280519.37994</v>
      </c>
      <c r="AY13" s="7">
        <f t="shared" si="2"/>
        <v>556437199999.99988</v>
      </c>
      <c r="AZ13" s="7">
        <f t="shared" si="2"/>
        <v>791971835539.82996</v>
      </c>
      <c r="BA13" s="7">
        <f t="shared" si="2"/>
        <v>665974593335.16736</v>
      </c>
      <c r="BB13" s="6"/>
    </row>
    <row r="14" spans="1:57" ht="36" x14ac:dyDescent="0.25">
      <c r="B14" s="5" t="s">
        <v>50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</row>
    <row r="15" spans="1:57" x14ac:dyDescent="0.2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</row>
    <row r="16" spans="1:57" x14ac:dyDescent="0.25">
      <c r="B16" s="26" t="s">
        <v>65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</row>
    <row r="17" spans="1:53" x14ac:dyDescent="0.25">
      <c r="B17" s="14" t="s">
        <v>58</v>
      </c>
      <c r="C17" s="13" t="s">
        <v>57</v>
      </c>
      <c r="D17" s="13" t="s">
        <v>49</v>
      </c>
      <c r="E17" s="13" t="s">
        <v>48</v>
      </c>
      <c r="F17" s="13" t="s">
        <v>47</v>
      </c>
      <c r="G17" s="13" t="s">
        <v>46</v>
      </c>
      <c r="H17" s="13" t="s">
        <v>45</v>
      </c>
      <c r="I17" s="13" t="s">
        <v>44</v>
      </c>
      <c r="J17" s="13" t="s">
        <v>43</v>
      </c>
      <c r="K17" s="13" t="s">
        <v>42</v>
      </c>
      <c r="L17" s="13" t="s">
        <v>41</v>
      </c>
      <c r="M17" s="13" t="s">
        <v>40</v>
      </c>
      <c r="N17" s="13" t="s">
        <v>39</v>
      </c>
      <c r="O17" s="13" t="s">
        <v>38</v>
      </c>
      <c r="P17" s="13" t="s">
        <v>37</v>
      </c>
      <c r="Q17" s="13" t="s">
        <v>36</v>
      </c>
      <c r="R17" s="13" t="s">
        <v>35</v>
      </c>
      <c r="S17" s="13" t="s">
        <v>34</v>
      </c>
      <c r="T17" s="13" t="s">
        <v>33</v>
      </c>
      <c r="U17" s="13" t="s">
        <v>32</v>
      </c>
      <c r="V17" s="13" t="s">
        <v>31</v>
      </c>
      <c r="W17" s="13" t="s">
        <v>30</v>
      </c>
      <c r="X17" s="13" t="s">
        <v>29</v>
      </c>
      <c r="Y17" s="13" t="s">
        <v>28</v>
      </c>
      <c r="Z17" s="13" t="s">
        <v>27</v>
      </c>
      <c r="AA17" s="13" t="s">
        <v>26</v>
      </c>
      <c r="AB17" s="13" t="s">
        <v>25</v>
      </c>
      <c r="AC17" s="13" t="s">
        <v>24</v>
      </c>
      <c r="AD17" s="13" t="s">
        <v>23</v>
      </c>
      <c r="AE17" s="13" t="s">
        <v>22</v>
      </c>
      <c r="AF17" s="13" t="s">
        <v>21</v>
      </c>
      <c r="AG17" s="13" t="s">
        <v>20</v>
      </c>
      <c r="AH17" s="13" t="s">
        <v>19</v>
      </c>
      <c r="AI17" s="13" t="s">
        <v>18</v>
      </c>
      <c r="AJ17" s="13" t="s">
        <v>17</v>
      </c>
      <c r="AK17" s="13" t="s">
        <v>16</v>
      </c>
      <c r="AL17" s="13" t="s">
        <v>15</v>
      </c>
      <c r="AM17" s="13" t="s">
        <v>14</v>
      </c>
      <c r="AN17" s="13" t="s">
        <v>13</v>
      </c>
      <c r="AO17" s="13" t="s">
        <v>12</v>
      </c>
      <c r="AP17" s="13" t="s">
        <v>11</v>
      </c>
      <c r="AQ17" s="13" t="s">
        <v>10</v>
      </c>
      <c r="AR17" s="13" t="s">
        <v>9</v>
      </c>
      <c r="AS17" s="13" t="s">
        <v>8</v>
      </c>
      <c r="AT17" s="13" t="s">
        <v>7</v>
      </c>
      <c r="AU17" s="13" t="s">
        <v>6</v>
      </c>
      <c r="AV17" s="13" t="s">
        <v>5</v>
      </c>
      <c r="AW17" s="13" t="s">
        <v>4</v>
      </c>
      <c r="AX17" s="13" t="s">
        <v>3</v>
      </c>
      <c r="AY17" s="13" t="s">
        <v>2</v>
      </c>
      <c r="AZ17" s="13" t="s">
        <v>1</v>
      </c>
      <c r="BA17" s="13" t="s">
        <v>0</v>
      </c>
    </row>
    <row r="18" spans="1:53" x14ac:dyDescent="0.25">
      <c r="A18">
        <v>10</v>
      </c>
      <c r="B18" s="10" t="s">
        <v>56</v>
      </c>
      <c r="C18" s="28" t="str">
        <f>+IFERROR((C9/B9 -1),"-")</f>
        <v>-</v>
      </c>
      <c r="D18" s="28">
        <f t="shared" ref="D18:BA18" si="3">+IFERROR((D9/C9 -1),"-")</f>
        <v>-7.1093556795430612E-2</v>
      </c>
      <c r="E18" s="28">
        <f t="shared" si="3"/>
        <v>8.6028589219735663E-2</v>
      </c>
      <c r="F18" s="28">
        <f t="shared" si="3"/>
        <v>0.13161943844093638</v>
      </c>
      <c r="G18" s="28">
        <f t="shared" si="3"/>
        <v>3.6813093263106778E-2</v>
      </c>
      <c r="H18" s="28">
        <f t="shared" si="3"/>
        <v>0.17149794800652041</v>
      </c>
      <c r="I18" s="28">
        <f t="shared" si="3"/>
        <v>5.8401841917887776E-2</v>
      </c>
      <c r="J18" s="28">
        <f t="shared" si="3"/>
        <v>8.3739449683815748E-2</v>
      </c>
      <c r="K18" s="28">
        <f t="shared" si="3"/>
        <v>0.22790755082424785</v>
      </c>
      <c r="L18" s="28">
        <f t="shared" si="3"/>
        <v>5.8666349956931985E-2</v>
      </c>
      <c r="M18" s="28">
        <f t="shared" si="3"/>
        <v>4.672171523622537E-2</v>
      </c>
      <c r="N18" s="28">
        <f t="shared" si="3"/>
        <v>6.0637426922149684E-2</v>
      </c>
      <c r="O18" s="28">
        <f t="shared" si="3"/>
        <v>7.2651915176529913E-2</v>
      </c>
      <c r="P18" s="28">
        <f t="shared" si="3"/>
        <v>0.71890327051077518</v>
      </c>
      <c r="Q18" s="28">
        <f t="shared" si="3"/>
        <v>0.22075563209843008</v>
      </c>
      <c r="R18" s="28">
        <f t="shared" si="3"/>
        <v>0.14498630177892324</v>
      </c>
      <c r="S18" s="28">
        <f t="shared" si="3"/>
        <v>-0.11630887961529535</v>
      </c>
      <c r="T18" s="28">
        <f t="shared" si="3"/>
        <v>7.3732920364602217E-2</v>
      </c>
      <c r="U18" s="28">
        <f t="shared" si="3"/>
        <v>0.19953702264891571</v>
      </c>
      <c r="V18" s="28">
        <f t="shared" si="3"/>
        <v>0.43520178685970712</v>
      </c>
      <c r="W18" s="28">
        <f t="shared" si="3"/>
        <v>0.30712200098897036</v>
      </c>
      <c r="X18" s="28">
        <f t="shared" si="3"/>
        <v>0.3335859386790192</v>
      </c>
      <c r="Y18" s="28">
        <f t="shared" si="3"/>
        <v>0.28478671590896654</v>
      </c>
      <c r="Z18" s="28">
        <f t="shared" si="3"/>
        <v>0.47235727952263939</v>
      </c>
      <c r="AA18" s="28">
        <f t="shared" si="3"/>
        <v>0.11486696244277228</v>
      </c>
      <c r="AB18" s="28">
        <f t="shared" si="3"/>
        <v>0.47085208317556337</v>
      </c>
      <c r="AC18" s="28">
        <f t="shared" si="3"/>
        <v>0.76971092284920983</v>
      </c>
      <c r="AD18" s="28">
        <f t="shared" si="3"/>
        <v>0.16585781822381951</v>
      </c>
      <c r="AE18" s="28">
        <f t="shared" si="3"/>
        <v>9.1008112527772411E-2</v>
      </c>
      <c r="AF18" s="28">
        <f t="shared" si="3"/>
        <v>0.14209654138600247</v>
      </c>
      <c r="AG18" s="28">
        <f t="shared" si="3"/>
        <v>0.11136605316885673</v>
      </c>
      <c r="AH18" s="28">
        <f t="shared" si="3"/>
        <v>0.16613180316231024</v>
      </c>
      <c r="AI18" s="28">
        <f t="shared" si="3"/>
        <v>9.7901932564300465E-2</v>
      </c>
      <c r="AJ18" s="28">
        <f t="shared" si="3"/>
        <v>0.17892858402298195</v>
      </c>
      <c r="AK18" s="28">
        <f t="shared" si="3"/>
        <v>0.17059129912888582</v>
      </c>
      <c r="AL18" s="28">
        <f t="shared" si="3"/>
        <v>7.9193620910170237E-2</v>
      </c>
      <c r="AM18" s="28">
        <f t="shared" si="3"/>
        <v>0.10417030151070539</v>
      </c>
      <c r="AN18" s="28">
        <f t="shared" si="3"/>
        <v>0.12746168550710535</v>
      </c>
      <c r="AO18" s="28">
        <f t="shared" si="3"/>
        <v>0.5552258538475856</v>
      </c>
      <c r="AP18" s="28">
        <f t="shared" si="3"/>
        <v>0.63846144505679225</v>
      </c>
      <c r="AQ18" s="28">
        <f t="shared" si="3"/>
        <v>0.14116030860870898</v>
      </c>
      <c r="AR18" s="28">
        <f t="shared" si="3"/>
        <v>0.25193795126095697</v>
      </c>
      <c r="AS18" s="28">
        <f t="shared" si="3"/>
        <v>4.1770513348174276E-2</v>
      </c>
      <c r="AT18" s="28">
        <f t="shared" si="3"/>
        <v>-8.8086595400100554E-2</v>
      </c>
      <c r="AU18" s="28">
        <f t="shared" si="3"/>
        <v>0.20478342732343724</v>
      </c>
      <c r="AV18" s="28">
        <f t="shared" si="3"/>
        <v>0.10172683097372004</v>
      </c>
      <c r="AW18" s="28">
        <f t="shared" si="3"/>
        <v>0.13473999438196249</v>
      </c>
      <c r="AX18" s="28">
        <f t="shared" si="3"/>
        <v>0.17398885398193298</v>
      </c>
      <c r="AY18" s="28">
        <f t="shared" si="3"/>
        <v>0.11430193739282335</v>
      </c>
      <c r="AZ18" s="28">
        <f t="shared" si="3"/>
        <v>4.8948945013399525E-2</v>
      </c>
      <c r="BA18" s="28">
        <f t="shared" si="3"/>
        <v>8.9870800676290497E-2</v>
      </c>
    </row>
    <row r="19" spans="1:53" x14ac:dyDescent="0.25">
      <c r="A19">
        <v>20</v>
      </c>
      <c r="B19" s="10" t="s">
        <v>55</v>
      </c>
      <c r="C19" s="28" t="str">
        <f t="shared" ref="C19:BA19" si="4">+IFERROR((C10/B10 -1),"-")</f>
        <v>-</v>
      </c>
      <c r="D19" s="28">
        <f t="shared" si="4"/>
        <v>5.3567681012306325</v>
      </c>
      <c r="E19" s="28">
        <f t="shared" si="4"/>
        <v>0.12775866348167519</v>
      </c>
      <c r="F19" s="28">
        <f t="shared" si="4"/>
        <v>0.52395645377709177</v>
      </c>
      <c r="G19" s="28">
        <f t="shared" si="4"/>
        <v>0.42257687618168838</v>
      </c>
      <c r="H19" s="28">
        <f t="shared" si="4"/>
        <v>8.095141422399732E-2</v>
      </c>
      <c r="I19" s="28">
        <f t="shared" si="4"/>
        <v>0.37705573639587286</v>
      </c>
      <c r="J19" s="28">
        <f t="shared" si="4"/>
        <v>0.25978961216811425</v>
      </c>
      <c r="K19" s="28">
        <f t="shared" si="4"/>
        <v>0.70822696965463172</v>
      </c>
      <c r="L19" s="28">
        <f t="shared" si="4"/>
        <v>0.5711318103647447</v>
      </c>
      <c r="M19" s="28">
        <f t="shared" si="4"/>
        <v>-0.26815056137132087</v>
      </c>
      <c r="N19" s="28">
        <f t="shared" si="4"/>
        <v>0.10261860055711081</v>
      </c>
      <c r="O19" s="28">
        <f t="shared" si="4"/>
        <v>-0.10318649319759421</v>
      </c>
      <c r="P19" s="28">
        <f t="shared" si="4"/>
        <v>-0.54490114785981347</v>
      </c>
      <c r="Q19" s="28">
        <f t="shared" si="4"/>
        <v>0.31112623153748475</v>
      </c>
      <c r="R19" s="28">
        <f t="shared" si="4"/>
        <v>-0.49457484765811033</v>
      </c>
      <c r="S19" s="28">
        <f t="shared" si="4"/>
        <v>0.49463859165754376</v>
      </c>
      <c r="T19" s="28">
        <f t="shared" si="4"/>
        <v>0.78062661840127223</v>
      </c>
      <c r="U19" s="28">
        <f t="shared" si="4"/>
        <v>-0.33940791317492902</v>
      </c>
      <c r="V19" s="28">
        <f t="shared" si="4"/>
        <v>-5.6525411927571212E-2</v>
      </c>
      <c r="W19" s="28">
        <f t="shared" si="4"/>
        <v>0.34036666051926789</v>
      </c>
      <c r="X19" s="28">
        <f t="shared" si="4"/>
        <v>0.39441909367295924</v>
      </c>
      <c r="Y19" s="28">
        <f t="shared" si="4"/>
        <v>3.5493899331091692</v>
      </c>
      <c r="Z19" s="28">
        <f t="shared" si="4"/>
        <v>-0.21285449459189365</v>
      </c>
      <c r="AA19" s="28">
        <f t="shared" si="4"/>
        <v>0.55381739887532833</v>
      </c>
      <c r="AB19" s="28">
        <f t="shared" si="4"/>
        <v>0.47227986659627308</v>
      </c>
      <c r="AC19" s="28">
        <f t="shared" si="4"/>
        <v>1.6941305213213242E-2</v>
      </c>
      <c r="AD19" s="28">
        <f t="shared" si="4"/>
        <v>7.4961229219887349E-2</v>
      </c>
      <c r="AE19" s="28">
        <f t="shared" si="4"/>
        <v>-0.18189239946537594</v>
      </c>
      <c r="AF19" s="28">
        <f t="shared" si="4"/>
        <v>5.9729543160932597E-2</v>
      </c>
      <c r="AG19" s="28">
        <f t="shared" si="4"/>
        <v>1.5869487786338787E-2</v>
      </c>
      <c r="AH19" s="28">
        <f t="shared" si="4"/>
        <v>2.952025032182497</v>
      </c>
      <c r="AI19" s="28">
        <f t="shared" si="4"/>
        <v>0.26126264850083003</v>
      </c>
      <c r="AJ19" s="28">
        <f t="shared" si="4"/>
        <v>-7.6599381397644772E-2</v>
      </c>
      <c r="AK19" s="28">
        <f t="shared" si="4"/>
        <v>-0.14041181117530277</v>
      </c>
      <c r="AL19" s="28">
        <f t="shared" si="4"/>
        <v>1.1187077058667354</v>
      </c>
      <c r="AM19" s="28">
        <f t="shared" si="4"/>
        <v>2.3878790943764328E-2</v>
      </c>
      <c r="AN19" s="28">
        <f t="shared" si="4"/>
        <v>0.31257044239493137</v>
      </c>
      <c r="AO19" s="28">
        <f t="shared" si="4"/>
        <v>1.107914496666174</v>
      </c>
      <c r="AP19" s="28">
        <f t="shared" si="4"/>
        <v>-0.62217314251854305</v>
      </c>
      <c r="AQ19" s="28">
        <f t="shared" si="4"/>
        <v>0.73786685991821233</v>
      </c>
      <c r="AR19" s="28">
        <f t="shared" si="4"/>
        <v>0.16497141404464633</v>
      </c>
      <c r="AS19" s="28">
        <f t="shared" si="4"/>
        <v>0.1035491852837187</v>
      </c>
      <c r="AT19" s="28">
        <f t="shared" si="4"/>
        <v>-9.5466683802830632E-2</v>
      </c>
      <c r="AU19" s="28">
        <f t="shared" si="4"/>
        <v>-0.28847445775204172</v>
      </c>
      <c r="AV19" s="28">
        <f t="shared" si="4"/>
        <v>3.8184921770176627E-2</v>
      </c>
      <c r="AW19" s="28">
        <f t="shared" si="4"/>
        <v>7.8962887159966133E-2</v>
      </c>
      <c r="AX19" s="28">
        <f t="shared" si="4"/>
        <v>2.7190185433293879E-2</v>
      </c>
      <c r="AY19" s="28">
        <f t="shared" si="4"/>
        <v>0.34317272086611061</v>
      </c>
      <c r="AZ19" s="28">
        <f t="shared" si="4"/>
        <v>0.17934188750525615</v>
      </c>
      <c r="BA19" s="28">
        <f t="shared" si="4"/>
        <v>0.14930747301526193</v>
      </c>
    </row>
    <row r="20" spans="1:53" x14ac:dyDescent="0.25">
      <c r="A20">
        <v>50</v>
      </c>
      <c r="B20" s="10" t="s">
        <v>54</v>
      </c>
      <c r="C20" s="28" t="str">
        <f t="shared" ref="C20:BA20" si="5">+IFERROR((C11/B11 -1),"-")</f>
        <v>-</v>
      </c>
      <c r="D20" s="28">
        <f t="shared" si="5"/>
        <v>0.10098352380838671</v>
      </c>
      <c r="E20" s="28">
        <f t="shared" si="5"/>
        <v>9.269151254040997E-2</v>
      </c>
      <c r="F20" s="28">
        <f t="shared" si="5"/>
        <v>0.16064524967094207</v>
      </c>
      <c r="G20" s="28">
        <f t="shared" si="5"/>
        <v>0.11539100595831409</v>
      </c>
      <c r="H20" s="28">
        <f t="shared" si="5"/>
        <v>0.14797458162326271</v>
      </c>
      <c r="I20" s="28">
        <f t="shared" si="5"/>
        <v>0.13635267766631576</v>
      </c>
      <c r="J20" s="28">
        <f t="shared" si="5"/>
        <v>0.13592813473392451</v>
      </c>
      <c r="K20" s="28">
        <f t="shared" si="5"/>
        <v>0.38582031510876647</v>
      </c>
      <c r="L20" s="28">
        <f t="shared" si="5"/>
        <v>0.26634427760222001</v>
      </c>
      <c r="M20" s="28">
        <f t="shared" si="5"/>
        <v>-0.11159289479514811</v>
      </c>
      <c r="N20" s="28">
        <f t="shared" si="5"/>
        <v>7.802547641602664E-2</v>
      </c>
      <c r="O20" s="28">
        <f t="shared" si="5"/>
        <v>-1.8395173495081574E-3</v>
      </c>
      <c r="P20" s="28">
        <f t="shared" si="5"/>
        <v>0.23787099168091408</v>
      </c>
      <c r="Q20" s="28">
        <f t="shared" si="5"/>
        <v>0.23340159396610138</v>
      </c>
      <c r="R20" s="28">
        <f t="shared" si="5"/>
        <v>4.9849887153659234E-2</v>
      </c>
      <c r="S20" s="28">
        <f t="shared" si="5"/>
        <v>-7.2556848192761647E-2</v>
      </c>
      <c r="T20" s="28">
        <f t="shared" si="5"/>
        <v>0.15531548494986569</v>
      </c>
      <c r="U20" s="28">
        <f t="shared" si="5"/>
        <v>0.10367206032216281</v>
      </c>
      <c r="V20" s="28">
        <f t="shared" si="5"/>
        <v>0.38284981309226307</v>
      </c>
      <c r="W20" s="28">
        <f t="shared" si="5"/>
        <v>0.30953682736317401</v>
      </c>
      <c r="X20" s="28">
        <f t="shared" si="5"/>
        <v>0.33810876866014938</v>
      </c>
      <c r="Y20" s="28">
        <f t="shared" si="5"/>
        <v>0.53771781430102816</v>
      </c>
      <c r="Z20" s="28">
        <f t="shared" si="5"/>
        <v>0.31529454324229733</v>
      </c>
      <c r="AA20" s="28">
        <f t="shared" si="5"/>
        <v>0.17508073379990385</v>
      </c>
      <c r="AB20" s="28">
        <f t="shared" si="5"/>
        <v>0.47111106837941374</v>
      </c>
      <c r="AC20" s="28">
        <f t="shared" si="5"/>
        <v>0.63305778428234283</v>
      </c>
      <c r="AD20" s="28">
        <f t="shared" si="5"/>
        <v>0.15558240135716672</v>
      </c>
      <c r="AE20" s="28">
        <f t="shared" si="5"/>
        <v>6.2310346149732077E-2</v>
      </c>
      <c r="AF20" s="28">
        <f t="shared" si="5"/>
        <v>0.13542607806527585</v>
      </c>
      <c r="AG20" s="28">
        <f t="shared" si="5"/>
        <v>0.10414789007515912</v>
      </c>
      <c r="AH20" s="28">
        <f t="shared" si="5"/>
        <v>0.35986947467939201</v>
      </c>
      <c r="AI20" s="28">
        <f t="shared" si="5"/>
        <v>0.1309175708311443</v>
      </c>
      <c r="AJ20" s="28">
        <f t="shared" si="5"/>
        <v>0.1213335433342011</v>
      </c>
      <c r="AK20" s="28">
        <f t="shared" si="5"/>
        <v>0.11286592820752461</v>
      </c>
      <c r="AL20" s="28">
        <f t="shared" si="5"/>
        <v>0.22822577246175002</v>
      </c>
      <c r="AM20" s="28">
        <f t="shared" si="5"/>
        <v>8.431337348150203E-2</v>
      </c>
      <c r="AN20" s="28">
        <f t="shared" si="5"/>
        <v>0.1794723324014742</v>
      </c>
      <c r="AO20" s="28">
        <f t="shared" si="5"/>
        <v>0.68727710711364143</v>
      </c>
      <c r="AP20" s="28">
        <f t="shared" si="5"/>
        <v>0.22917550742177695</v>
      </c>
      <c r="AQ20" s="28">
        <f t="shared" si="5"/>
        <v>0.20736774030689298</v>
      </c>
      <c r="AR20" s="28">
        <f t="shared" si="5"/>
        <v>0.24177494443548353</v>
      </c>
      <c r="AS20" s="28">
        <f t="shared" si="5"/>
        <v>0.11846123933497865</v>
      </c>
      <c r="AT20" s="28">
        <f t="shared" si="5"/>
        <v>5.3208072479060675E-4</v>
      </c>
      <c r="AU20" s="28">
        <f t="shared" si="5"/>
        <v>7.6397129398021901E-2</v>
      </c>
      <c r="AV20" s="28">
        <f t="shared" si="5"/>
        <v>0.12103727208764781</v>
      </c>
      <c r="AW20" s="28">
        <f t="shared" si="5"/>
        <v>0.24653806363327546</v>
      </c>
      <c r="AX20" s="28">
        <f t="shared" si="5"/>
        <v>-9.4228373347471361E-3</v>
      </c>
      <c r="AY20" s="28">
        <f t="shared" si="5"/>
        <v>0.13673752135780237</v>
      </c>
      <c r="AZ20" s="28">
        <f t="shared" si="5"/>
        <v>7.4011242921949272E-2</v>
      </c>
      <c r="BA20" s="28">
        <f t="shared" si="5"/>
        <v>0.16002987436942351</v>
      </c>
    </row>
    <row r="21" spans="1:53" x14ac:dyDescent="0.25">
      <c r="A21" s="11" t="s">
        <v>53</v>
      </c>
      <c r="B21" s="10" t="s">
        <v>52</v>
      </c>
      <c r="C21" s="28" t="str">
        <f t="shared" ref="C21:BA21" si="6">+IFERROR((C12/B12 -1),"-")</f>
        <v>-</v>
      </c>
      <c r="D21" s="28">
        <f t="shared" si="6"/>
        <v>-0.46872362710932547</v>
      </c>
      <c r="E21" s="28">
        <f t="shared" si="6"/>
        <v>-0.46804153998142839</v>
      </c>
      <c r="F21" s="28">
        <f t="shared" si="6"/>
        <v>-6.7039380392253101E-2</v>
      </c>
      <c r="G21" s="28">
        <f t="shared" si="6"/>
        <v>0.43048717583828511</v>
      </c>
      <c r="H21" s="28">
        <f t="shared" si="6"/>
        <v>-5.5846131521248399E-2</v>
      </c>
      <c r="I21" s="28">
        <f t="shared" si="6"/>
        <v>-0.55327854367521523</v>
      </c>
      <c r="J21" s="28">
        <f t="shared" si="6"/>
        <v>1.4560726567957101</v>
      </c>
      <c r="K21" s="28">
        <f t="shared" si="6"/>
        <v>-0.8685539016589725</v>
      </c>
      <c r="L21" s="28">
        <f t="shared" si="6"/>
        <v>-1</v>
      </c>
      <c r="M21" s="28" t="str">
        <f t="shared" si="6"/>
        <v>-</v>
      </c>
      <c r="N21" s="28" t="str">
        <f t="shared" si="6"/>
        <v>-</v>
      </c>
      <c r="O21" s="28" t="str">
        <f t="shared" si="6"/>
        <v>-</v>
      </c>
      <c r="P21" s="28" t="str">
        <f t="shared" si="6"/>
        <v>-</v>
      </c>
      <c r="Q21" s="28">
        <f t="shared" si="6"/>
        <v>-0.54069087609730859</v>
      </c>
      <c r="R21" s="28">
        <f t="shared" si="6"/>
        <v>-0.21093187114551781</v>
      </c>
      <c r="S21" s="28">
        <f t="shared" si="6"/>
        <v>0.14093526305217985</v>
      </c>
      <c r="T21" s="28">
        <f t="shared" si="6"/>
        <v>3.4693472951867088E-2</v>
      </c>
      <c r="U21" s="28">
        <f t="shared" si="6"/>
        <v>0.34613706432402624</v>
      </c>
      <c r="V21" s="28">
        <f t="shared" si="6"/>
        <v>1.0571326046000742</v>
      </c>
      <c r="W21" s="28">
        <f t="shared" si="6"/>
        <v>0.35824518209985978</v>
      </c>
      <c r="X21" s="28">
        <f t="shared" si="6"/>
        <v>-0.43146289071832911</v>
      </c>
      <c r="Y21" s="28">
        <f t="shared" si="6"/>
        <v>0.70148291206292979</v>
      </c>
      <c r="Z21" s="28">
        <f t="shared" si="6"/>
        <v>-0.22764892388712687</v>
      </c>
      <c r="AA21" s="28">
        <f t="shared" si="6"/>
        <v>4.327156345675065E-2</v>
      </c>
      <c r="AB21" s="28">
        <f t="shared" si="6"/>
        <v>0.13489670699737344</v>
      </c>
      <c r="AC21" s="28">
        <f t="shared" si="6"/>
        <v>-0.37425014845382798</v>
      </c>
      <c r="AD21" s="28">
        <f t="shared" si="6"/>
        <v>0.30590631564346826</v>
      </c>
      <c r="AE21" s="28">
        <f t="shared" si="6"/>
        <v>0.81225615164673792</v>
      </c>
      <c r="AF21" s="28">
        <f t="shared" si="6"/>
        <v>-0.21386666442489655</v>
      </c>
      <c r="AG21" s="28">
        <f t="shared" si="6"/>
        <v>-0.39315567789530281</v>
      </c>
      <c r="AH21" s="28">
        <f t="shared" si="6"/>
        <v>-8.7737495851365921E-2</v>
      </c>
      <c r="AI21" s="28">
        <f t="shared" si="6"/>
        <v>-0.60010218672425331</v>
      </c>
      <c r="AJ21" s="28">
        <f t="shared" si="6"/>
        <v>28.210300910304444</v>
      </c>
      <c r="AK21" s="28">
        <f t="shared" si="6"/>
        <v>-0.37899038511162375</v>
      </c>
      <c r="AL21" s="28">
        <f t="shared" si="6"/>
        <v>2.2390391208144456</v>
      </c>
      <c r="AM21" s="28">
        <f t="shared" si="6"/>
        <v>0.79653877974502474</v>
      </c>
      <c r="AN21" s="28">
        <f t="shared" si="6"/>
        <v>0.9430501724945568</v>
      </c>
      <c r="AO21" s="28">
        <f t="shared" si="6"/>
        <v>-2.3851673457179756E-2</v>
      </c>
      <c r="AP21" s="28">
        <f t="shared" si="6"/>
        <v>0.49019321637820434</v>
      </c>
      <c r="AQ21" s="28">
        <f t="shared" si="6"/>
        <v>0.65704780477975033</v>
      </c>
      <c r="AR21" s="28">
        <f t="shared" si="6"/>
        <v>-0.18914932481936131</v>
      </c>
      <c r="AS21" s="28">
        <f t="shared" si="6"/>
        <v>1.0635107688362662</v>
      </c>
      <c r="AT21" s="28">
        <f t="shared" si="6"/>
        <v>-7.1138285479452223E-2</v>
      </c>
      <c r="AU21" s="28">
        <f t="shared" si="6"/>
        <v>0.4345438090969147</v>
      </c>
      <c r="AV21" s="28">
        <f t="shared" si="6"/>
        <v>-3.6121944292238917E-2</v>
      </c>
      <c r="AW21" s="28">
        <f t="shared" si="6"/>
        <v>-0.21072726119700058</v>
      </c>
      <c r="AX21" s="28">
        <f t="shared" si="6"/>
        <v>0.77358851729259603</v>
      </c>
      <c r="AY21" s="28">
        <f t="shared" si="6"/>
        <v>-0.15093740446676618</v>
      </c>
      <c r="AZ21" s="28">
        <f t="shared" si="6"/>
        <v>1.919709652193561</v>
      </c>
      <c r="BA21" s="28">
        <f t="shared" si="6"/>
        <v>-0.66202306358824647</v>
      </c>
    </row>
    <row r="22" spans="1:53" x14ac:dyDescent="0.25">
      <c r="B22" s="8" t="s">
        <v>51</v>
      </c>
      <c r="C22" s="29" t="str">
        <f t="shared" ref="C22:BA22" si="7">+IFERROR((C13/B13 -1),"-")</f>
        <v>-</v>
      </c>
      <c r="D22" s="29">
        <f t="shared" si="7"/>
        <v>-7.1286558235706954E-3</v>
      </c>
      <c r="E22" s="29">
        <f t="shared" si="7"/>
        <v>3.5752932191558839E-2</v>
      </c>
      <c r="F22" s="29">
        <f t="shared" si="7"/>
        <v>0.14877101189321396</v>
      </c>
      <c r="G22" s="29">
        <f t="shared" si="7"/>
        <v>0.12873681773720569</v>
      </c>
      <c r="H22" s="29">
        <f t="shared" si="7"/>
        <v>0.13703397342256274</v>
      </c>
      <c r="I22" s="29">
        <f t="shared" si="7"/>
        <v>0.10561440919850917</v>
      </c>
      <c r="J22" s="29">
        <f t="shared" si="7"/>
        <v>0.15970294637028482</v>
      </c>
      <c r="K22" s="29">
        <f t="shared" si="7"/>
        <v>0.33797745051815609</v>
      </c>
      <c r="L22" s="29">
        <f t="shared" si="7"/>
        <v>0.26159922802719127</v>
      </c>
      <c r="M22" s="29">
        <f t="shared" si="7"/>
        <v>-0.11159289479514811</v>
      </c>
      <c r="N22" s="29">
        <f t="shared" si="7"/>
        <v>7.802547641602664E-2</v>
      </c>
      <c r="O22" s="29">
        <f t="shared" si="7"/>
        <v>-1.8395173495081574E-3</v>
      </c>
      <c r="P22" s="29">
        <f t="shared" si="7"/>
        <v>0.59913873977440257</v>
      </c>
      <c r="Q22" s="29">
        <f t="shared" si="7"/>
        <v>5.8523306973075284E-2</v>
      </c>
      <c r="R22" s="29">
        <f t="shared" si="7"/>
        <v>2.4286116982919159E-2</v>
      </c>
      <c r="S22" s="29">
        <f t="shared" si="7"/>
        <v>-5.6434706153997038E-2</v>
      </c>
      <c r="T22" s="29">
        <f t="shared" si="7"/>
        <v>0.14430119451553924</v>
      </c>
      <c r="U22" s="29">
        <f t="shared" si="7"/>
        <v>0.12369142901367081</v>
      </c>
      <c r="V22" s="29">
        <f t="shared" si="7"/>
        <v>0.4495436347806141</v>
      </c>
      <c r="W22" s="29">
        <f t="shared" si="7"/>
        <v>0.31637402261957437</v>
      </c>
      <c r="X22" s="29">
        <f t="shared" si="7"/>
        <v>0.22664789110647643</v>
      </c>
      <c r="Y22" s="29">
        <f t="shared" si="7"/>
        <v>0.54871125508737006</v>
      </c>
      <c r="Z22" s="29">
        <f t="shared" si="7"/>
        <v>0.27525177975791748</v>
      </c>
      <c r="AA22" s="29">
        <f t="shared" si="7"/>
        <v>0.16919319375413777</v>
      </c>
      <c r="AB22" s="29">
        <f t="shared" si="7"/>
        <v>0.45771073511066329</v>
      </c>
      <c r="AC22" s="29">
        <f t="shared" si="7"/>
        <v>0.60180083579615817</v>
      </c>
      <c r="AD22" s="29">
        <f t="shared" si="7"/>
        <v>0.1574046374232605</v>
      </c>
      <c r="AE22" s="29">
        <f t="shared" si="7"/>
        <v>7.2567650613535761E-2</v>
      </c>
      <c r="AF22" s="29">
        <f t="shared" si="7"/>
        <v>0.12735395421229856</v>
      </c>
      <c r="AG22" s="29">
        <f t="shared" si="7"/>
        <v>9.6133771754364661E-2</v>
      </c>
      <c r="AH22" s="29">
        <f t="shared" si="7"/>
        <v>0.3558760568702013</v>
      </c>
      <c r="AI22" s="29">
        <f t="shared" si="7"/>
        <v>0.12652946738288562</v>
      </c>
      <c r="AJ22" s="29">
        <f t="shared" si="7"/>
        <v>0.18118710364747215</v>
      </c>
      <c r="AK22" s="29">
        <f t="shared" si="7"/>
        <v>8.6947432014407688E-2</v>
      </c>
      <c r="AL22" s="29">
        <f t="shared" si="7"/>
        <v>0.28876447272665762</v>
      </c>
      <c r="AM22" s="29">
        <f t="shared" si="7"/>
        <v>0.13820501754156678</v>
      </c>
      <c r="AN22" s="29">
        <f t="shared" si="7"/>
        <v>0.27066782798128819</v>
      </c>
      <c r="AO22" s="29">
        <f t="shared" si="7"/>
        <v>0.55740367790287482</v>
      </c>
      <c r="AP22" s="29">
        <f t="shared" si="7"/>
        <v>0.25905385972215522</v>
      </c>
      <c r="AQ22" s="29">
        <f t="shared" si="7"/>
        <v>0.26829176399389731</v>
      </c>
      <c r="AR22" s="29">
        <f t="shared" si="7"/>
        <v>0.16549651136914889</v>
      </c>
      <c r="AS22" s="29">
        <f t="shared" si="7"/>
        <v>0.23484309678169635</v>
      </c>
      <c r="AT22" s="29">
        <f t="shared" si="7"/>
        <v>-1.4217011762865384E-2</v>
      </c>
      <c r="AU22" s="29">
        <f t="shared" si="7"/>
        <v>0.14584458649581511</v>
      </c>
      <c r="AV22" s="29">
        <f t="shared" si="7"/>
        <v>8.2884739509279992E-2</v>
      </c>
      <c r="AW22" s="29">
        <f t="shared" si="7"/>
        <v>0.14773016890259316</v>
      </c>
      <c r="AX22" s="29">
        <f t="shared" si="7"/>
        <v>0.10693047244244869</v>
      </c>
      <c r="AY22" s="29">
        <f t="shared" si="7"/>
        <v>6.8244674655571824E-2</v>
      </c>
      <c r="AZ22" s="29">
        <f t="shared" si="7"/>
        <v>0.42329059872314456</v>
      </c>
      <c r="BA22" s="29">
        <f t="shared" si="7"/>
        <v>-0.15909308456503302</v>
      </c>
    </row>
    <row r="26" spans="1:53" x14ac:dyDescent="0.25">
      <c r="B26" s="26" t="s">
        <v>66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</row>
    <row r="27" spans="1:53" x14ac:dyDescent="0.25">
      <c r="B27" s="14" t="s">
        <v>58</v>
      </c>
      <c r="C27" s="13" t="s">
        <v>57</v>
      </c>
      <c r="D27" s="13" t="s">
        <v>49</v>
      </c>
      <c r="E27" s="13" t="s">
        <v>48</v>
      </c>
      <c r="F27" s="13" t="s">
        <v>47</v>
      </c>
      <c r="G27" s="13" t="s">
        <v>46</v>
      </c>
      <c r="H27" s="13" t="s">
        <v>45</v>
      </c>
      <c r="I27" s="13" t="s">
        <v>44</v>
      </c>
      <c r="J27" s="13" t="s">
        <v>43</v>
      </c>
      <c r="K27" s="13" t="s">
        <v>42</v>
      </c>
      <c r="L27" s="13" t="s">
        <v>41</v>
      </c>
      <c r="M27" s="13" t="s">
        <v>40</v>
      </c>
      <c r="N27" s="13" t="s">
        <v>39</v>
      </c>
      <c r="O27" s="13" t="s">
        <v>38</v>
      </c>
      <c r="P27" s="13" t="s">
        <v>37</v>
      </c>
      <c r="Q27" s="13" t="s">
        <v>36</v>
      </c>
      <c r="R27" s="13" t="s">
        <v>35</v>
      </c>
      <c r="S27" s="13" t="s">
        <v>34</v>
      </c>
      <c r="T27" s="13" t="s">
        <v>33</v>
      </c>
      <c r="U27" s="13" t="s">
        <v>32</v>
      </c>
      <c r="V27" s="13" t="s">
        <v>31</v>
      </c>
      <c r="W27" s="13" t="s">
        <v>30</v>
      </c>
      <c r="X27" s="13" t="s">
        <v>29</v>
      </c>
      <c r="Y27" s="13" t="s">
        <v>28</v>
      </c>
      <c r="Z27" s="13" t="s">
        <v>27</v>
      </c>
      <c r="AA27" s="13" t="s">
        <v>26</v>
      </c>
      <c r="AB27" s="13" t="s">
        <v>25</v>
      </c>
      <c r="AC27" s="13" t="s">
        <v>24</v>
      </c>
      <c r="AD27" s="13" t="s">
        <v>23</v>
      </c>
      <c r="AE27" s="13" t="s">
        <v>22</v>
      </c>
      <c r="AF27" s="13" t="s">
        <v>21</v>
      </c>
      <c r="AG27" s="13" t="s">
        <v>20</v>
      </c>
      <c r="AH27" s="13" t="s">
        <v>19</v>
      </c>
      <c r="AI27" s="13" t="s">
        <v>18</v>
      </c>
      <c r="AJ27" s="13" t="s">
        <v>17</v>
      </c>
      <c r="AK27" s="13" t="s">
        <v>16</v>
      </c>
      <c r="AL27" s="13" t="s">
        <v>15</v>
      </c>
      <c r="AM27" s="13" t="s">
        <v>14</v>
      </c>
      <c r="AN27" s="13" t="s">
        <v>13</v>
      </c>
      <c r="AO27" s="13" t="s">
        <v>12</v>
      </c>
      <c r="AP27" s="13" t="s">
        <v>11</v>
      </c>
      <c r="AQ27" s="13" t="s">
        <v>10</v>
      </c>
      <c r="AR27" s="13" t="s">
        <v>9</v>
      </c>
      <c r="AS27" s="13" t="s">
        <v>8</v>
      </c>
      <c r="AT27" s="13" t="s">
        <v>7</v>
      </c>
      <c r="AU27" s="13" t="s">
        <v>6</v>
      </c>
      <c r="AV27" s="13" t="s">
        <v>5</v>
      </c>
      <c r="AW27" s="13" t="s">
        <v>4</v>
      </c>
      <c r="AX27" s="13" t="s">
        <v>3</v>
      </c>
      <c r="AY27" s="13" t="s">
        <v>2</v>
      </c>
      <c r="AZ27" s="13" t="s">
        <v>1</v>
      </c>
      <c r="BA27" s="13" t="s">
        <v>0</v>
      </c>
    </row>
    <row r="28" spans="1:53" x14ac:dyDescent="0.25">
      <c r="A28">
        <v>10</v>
      </c>
      <c r="B28" s="10" t="s">
        <v>56</v>
      </c>
      <c r="C28" s="28" t="str">
        <f>+IFERROR(C9/C$13*C18,"-")</f>
        <v>-</v>
      </c>
      <c r="D28" s="28">
        <f t="shared" ref="D28:BA28" si="8">+IFERROR(D9/D$13*D18,"-")</f>
        <v>-5.2488320718599754E-2</v>
      </c>
      <c r="E28" s="28">
        <f t="shared" si="8"/>
        <v>6.6597867573866154E-2</v>
      </c>
      <c r="F28" s="28">
        <f t="shared" si="8"/>
        <v>0.10037013008189531</v>
      </c>
      <c r="G28" s="28">
        <f t="shared" si="8"/>
        <v>2.5786627470572789E-2</v>
      </c>
      <c r="H28" s="28">
        <f t="shared" si="8"/>
        <v>0.12377110100686299</v>
      </c>
      <c r="I28" s="28">
        <f t="shared" si="8"/>
        <v>4.0349092138713578E-2</v>
      </c>
      <c r="J28" s="28">
        <f t="shared" si="8"/>
        <v>5.4064905422613559E-2</v>
      </c>
      <c r="K28" s="28">
        <f t="shared" si="8"/>
        <v>0.13503953537780605</v>
      </c>
      <c r="L28" s="28">
        <f t="shared" si="8"/>
        <v>2.9169499946945482E-2</v>
      </c>
      <c r="M28" s="28">
        <f t="shared" si="8"/>
        <v>2.7370195813963234E-2</v>
      </c>
      <c r="N28" s="28">
        <f t="shared" si="8"/>
        <v>3.4949246291480489E-2</v>
      </c>
      <c r="O28" s="28">
        <f t="shared" si="8"/>
        <v>4.4998968398753988E-2</v>
      </c>
      <c r="P28" s="28">
        <f t="shared" si="8"/>
        <v>0.47862044185531588</v>
      </c>
      <c r="Q28" s="28">
        <f t="shared" si="8"/>
        <v>0.16949655989780277</v>
      </c>
      <c r="R28" s="28">
        <f t="shared" si="8"/>
        <v>0.12443858743404852</v>
      </c>
      <c r="S28" s="28">
        <f t="shared" si="8"/>
        <v>-9.3490935460189106E-2</v>
      </c>
      <c r="T28" s="28">
        <f t="shared" si="8"/>
        <v>5.5612700678844544E-2</v>
      </c>
      <c r="U28" s="28">
        <f t="shared" si="8"/>
        <v>0.16065809997104327</v>
      </c>
      <c r="V28" s="28">
        <f t="shared" si="8"/>
        <v>0.34693768942256864</v>
      </c>
      <c r="W28" s="28">
        <f t="shared" si="8"/>
        <v>0.2431132123786045</v>
      </c>
      <c r="X28" s="28">
        <f t="shared" si="8"/>
        <v>0.28708232865303046</v>
      </c>
      <c r="Y28" s="28">
        <f t="shared" si="8"/>
        <v>0.20331950084174494</v>
      </c>
      <c r="Z28" s="28">
        <f t="shared" si="8"/>
        <v>0.38935628513970483</v>
      </c>
      <c r="AA28" s="28">
        <f t="shared" si="8"/>
        <v>9.0283519564314227E-2</v>
      </c>
      <c r="AB28" s="28">
        <f t="shared" si="8"/>
        <v>0.37341820620126859</v>
      </c>
      <c r="AC28" s="28">
        <f t="shared" si="8"/>
        <v>0.67442313131804321</v>
      </c>
      <c r="AD28" s="28">
        <f t="shared" si="8"/>
        <v>0.14638653366629306</v>
      </c>
      <c r="AE28" s="28">
        <f t="shared" si="8"/>
        <v>8.1704988282541913E-2</v>
      </c>
      <c r="AF28" s="28">
        <f t="shared" si="8"/>
        <v>0.12923926990587278</v>
      </c>
      <c r="AG28" s="28">
        <f t="shared" si="8"/>
        <v>0.1026969121473167</v>
      </c>
      <c r="AH28" s="28">
        <f t="shared" si="8"/>
        <v>0.13176042409678321</v>
      </c>
      <c r="AI28" s="28">
        <f t="shared" si="8"/>
        <v>7.5673611870127569E-2</v>
      </c>
      <c r="AJ28" s="28">
        <f t="shared" si="8"/>
        <v>0.13803897457619949</v>
      </c>
      <c r="AK28" s="28">
        <f t="shared" si="8"/>
        <v>0.14173451659678765</v>
      </c>
      <c r="AL28" s="28">
        <f t="shared" si="8"/>
        <v>5.5097864259901978E-2</v>
      </c>
      <c r="AM28" s="28">
        <f t="shared" si="8"/>
        <v>7.03078879197227E-2</v>
      </c>
      <c r="AN28" s="28">
        <f t="shared" si="8"/>
        <v>7.6332510424743899E-2</v>
      </c>
      <c r="AO28" s="28">
        <f t="shared" si="8"/>
        <v>0.33204109739316345</v>
      </c>
      <c r="AP28" s="28">
        <f t="shared" si="8"/>
        <v>0.49687683978302077</v>
      </c>
      <c r="AQ28" s="28">
        <f t="shared" si="8"/>
        <v>9.8844876294884282E-2</v>
      </c>
      <c r="AR28" s="28">
        <f t="shared" si="8"/>
        <v>0.18949902656596135</v>
      </c>
      <c r="AS28" s="28">
        <f t="shared" si="8"/>
        <v>2.6505956767835532E-2</v>
      </c>
      <c r="AT28" s="28">
        <f t="shared" si="8"/>
        <v>-5.1707766338038898E-2</v>
      </c>
      <c r="AU28" s="28">
        <f t="shared" si="8"/>
        <v>0.12639329268423477</v>
      </c>
      <c r="AV28" s="28">
        <f t="shared" si="8"/>
        <v>6.3878752884359E-2</v>
      </c>
      <c r="AW28" s="28">
        <f t="shared" si="8"/>
        <v>8.3651551963498438E-2</v>
      </c>
      <c r="AX28" s="28">
        <f t="shared" si="8"/>
        <v>0.11456251411570587</v>
      </c>
      <c r="AY28" s="28">
        <f t="shared" si="8"/>
        <v>7.8506722908346815E-2</v>
      </c>
      <c r="AZ28" s="28">
        <f t="shared" si="8"/>
        <v>2.4777493060564055E-2</v>
      </c>
      <c r="BA28" s="28">
        <f t="shared" si="8"/>
        <v>5.8960306350511665E-2</v>
      </c>
    </row>
    <row r="29" spans="1:53" x14ac:dyDescent="0.25">
      <c r="A29">
        <v>20</v>
      </c>
      <c r="B29" s="10" t="s">
        <v>55</v>
      </c>
      <c r="C29" s="28" t="str">
        <f t="shared" ref="C29:BA29" si="9">+IFERROR(C10/C$13*C19,"-")</f>
        <v>-</v>
      </c>
      <c r="D29" s="28">
        <f t="shared" si="9"/>
        <v>0.7234149209706251</v>
      </c>
      <c r="E29" s="28">
        <f t="shared" si="9"/>
        <v>1.8786028498126297E-2</v>
      </c>
      <c r="F29" s="28">
        <f t="shared" si="9"/>
        <v>0.10220659038484728</v>
      </c>
      <c r="G29" s="28">
        <f t="shared" si="9"/>
        <v>0.10388969909594085</v>
      </c>
      <c r="H29" s="28">
        <f t="shared" si="9"/>
        <v>1.8920122032893758E-2</v>
      </c>
      <c r="I29" s="28">
        <f t="shared" si="9"/>
        <v>0.10976221787906999</v>
      </c>
      <c r="J29" s="28">
        <f t="shared" si="9"/>
        <v>8.2152420825194777E-2</v>
      </c>
      <c r="K29" s="28">
        <f t="shared" si="9"/>
        <v>0.2859353333719919</v>
      </c>
      <c r="L29" s="28">
        <f t="shared" si="9"/>
        <v>0.2871593231661474</v>
      </c>
      <c r="M29" s="28">
        <f t="shared" si="9"/>
        <v>-0.11106443267828192</v>
      </c>
      <c r="N29" s="28">
        <f t="shared" si="9"/>
        <v>4.3472905777514802E-2</v>
      </c>
      <c r="O29" s="28">
        <f t="shared" si="9"/>
        <v>-3.9275091339921075E-2</v>
      </c>
      <c r="P29" s="28">
        <f t="shared" si="9"/>
        <v>-5.9024411965728142E-2</v>
      </c>
      <c r="Q29" s="28">
        <f t="shared" si="9"/>
        <v>4.1744057161045185E-2</v>
      </c>
      <c r="R29" s="28">
        <f t="shared" si="9"/>
        <v>-3.2743539053673103E-2</v>
      </c>
      <c r="S29" s="28">
        <f t="shared" si="9"/>
        <v>5.1873532322727602E-2</v>
      </c>
      <c r="T29" s="28">
        <f t="shared" si="9"/>
        <v>0.12738951712225458</v>
      </c>
      <c r="U29" s="28">
        <f t="shared" si="9"/>
        <v>-3.2561064721584508E-2</v>
      </c>
      <c r="V29" s="28">
        <f t="shared" si="9"/>
        <v>-3.5295495563438545E-3</v>
      </c>
      <c r="W29" s="28">
        <f t="shared" si="9"/>
        <v>2.1640479290251792E-2</v>
      </c>
      <c r="X29" s="28">
        <f t="shared" si="9"/>
        <v>2.8506979064792902E-2</v>
      </c>
      <c r="Y29" s="28">
        <f t="shared" si="9"/>
        <v>0.7535805607242213</v>
      </c>
      <c r="Z29" s="28">
        <f t="shared" si="9"/>
        <v>-2.7894454990163471E-2</v>
      </c>
      <c r="AA29" s="28">
        <f t="shared" si="9"/>
        <v>9.6452913914506652E-2</v>
      </c>
      <c r="AB29" s="28">
        <f t="shared" si="9"/>
        <v>8.3074399361495285E-2</v>
      </c>
      <c r="AC29" s="28">
        <f t="shared" si="9"/>
        <v>1.8919167243807331E-3</v>
      </c>
      <c r="AD29" s="28">
        <f t="shared" si="9"/>
        <v>7.7749827074414298E-3</v>
      </c>
      <c r="AE29" s="28">
        <f t="shared" si="9"/>
        <v>-1.4390073677760497E-2</v>
      </c>
      <c r="AF29" s="28">
        <f t="shared" si="9"/>
        <v>4.4419371351015714E-3</v>
      </c>
      <c r="AG29" s="28">
        <f t="shared" si="9"/>
        <v>1.0937560843423063E-3</v>
      </c>
      <c r="AH29" s="28">
        <f t="shared" si="9"/>
        <v>0.59303087331322291</v>
      </c>
      <c r="AI29" s="28">
        <f t="shared" si="9"/>
        <v>5.8762135585189022E-2</v>
      </c>
      <c r="AJ29" s="28">
        <f t="shared" si="9"/>
        <v>-1.3468429976536559E-2</v>
      </c>
      <c r="AK29" s="28">
        <f t="shared" si="9"/>
        <v>-1.9524379937639679E-2</v>
      </c>
      <c r="AL29" s="28">
        <f t="shared" si="9"/>
        <v>0.25573356287275922</v>
      </c>
      <c r="AM29" s="28">
        <f t="shared" si="9"/>
        <v>4.9103390926477416E-3</v>
      </c>
      <c r="AN29" s="28">
        <f t="shared" si="9"/>
        <v>6.6395346893828866E-2</v>
      </c>
      <c r="AO29" s="28">
        <f t="shared" si="9"/>
        <v>0.31852811864759423</v>
      </c>
      <c r="AP29" s="28">
        <f t="shared" si="9"/>
        <v>-5.3678615867469463E-2</v>
      </c>
      <c r="AQ29" s="28">
        <f t="shared" si="9"/>
        <v>8.7229901758751269E-2</v>
      </c>
      <c r="AR29" s="28">
        <f t="shared" si="9"/>
        <v>1.9493973262804835E-2</v>
      </c>
      <c r="AS29" s="28">
        <f t="shared" si="9"/>
        <v>1.0934987013947364E-2</v>
      </c>
      <c r="AT29" s="28">
        <f t="shared" si="9"/>
        <v>-9.2505311656841741E-3</v>
      </c>
      <c r="AU29" s="28">
        <f t="shared" si="9"/>
        <v>-1.7357492134331996E-2</v>
      </c>
      <c r="AV29" s="28">
        <f t="shared" si="9"/>
        <v>2.2027438643461325E-3</v>
      </c>
      <c r="AW29" s="28">
        <f t="shared" si="9"/>
        <v>4.2821494792814798E-3</v>
      </c>
      <c r="AX29" s="28">
        <f t="shared" si="9"/>
        <v>1.3683005183126066E-3</v>
      </c>
      <c r="AY29" s="28">
        <f t="shared" si="9"/>
        <v>2.1714168648014384E-2</v>
      </c>
      <c r="AZ29" s="28">
        <f t="shared" si="9"/>
        <v>9.4028244505083534E-3</v>
      </c>
      <c r="BA29" s="28">
        <f t="shared" si="9"/>
        <v>1.0699080212356354E-2</v>
      </c>
    </row>
    <row r="30" spans="1:53" x14ac:dyDescent="0.25">
      <c r="A30">
        <v>50</v>
      </c>
      <c r="B30" s="10" t="s">
        <v>54</v>
      </c>
      <c r="C30" s="28" t="str">
        <f t="shared" ref="C30:BA30" si="10">+IFERROR(C11/C$13*C20,"-")</f>
        <v>-</v>
      </c>
      <c r="D30" s="28">
        <f t="shared" si="10"/>
        <v>9.0729342325032797E-2</v>
      </c>
      <c r="E30" s="28">
        <f t="shared" si="10"/>
        <v>8.7857452992444032E-2</v>
      </c>
      <c r="F30" s="28">
        <f t="shared" si="10"/>
        <v>0.15384116421951263</v>
      </c>
      <c r="G30" s="28">
        <f t="shared" si="10"/>
        <v>0.10919709285400922</v>
      </c>
      <c r="H30" s="28">
        <f t="shared" si="10"/>
        <v>0.1413790530630866</v>
      </c>
      <c r="I30" s="28">
        <f t="shared" si="10"/>
        <v>0.13389706831941858</v>
      </c>
      <c r="J30" s="28">
        <f t="shared" si="10"/>
        <v>0.13074372384824259</v>
      </c>
      <c r="K30" s="28">
        <f t="shared" si="10"/>
        <v>0.38437462884901513</v>
      </c>
      <c r="L30" s="28">
        <f t="shared" si="10"/>
        <v>0.26634427760222001</v>
      </c>
      <c r="M30" s="28">
        <f t="shared" si="10"/>
        <v>-0.11159289479514811</v>
      </c>
      <c r="N30" s="28">
        <f t="shared" si="10"/>
        <v>7.802547641602664E-2</v>
      </c>
      <c r="O30" s="28">
        <f t="shared" si="10"/>
        <v>-1.8395173495081574E-3</v>
      </c>
      <c r="P30" s="28">
        <f t="shared" si="10"/>
        <v>0.18413261653939761</v>
      </c>
      <c r="Q30" s="28">
        <f t="shared" si="10"/>
        <v>0.21052183142232439</v>
      </c>
      <c r="R30" s="28">
        <f t="shared" si="10"/>
        <v>4.6085406318179541E-2</v>
      </c>
      <c r="S30" s="28">
        <f t="shared" si="10"/>
        <v>-6.5931505224616938E-2</v>
      </c>
      <c r="T30" s="28">
        <f t="shared" si="10"/>
        <v>0.14249170458819402</v>
      </c>
      <c r="U30" s="28">
        <f t="shared" si="10"/>
        <v>9.341777830240551E-2</v>
      </c>
      <c r="V30" s="28">
        <f t="shared" si="10"/>
        <v>0.32910915730253543</v>
      </c>
      <c r="W30" s="28">
        <f t="shared" si="10"/>
        <v>0.26470507453986569</v>
      </c>
      <c r="X30" s="28">
        <f t="shared" si="10"/>
        <v>0.31541175459301007</v>
      </c>
      <c r="Y30" s="28">
        <f t="shared" si="10"/>
        <v>0.49806044928431065</v>
      </c>
      <c r="Z30" s="28">
        <f t="shared" si="10"/>
        <v>0.30121123443519554</v>
      </c>
      <c r="AA30" s="28">
        <f t="shared" si="10"/>
        <v>0.16810262563042508</v>
      </c>
      <c r="AB30" s="28">
        <f t="shared" si="10"/>
        <v>0.45649240618382519</v>
      </c>
      <c r="AC30" s="28">
        <f t="shared" si="10"/>
        <v>0.62538381748925109</v>
      </c>
      <c r="AD30" s="28">
        <f t="shared" si="10"/>
        <v>0.15345443951214707</v>
      </c>
      <c r="AE30" s="28">
        <f t="shared" si="10"/>
        <v>6.0870359656291922E-2</v>
      </c>
      <c r="AF30" s="28">
        <f t="shared" si="10"/>
        <v>0.13324366739453491</v>
      </c>
      <c r="AG30" s="28">
        <f t="shared" si="10"/>
        <v>0.10321871321599939</v>
      </c>
      <c r="AH30" s="28">
        <f t="shared" si="10"/>
        <v>0.35770928069497149</v>
      </c>
      <c r="AI30" s="28">
        <f t="shared" si="10"/>
        <v>0.130638604266819</v>
      </c>
      <c r="AJ30" s="28">
        <f t="shared" si="10"/>
        <v>0.11493984075105595</v>
      </c>
      <c r="AK30" s="28">
        <f t="shared" si="10"/>
        <v>0.10946792182196255</v>
      </c>
      <c r="AL30" s="28">
        <f t="shared" si="10"/>
        <v>0.21095671411775266</v>
      </c>
      <c r="AM30" s="28">
        <f t="shared" si="10"/>
        <v>7.4243673347571718E-2</v>
      </c>
      <c r="AN30" s="28">
        <f t="shared" si="10"/>
        <v>0.1466953053787115</v>
      </c>
      <c r="AO30" s="28">
        <f t="shared" si="10"/>
        <v>0.60860540465932933</v>
      </c>
      <c r="AP30" s="28">
        <f t="shared" si="10"/>
        <v>0.19812611220561815</v>
      </c>
      <c r="AQ30" s="28">
        <f t="shared" si="10"/>
        <v>0.17066132243335716</v>
      </c>
      <c r="AR30" s="28">
        <f t="shared" si="10"/>
        <v>0.21200061384317334</v>
      </c>
      <c r="AS30" s="28">
        <f t="shared" si="10"/>
        <v>9.4083021841644243E-2</v>
      </c>
      <c r="AT30" s="28">
        <f t="shared" si="10"/>
        <v>4.2890608880480048E-4</v>
      </c>
      <c r="AU30" s="28">
        <f t="shared" si="10"/>
        <v>5.7850689453919156E-2</v>
      </c>
      <c r="AV30" s="28">
        <f t="shared" si="10"/>
        <v>9.4883008054257034E-2</v>
      </c>
      <c r="AW30" s="28">
        <f t="shared" si="10"/>
        <v>0.20990319298897334</v>
      </c>
      <c r="AX30" s="28">
        <f t="shared" si="10"/>
        <v>-7.1793433937337656E-3</v>
      </c>
      <c r="AY30" s="28">
        <f t="shared" si="10"/>
        <v>0.11086135809418811</v>
      </c>
      <c r="AZ30" s="28">
        <f t="shared" si="10"/>
        <v>4.5279897597220925E-2</v>
      </c>
      <c r="BA30" s="28">
        <f t="shared" si="10"/>
        <v>0.13506102843901885</v>
      </c>
    </row>
    <row r="31" spans="1:53" x14ac:dyDescent="0.25">
      <c r="A31" s="11" t="s">
        <v>53</v>
      </c>
      <c r="B31" s="10" t="s">
        <v>52</v>
      </c>
      <c r="C31" s="28" t="str">
        <f t="shared" ref="C31:BA31" si="11">+IFERROR(C12/C$13*C21,"-")</f>
        <v>-</v>
      </c>
      <c r="D31" s="28">
        <f t="shared" si="11"/>
        <v>-4.759565676312591E-2</v>
      </c>
      <c r="E31" s="28">
        <f t="shared" si="11"/>
        <v>-2.4409361905768086E-2</v>
      </c>
      <c r="F31" s="28">
        <f t="shared" si="11"/>
        <v>-2.8394345536771983E-3</v>
      </c>
      <c r="G31" s="28">
        <f t="shared" si="11"/>
        <v>2.3107521574282905E-2</v>
      </c>
      <c r="H31" s="28">
        <f t="shared" si="11"/>
        <v>-2.4891758529279784E-3</v>
      </c>
      <c r="I31" s="28">
        <f t="shared" si="11"/>
        <v>-9.9641311526817693E-3</v>
      </c>
      <c r="J31" s="28">
        <f t="shared" si="11"/>
        <v>5.5535809028882638E-2</v>
      </c>
      <c r="K31" s="28">
        <f t="shared" si="11"/>
        <v>-3.2545109531825259E-3</v>
      </c>
      <c r="L31" s="28">
        <f t="shared" si="11"/>
        <v>0</v>
      </c>
      <c r="M31" s="28" t="str">
        <f t="shared" si="11"/>
        <v>-</v>
      </c>
      <c r="N31" s="28" t="str">
        <f t="shared" si="11"/>
        <v>-</v>
      </c>
      <c r="O31" s="28" t="str">
        <f t="shared" si="11"/>
        <v>-</v>
      </c>
      <c r="P31" s="28" t="str">
        <f t="shared" si="11"/>
        <v>-</v>
      </c>
      <c r="Q31" s="28">
        <f t="shared" si="11"/>
        <v>-5.3002546574253004E-2</v>
      </c>
      <c r="R31" s="28">
        <f t="shared" si="11"/>
        <v>-1.5928802086784408E-2</v>
      </c>
      <c r="S31" s="28">
        <f t="shared" si="11"/>
        <v>1.2869142986278932E-2</v>
      </c>
      <c r="T31" s="28">
        <f t="shared" si="11"/>
        <v>2.8645017414841182E-3</v>
      </c>
      <c r="U31" s="28">
        <f t="shared" si="11"/>
        <v>3.4236679236813228E-2</v>
      </c>
      <c r="V31" s="28">
        <f t="shared" si="11"/>
        <v>0.14838977971296535</v>
      </c>
      <c r="W31" s="28">
        <f t="shared" si="11"/>
        <v>5.188642524657712E-2</v>
      </c>
      <c r="X31" s="28">
        <f t="shared" si="11"/>
        <v>-2.8963813446453029E-2</v>
      </c>
      <c r="Y31" s="28">
        <f t="shared" si="11"/>
        <v>5.1735246920972866E-2</v>
      </c>
      <c r="Z31" s="28">
        <f t="shared" si="11"/>
        <v>-1.0168428738847666E-2</v>
      </c>
      <c r="AA31" s="28">
        <f t="shared" si="11"/>
        <v>1.7246537863427472E-3</v>
      </c>
      <c r="AB31" s="28">
        <f t="shared" si="11"/>
        <v>4.1858693697761152E-3</v>
      </c>
      <c r="AC31" s="28">
        <f t="shared" si="11"/>
        <v>-4.5366841429809136E-3</v>
      </c>
      <c r="AD31" s="28">
        <f t="shared" si="11"/>
        <v>4.184001289101149E-3</v>
      </c>
      <c r="AE31" s="28">
        <f t="shared" si="11"/>
        <v>1.8771166585631435E-2</v>
      </c>
      <c r="AF31" s="28">
        <f t="shared" si="11"/>
        <v>-3.4464919698234762E-3</v>
      </c>
      <c r="AG31" s="28">
        <f t="shared" si="11"/>
        <v>-3.5076193832054361E-3</v>
      </c>
      <c r="AH31" s="28">
        <f t="shared" si="11"/>
        <v>-5.2666320452740317E-4</v>
      </c>
      <c r="AI31" s="28">
        <f t="shared" si="11"/>
        <v>-1.2787316798787739E-3</v>
      </c>
      <c r="AJ31" s="28">
        <f t="shared" si="11"/>
        <v>1.4865491342712123</v>
      </c>
      <c r="AK31" s="28">
        <f t="shared" si="11"/>
        <v>-1.1410101960159728E-2</v>
      </c>
      <c r="AL31" s="28">
        <f t="shared" si="11"/>
        <v>0.1694203805064019</v>
      </c>
      <c r="AM31" s="28">
        <f t="shared" si="11"/>
        <v>9.5132080782402872E-2</v>
      </c>
      <c r="AN31" s="28">
        <f t="shared" si="11"/>
        <v>0.17222922650010211</v>
      </c>
      <c r="AO31" s="28">
        <f t="shared" si="11"/>
        <v>-2.7302695489759511E-3</v>
      </c>
      <c r="AP31" s="28">
        <f t="shared" si="11"/>
        <v>6.6412868804498842E-2</v>
      </c>
      <c r="AQ31" s="28">
        <f t="shared" si="11"/>
        <v>0.11630483723959065</v>
      </c>
      <c r="AR31" s="28">
        <f t="shared" si="11"/>
        <v>-2.3293540782869427E-2</v>
      </c>
      <c r="AS31" s="28">
        <f t="shared" si="11"/>
        <v>0.2188605908121572</v>
      </c>
      <c r="AT31" s="28">
        <f t="shared" si="11"/>
        <v>-1.3794272874450167E-2</v>
      </c>
      <c r="AU31" s="28">
        <f t="shared" si="11"/>
        <v>0.10549140683689419</v>
      </c>
      <c r="AV31" s="28">
        <f t="shared" si="11"/>
        <v>-7.8053879778001304E-3</v>
      </c>
      <c r="AW31" s="28">
        <f t="shared" si="11"/>
        <v>-3.1313484990551435E-2</v>
      </c>
      <c r="AX31" s="28">
        <f t="shared" si="11"/>
        <v>0.18418456031110406</v>
      </c>
      <c r="AY31" s="28">
        <f t="shared" si="11"/>
        <v>-2.8563344441122279E-2</v>
      </c>
      <c r="AZ31" s="28">
        <f t="shared" si="11"/>
        <v>0.74523597716840906</v>
      </c>
      <c r="BA31" s="28">
        <f t="shared" si="11"/>
        <v>-0.10329291291543838</v>
      </c>
    </row>
    <row r="32" spans="1:53" x14ac:dyDescent="0.25">
      <c r="B32" s="8" t="s">
        <v>51</v>
      </c>
      <c r="C32" s="29" t="str">
        <f t="shared" ref="C32:BA32" si="12">+IFERROR(C13/C$13*C22,"-")</f>
        <v>-</v>
      </c>
      <c r="D32" s="29">
        <f t="shared" si="12"/>
        <v>-7.1286558235706954E-3</v>
      </c>
      <c r="E32" s="29">
        <f t="shared" si="12"/>
        <v>3.5752932191558839E-2</v>
      </c>
      <c r="F32" s="29">
        <f t="shared" si="12"/>
        <v>0.14877101189321396</v>
      </c>
      <c r="G32" s="29">
        <f t="shared" si="12"/>
        <v>0.12873681773720569</v>
      </c>
      <c r="H32" s="29">
        <f t="shared" si="12"/>
        <v>0.13703397342256274</v>
      </c>
      <c r="I32" s="29">
        <f t="shared" si="12"/>
        <v>0.10561440919850917</v>
      </c>
      <c r="J32" s="29">
        <f t="shared" si="12"/>
        <v>0.15970294637028482</v>
      </c>
      <c r="K32" s="29">
        <f t="shared" si="12"/>
        <v>0.33797745051815609</v>
      </c>
      <c r="L32" s="29">
        <f t="shared" si="12"/>
        <v>0.26159922802719127</v>
      </c>
      <c r="M32" s="29">
        <f t="shared" si="12"/>
        <v>-0.11159289479514811</v>
      </c>
      <c r="N32" s="29">
        <f t="shared" si="12"/>
        <v>7.802547641602664E-2</v>
      </c>
      <c r="O32" s="29">
        <f t="shared" si="12"/>
        <v>-1.8395173495081574E-3</v>
      </c>
      <c r="P32" s="29">
        <f t="shared" si="12"/>
        <v>0.59913873977440257</v>
      </c>
      <c r="Q32" s="29">
        <f t="shared" si="12"/>
        <v>5.8523306973075284E-2</v>
      </c>
      <c r="R32" s="29">
        <f t="shared" si="12"/>
        <v>2.4286116982919159E-2</v>
      </c>
      <c r="S32" s="29">
        <f t="shared" si="12"/>
        <v>-5.6434706153997038E-2</v>
      </c>
      <c r="T32" s="29">
        <f t="shared" si="12"/>
        <v>0.14430119451553924</v>
      </c>
      <c r="U32" s="29">
        <f t="shared" si="12"/>
        <v>0.12369142901367081</v>
      </c>
      <c r="V32" s="29">
        <f t="shared" si="12"/>
        <v>0.4495436347806141</v>
      </c>
      <c r="W32" s="29">
        <f t="shared" si="12"/>
        <v>0.31637402261957437</v>
      </c>
      <c r="X32" s="29">
        <f t="shared" si="12"/>
        <v>0.22664789110647643</v>
      </c>
      <c r="Y32" s="29">
        <f t="shared" si="12"/>
        <v>0.54871125508737006</v>
      </c>
      <c r="Z32" s="29">
        <f t="shared" si="12"/>
        <v>0.27525177975791748</v>
      </c>
      <c r="AA32" s="29">
        <f t="shared" si="12"/>
        <v>0.16919319375413777</v>
      </c>
      <c r="AB32" s="29">
        <f t="shared" si="12"/>
        <v>0.45771073511066329</v>
      </c>
      <c r="AC32" s="29">
        <f t="shared" si="12"/>
        <v>0.60180083579615817</v>
      </c>
      <c r="AD32" s="29">
        <f t="shared" si="12"/>
        <v>0.1574046374232605</v>
      </c>
      <c r="AE32" s="29">
        <f t="shared" si="12"/>
        <v>7.2567650613535761E-2</v>
      </c>
      <c r="AF32" s="29">
        <f t="shared" si="12"/>
        <v>0.12735395421229856</v>
      </c>
      <c r="AG32" s="29">
        <f t="shared" si="12"/>
        <v>9.6133771754364661E-2</v>
      </c>
      <c r="AH32" s="29">
        <f t="shared" si="12"/>
        <v>0.3558760568702013</v>
      </c>
      <c r="AI32" s="29">
        <f t="shared" si="12"/>
        <v>0.12652946738288562</v>
      </c>
      <c r="AJ32" s="29">
        <f t="shared" si="12"/>
        <v>0.18118710364747215</v>
      </c>
      <c r="AK32" s="29">
        <f t="shared" si="12"/>
        <v>8.6947432014407688E-2</v>
      </c>
      <c r="AL32" s="29">
        <f t="shared" si="12"/>
        <v>0.28876447272665762</v>
      </c>
      <c r="AM32" s="29">
        <f t="shared" si="12"/>
        <v>0.13820501754156678</v>
      </c>
      <c r="AN32" s="29">
        <f t="shared" si="12"/>
        <v>0.27066782798128819</v>
      </c>
      <c r="AO32" s="29">
        <f t="shared" si="12"/>
        <v>0.55740367790287482</v>
      </c>
      <c r="AP32" s="29">
        <f t="shared" si="12"/>
        <v>0.25905385972215522</v>
      </c>
      <c r="AQ32" s="29">
        <f t="shared" si="12"/>
        <v>0.26829176399389731</v>
      </c>
      <c r="AR32" s="29">
        <f t="shared" si="12"/>
        <v>0.16549651136914889</v>
      </c>
      <c r="AS32" s="29">
        <f t="shared" si="12"/>
        <v>0.23484309678169635</v>
      </c>
      <c r="AT32" s="29">
        <f t="shared" si="12"/>
        <v>-1.4217011762865384E-2</v>
      </c>
      <c r="AU32" s="29">
        <f t="shared" si="12"/>
        <v>0.14584458649581511</v>
      </c>
      <c r="AV32" s="29">
        <f t="shared" si="12"/>
        <v>8.2884739509279992E-2</v>
      </c>
      <c r="AW32" s="29">
        <f t="shared" si="12"/>
        <v>0.14773016890259316</v>
      </c>
      <c r="AX32" s="29">
        <f t="shared" si="12"/>
        <v>0.10693047244244869</v>
      </c>
      <c r="AY32" s="29">
        <f t="shared" si="12"/>
        <v>6.8244674655571824E-2</v>
      </c>
      <c r="AZ32" s="29">
        <f t="shared" si="12"/>
        <v>0.42329059872314456</v>
      </c>
      <c r="BA32" s="29">
        <f t="shared" si="12"/>
        <v>-0.15909308456503302</v>
      </c>
    </row>
  </sheetData>
  <mergeCells count="8">
    <mergeCell ref="B7:BA7"/>
    <mergeCell ref="B16:BA16"/>
    <mergeCell ref="B26:BA26"/>
    <mergeCell ref="B2:BA2"/>
    <mergeCell ref="B3:BA3"/>
    <mergeCell ref="B4:BA4"/>
    <mergeCell ref="B5:BA5"/>
    <mergeCell ref="B6:BA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Fuente de Financiamiento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Sontag R.</dc:creator>
  <cp:lastModifiedBy>Juan Sontag R.</cp:lastModifiedBy>
  <dcterms:created xsi:type="dcterms:W3CDTF">2018-01-12T21:55:24Z</dcterms:created>
  <dcterms:modified xsi:type="dcterms:W3CDTF">2018-01-17T21:33:08Z</dcterms:modified>
</cp:coreProperties>
</file>