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Dpto. EEPE\Datos históricos\Gastos\"/>
    </mc:Choice>
  </mc:AlternateContent>
  <bookViews>
    <workbookView xWindow="0" yWindow="0" windowWidth="28800" windowHeight="12045" tabRatio="850"/>
  </bookViews>
  <sheets>
    <sheet name="1967" sheetId="1" r:id="rId1"/>
    <sheet name="1968" sheetId="2" r:id="rId2"/>
    <sheet name="1969" sheetId="3" r:id="rId3"/>
    <sheet name="1970-1971" sheetId="4" r:id="rId4"/>
    <sheet name="1972-1976" sheetId="7" r:id="rId5"/>
    <sheet name="1977-1978" sheetId="12" r:id="rId6"/>
    <sheet name="1979-1982" sheetId="15" r:id="rId7"/>
    <sheet name="1983" sheetId="17" r:id="rId8"/>
    <sheet name="1984-1987" sheetId="18" r:id="rId9"/>
    <sheet name="1988" sheetId="22" r:id="rId10"/>
    <sheet name="1989-1993" sheetId="27" r:id="rId11"/>
    <sheet name="1994-1998" sheetId="32" r:id="rId12"/>
    <sheet name="1999-2002" sheetId="33" r:id="rId13"/>
    <sheet name="2003-2013" sheetId="40" r:id="rId14"/>
    <sheet name="2015-2019" sheetId="49" r:id="rId1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8" i="40" l="1"/>
  <c r="F25" i="40"/>
  <c r="F24" i="40"/>
  <c r="F36" i="40"/>
  <c r="C93" i="49"/>
  <c r="D93" i="49"/>
  <c r="E93" i="49"/>
  <c r="F93" i="49"/>
  <c r="G93" i="49"/>
  <c r="B93" i="49"/>
  <c r="C90" i="49"/>
  <c r="D90" i="49"/>
  <c r="E90" i="49"/>
  <c r="F90" i="49"/>
  <c r="G90" i="49"/>
  <c r="C88" i="49"/>
  <c r="D88" i="49"/>
  <c r="E88" i="49"/>
  <c r="F88" i="49"/>
  <c r="G88" i="49"/>
  <c r="C86" i="49"/>
  <c r="D86" i="49"/>
  <c r="E86" i="49"/>
  <c r="F86" i="49"/>
  <c r="G86" i="49"/>
  <c r="B90" i="49"/>
  <c r="B88" i="49"/>
  <c r="B86" i="49"/>
  <c r="C85" i="49"/>
  <c r="D85" i="49"/>
  <c r="E85" i="49"/>
  <c r="F85" i="49"/>
  <c r="G85" i="49"/>
  <c r="C81" i="49"/>
  <c r="D81" i="49"/>
  <c r="E81" i="49"/>
  <c r="F81" i="49"/>
  <c r="G81" i="49"/>
  <c r="B81" i="49"/>
  <c r="B78" i="49"/>
  <c r="C78" i="49"/>
  <c r="D78" i="49"/>
  <c r="E78" i="49"/>
  <c r="F78" i="49"/>
  <c r="G78" i="49"/>
  <c r="C76" i="49"/>
  <c r="D76" i="49"/>
  <c r="E76" i="49"/>
  <c r="F76" i="49"/>
  <c r="G76" i="49"/>
  <c r="B76" i="49"/>
  <c r="C72" i="49"/>
  <c r="D72" i="49"/>
  <c r="E72" i="49"/>
  <c r="F72" i="49"/>
  <c r="G72" i="49"/>
  <c r="B72" i="49"/>
  <c r="C70" i="49"/>
  <c r="D70" i="49"/>
  <c r="E70" i="49"/>
  <c r="F70" i="49"/>
  <c r="G70" i="49"/>
  <c r="C68" i="49"/>
  <c r="D68" i="49"/>
  <c r="E68" i="49"/>
  <c r="F68" i="49"/>
  <c r="G68" i="49"/>
  <c r="B68" i="49"/>
  <c r="B65" i="49"/>
  <c r="C65" i="49"/>
  <c r="C62" i="49"/>
  <c r="D62" i="49"/>
  <c r="E62" i="49"/>
  <c r="F62" i="49"/>
  <c r="G62" i="49"/>
  <c r="C61" i="49"/>
  <c r="D61" i="49"/>
  <c r="E61" i="49"/>
  <c r="F61" i="49"/>
  <c r="G61" i="49"/>
  <c r="D65" i="49"/>
  <c r="E65" i="49"/>
  <c r="F65" i="49"/>
  <c r="G65" i="49"/>
  <c r="C64" i="49"/>
  <c r="D64" i="49"/>
  <c r="E64" i="49"/>
  <c r="F64" i="49"/>
  <c r="G64" i="49"/>
  <c r="C60" i="49"/>
  <c r="D60" i="49"/>
  <c r="E60" i="49"/>
  <c r="F60" i="49"/>
  <c r="G60" i="49"/>
  <c r="B85" i="49"/>
  <c r="B71" i="49"/>
  <c r="B70" i="49"/>
  <c r="B64" i="49"/>
  <c r="B62" i="49"/>
  <c r="B61" i="49"/>
  <c r="B60" i="49"/>
  <c r="C92" i="49"/>
  <c r="D92" i="49"/>
  <c r="E92" i="49"/>
  <c r="F92" i="49"/>
  <c r="G92" i="49"/>
  <c r="B92" i="49"/>
  <c r="B54" i="49"/>
  <c r="B48" i="49"/>
  <c r="B45" i="49"/>
  <c r="B35" i="49"/>
  <c r="B32" i="49"/>
  <c r="B41" i="49"/>
  <c r="B31" i="49"/>
  <c r="B57" i="49"/>
  <c r="B10" i="49"/>
  <c r="B16" i="49"/>
  <c r="B19" i="49"/>
  <c r="B18" i="49"/>
  <c r="B25" i="49"/>
  <c r="B9" i="49"/>
  <c r="B52" i="49"/>
  <c r="C48" i="49"/>
  <c r="D48" i="49"/>
  <c r="C31" i="49"/>
  <c r="C57" i="49"/>
  <c r="F55" i="18"/>
  <c r="D10" i="4"/>
  <c r="D14" i="4"/>
  <c r="D9" i="4"/>
  <c r="D20" i="4"/>
  <c r="D25" i="4"/>
  <c r="D29" i="4"/>
  <c r="D18" i="4"/>
  <c r="D32" i="4"/>
  <c r="D19" i="4"/>
  <c r="F49" i="32"/>
  <c r="F26" i="27"/>
  <c r="F10" i="27"/>
  <c r="F16" i="27"/>
  <c r="F19" i="27"/>
  <c r="F21" i="27"/>
  <c r="F14" i="27"/>
  <c r="F9" i="27"/>
  <c r="F44" i="27"/>
  <c r="G48" i="49"/>
  <c r="E48" i="49"/>
  <c r="F48" i="49"/>
  <c r="D23" i="49"/>
  <c r="E23" i="49"/>
  <c r="F23" i="49"/>
  <c r="G23" i="49"/>
  <c r="C23" i="49"/>
  <c r="C10" i="49"/>
  <c r="C9" i="49"/>
  <c r="C16" i="49"/>
  <c r="C19" i="49"/>
  <c r="C18" i="49"/>
  <c r="C25" i="49"/>
  <c r="C32" i="49"/>
  <c r="C35" i="49"/>
  <c r="C41" i="49"/>
  <c r="C45" i="49"/>
  <c r="C52" i="49"/>
  <c r="C54" i="49"/>
  <c r="D10" i="49"/>
  <c r="D9" i="49"/>
  <c r="E10" i="49"/>
  <c r="F10" i="49"/>
  <c r="G10" i="49"/>
  <c r="D16" i="49"/>
  <c r="E16" i="49"/>
  <c r="F16" i="49"/>
  <c r="G16" i="49"/>
  <c r="D19" i="49"/>
  <c r="D18" i="49"/>
  <c r="E19" i="49"/>
  <c r="E18" i="49"/>
  <c r="F19" i="49"/>
  <c r="F18" i="49"/>
  <c r="G19" i="49"/>
  <c r="G18" i="49"/>
  <c r="D25" i="49"/>
  <c r="E25" i="49"/>
  <c r="F25" i="49"/>
  <c r="G25" i="49"/>
  <c r="D32" i="49"/>
  <c r="E32" i="49"/>
  <c r="F32" i="49"/>
  <c r="G32" i="49"/>
  <c r="D35" i="49"/>
  <c r="E35" i="49"/>
  <c r="F35" i="49"/>
  <c r="G35" i="49"/>
  <c r="D41" i="49"/>
  <c r="E41" i="49"/>
  <c r="F41" i="49"/>
  <c r="G41" i="49"/>
  <c r="D45" i="49"/>
  <c r="E45" i="49"/>
  <c r="F45" i="49"/>
  <c r="G45" i="49"/>
  <c r="D52" i="49"/>
  <c r="E52" i="49"/>
  <c r="F52" i="49"/>
  <c r="G52" i="49"/>
  <c r="G31" i="49"/>
  <c r="D54" i="49"/>
  <c r="E54" i="49"/>
  <c r="F54" i="49"/>
  <c r="G54" i="49"/>
  <c r="C19" i="40"/>
  <c r="D19" i="40"/>
  <c r="E19" i="40"/>
  <c r="F19" i="40"/>
  <c r="G19" i="40"/>
  <c r="H19" i="40"/>
  <c r="I19" i="40"/>
  <c r="J19" i="40"/>
  <c r="K19" i="40"/>
  <c r="L19" i="40"/>
  <c r="B19" i="40"/>
  <c r="B9" i="40"/>
  <c r="B10" i="40"/>
  <c r="C10" i="40"/>
  <c r="D10" i="40"/>
  <c r="B13" i="40"/>
  <c r="C13" i="40"/>
  <c r="D13" i="40"/>
  <c r="B17" i="40"/>
  <c r="C17" i="40"/>
  <c r="D17" i="40"/>
  <c r="B25" i="40"/>
  <c r="B24" i="40"/>
  <c r="C25" i="40"/>
  <c r="D25" i="40"/>
  <c r="B32" i="40"/>
  <c r="C32" i="40"/>
  <c r="D32" i="40"/>
  <c r="B38" i="40"/>
  <c r="C38" i="40"/>
  <c r="D38" i="40"/>
  <c r="B41" i="40"/>
  <c r="C41" i="40"/>
  <c r="D41" i="40"/>
  <c r="B44" i="40"/>
  <c r="C44" i="40"/>
  <c r="D44" i="40"/>
  <c r="H10" i="40"/>
  <c r="I10" i="40"/>
  <c r="J10" i="40"/>
  <c r="K10" i="40"/>
  <c r="L10" i="40"/>
  <c r="H13" i="40"/>
  <c r="I13" i="40"/>
  <c r="J13" i="40"/>
  <c r="K13" i="40"/>
  <c r="L13" i="40"/>
  <c r="H17" i="40"/>
  <c r="I17" i="40"/>
  <c r="J17" i="40"/>
  <c r="K17" i="40"/>
  <c r="L17" i="40"/>
  <c r="H25" i="40"/>
  <c r="I25" i="40"/>
  <c r="J25" i="40"/>
  <c r="K25" i="40"/>
  <c r="L25" i="40"/>
  <c r="H32" i="40"/>
  <c r="I32" i="40"/>
  <c r="J32" i="40"/>
  <c r="K32" i="40"/>
  <c r="L32" i="40"/>
  <c r="H38" i="40"/>
  <c r="I38" i="40"/>
  <c r="J38" i="40"/>
  <c r="K38" i="40"/>
  <c r="L38" i="40"/>
  <c r="H41" i="40"/>
  <c r="I41" i="40"/>
  <c r="J41" i="40"/>
  <c r="K41" i="40"/>
  <c r="L41" i="40"/>
  <c r="H44" i="40"/>
  <c r="I44" i="40"/>
  <c r="J44" i="40"/>
  <c r="K44" i="40"/>
  <c r="L44" i="40"/>
  <c r="G10" i="40"/>
  <c r="G13" i="40"/>
  <c r="G17" i="40"/>
  <c r="G25" i="40"/>
  <c r="G32" i="40"/>
  <c r="G38" i="40"/>
  <c r="G41" i="40"/>
  <c r="G44" i="40"/>
  <c r="F10" i="40"/>
  <c r="F13" i="40"/>
  <c r="F17" i="40"/>
  <c r="F32" i="40"/>
  <c r="F38" i="40"/>
  <c r="F41" i="40"/>
  <c r="F44" i="40"/>
  <c r="E26" i="33"/>
  <c r="C26" i="33"/>
  <c r="D26" i="33"/>
  <c r="C10" i="33"/>
  <c r="D10" i="33"/>
  <c r="E10" i="33"/>
  <c r="C16" i="33"/>
  <c r="D16" i="33"/>
  <c r="E16" i="33"/>
  <c r="C19" i="33"/>
  <c r="D19" i="33"/>
  <c r="E19" i="33"/>
  <c r="C21" i="33"/>
  <c r="D21" i="33"/>
  <c r="E21" i="33"/>
  <c r="C33" i="33"/>
  <c r="D33" i="33"/>
  <c r="E33" i="33"/>
  <c r="C37" i="33"/>
  <c r="D37" i="33"/>
  <c r="E37" i="33"/>
  <c r="C43" i="33"/>
  <c r="D43" i="33"/>
  <c r="E43" i="33"/>
  <c r="C46" i="33"/>
  <c r="D46" i="33"/>
  <c r="E46" i="33"/>
  <c r="C48" i="33"/>
  <c r="D48" i="33"/>
  <c r="E48" i="33"/>
  <c r="C50" i="33"/>
  <c r="D50" i="33"/>
  <c r="E50" i="33"/>
  <c r="C54" i="33"/>
  <c r="D54" i="33"/>
  <c r="E54" i="33"/>
  <c r="C26" i="32"/>
  <c r="D26" i="32"/>
  <c r="E26" i="32"/>
  <c r="F26" i="32"/>
  <c r="B26" i="32"/>
  <c r="C10" i="32"/>
  <c r="D10" i="32"/>
  <c r="E10" i="32"/>
  <c r="F10" i="32"/>
  <c r="C16" i="32"/>
  <c r="D16" i="32"/>
  <c r="E16" i="32"/>
  <c r="E14" i="32" s="1"/>
  <c r="F16" i="32"/>
  <c r="F14" i="32" s="1"/>
  <c r="C19" i="32"/>
  <c r="D19" i="32"/>
  <c r="E19" i="32"/>
  <c r="F19" i="32"/>
  <c r="C21" i="32"/>
  <c r="C14" i="32" s="1"/>
  <c r="C9" i="32" s="1"/>
  <c r="D21" i="32"/>
  <c r="D14" i="32" s="1"/>
  <c r="D9" i="32" s="1"/>
  <c r="E21" i="32"/>
  <c r="F21" i="32"/>
  <c r="C34" i="32"/>
  <c r="D34" i="32"/>
  <c r="E34" i="32"/>
  <c r="F34" i="32"/>
  <c r="C38" i="32"/>
  <c r="D38" i="32"/>
  <c r="E38" i="32"/>
  <c r="F38" i="32"/>
  <c r="C44" i="32"/>
  <c r="C42" i="32" s="1"/>
  <c r="D44" i="32"/>
  <c r="D42" i="32" s="1"/>
  <c r="D33" i="32" s="1"/>
  <c r="E44" i="32"/>
  <c r="F44" i="32"/>
  <c r="C47" i="32"/>
  <c r="D47" i="32"/>
  <c r="E47" i="32"/>
  <c r="F47" i="32"/>
  <c r="F42" i="32"/>
  <c r="F33" i="32" s="1"/>
  <c r="C49" i="32"/>
  <c r="D49" i="32"/>
  <c r="E49" i="32"/>
  <c r="C51" i="32"/>
  <c r="D51" i="32"/>
  <c r="E51" i="32"/>
  <c r="F51" i="32"/>
  <c r="C55" i="32"/>
  <c r="D55" i="32"/>
  <c r="E55" i="32"/>
  <c r="F55" i="32"/>
  <c r="D52" i="27"/>
  <c r="D48" i="27"/>
  <c r="D46" i="27"/>
  <c r="D44" i="27"/>
  <c r="D41" i="27"/>
  <c r="D39" i="27"/>
  <c r="D37" i="27"/>
  <c r="D33" i="27"/>
  <c r="D26" i="27"/>
  <c r="D21" i="27"/>
  <c r="C26" i="27"/>
  <c r="E26" i="27"/>
  <c r="B26" i="27"/>
  <c r="B33" i="27"/>
  <c r="C33" i="27"/>
  <c r="E33" i="27"/>
  <c r="F33" i="27"/>
  <c r="C10" i="27"/>
  <c r="D10" i="27"/>
  <c r="E10" i="27"/>
  <c r="C16" i="27"/>
  <c r="D16" i="27"/>
  <c r="E16" i="27"/>
  <c r="C19" i="27"/>
  <c r="D19" i="27"/>
  <c r="E19" i="27"/>
  <c r="C21" i="27"/>
  <c r="E21" i="27"/>
  <c r="C37" i="27"/>
  <c r="E37" i="27"/>
  <c r="F37" i="27"/>
  <c r="C41" i="27"/>
  <c r="E41" i="27"/>
  <c r="F41" i="27"/>
  <c r="C44" i="27"/>
  <c r="E44" i="27"/>
  <c r="C46" i="27"/>
  <c r="E46" i="27"/>
  <c r="F46" i="27"/>
  <c r="F39" i="27"/>
  <c r="C48" i="27"/>
  <c r="E48" i="27"/>
  <c r="F48" i="27"/>
  <c r="C52" i="27"/>
  <c r="E52" i="27"/>
  <c r="F52" i="27"/>
  <c r="F32" i="27"/>
  <c r="F54" i="27"/>
  <c r="F31" i="49"/>
  <c r="G9" i="49"/>
  <c r="G57" i="49"/>
  <c r="F9" i="49"/>
  <c r="E9" i="49"/>
  <c r="E31" i="49"/>
  <c r="D31" i="49"/>
  <c r="D24" i="40"/>
  <c r="B36" i="40"/>
  <c r="B48" i="40"/>
  <c r="L37" i="40"/>
  <c r="L47" i="40"/>
  <c r="L9" i="40"/>
  <c r="H24" i="40"/>
  <c r="G37" i="40"/>
  <c r="G47" i="40"/>
  <c r="K9" i="40"/>
  <c r="K36" i="40"/>
  <c r="K37" i="40"/>
  <c r="K47" i="40"/>
  <c r="J37" i="40"/>
  <c r="J47" i="40"/>
  <c r="I37" i="40"/>
  <c r="I47" i="40"/>
  <c r="F37" i="40"/>
  <c r="F47" i="40"/>
  <c r="H37" i="40"/>
  <c r="H47" i="40"/>
  <c r="K24" i="40"/>
  <c r="J24" i="40"/>
  <c r="I24" i="40"/>
  <c r="G24" i="40"/>
  <c r="L24" i="40"/>
  <c r="J9" i="40"/>
  <c r="I9" i="40"/>
  <c r="F9" i="40"/>
  <c r="G9" i="40"/>
  <c r="H9" i="40"/>
  <c r="C37" i="40"/>
  <c r="C47" i="40"/>
  <c r="D37" i="40"/>
  <c r="D47" i="40"/>
  <c r="B37" i="40"/>
  <c r="B47" i="40"/>
  <c r="C24" i="40"/>
  <c r="D9" i="40"/>
  <c r="C9" i="40"/>
  <c r="E14" i="33"/>
  <c r="E9" i="33"/>
  <c r="E41" i="33"/>
  <c r="E32" i="33"/>
  <c r="D41" i="33"/>
  <c r="D32" i="33"/>
  <c r="C41" i="33"/>
  <c r="C32" i="33"/>
  <c r="D14" i="33"/>
  <c r="D9" i="33"/>
  <c r="C14" i="33"/>
  <c r="C9" i="33"/>
  <c r="C58" i="33"/>
  <c r="E42" i="32"/>
  <c r="E33" i="32"/>
  <c r="D32" i="27"/>
  <c r="C39" i="27"/>
  <c r="C32" i="27"/>
  <c r="E39" i="27"/>
  <c r="E32" i="27"/>
  <c r="C14" i="27"/>
  <c r="C9" i="27"/>
  <c r="E14" i="27"/>
  <c r="E9" i="27"/>
  <c r="D14" i="27"/>
  <c r="D9" i="27"/>
  <c r="F48" i="18"/>
  <c r="F26" i="18"/>
  <c r="F41" i="18"/>
  <c r="F52" i="18"/>
  <c r="E16" i="18"/>
  <c r="E41" i="18"/>
  <c r="E52" i="18"/>
  <c r="E48" i="18"/>
  <c r="D48" i="18"/>
  <c r="D10" i="18"/>
  <c r="E10" i="18"/>
  <c r="F10" i="18"/>
  <c r="D16" i="18"/>
  <c r="D19" i="18"/>
  <c r="E19" i="18"/>
  <c r="F19" i="18"/>
  <c r="D21" i="18"/>
  <c r="E21" i="18"/>
  <c r="F21" i="18"/>
  <c r="F14" i="18"/>
  <c r="F9" i="18"/>
  <c r="D26" i="18"/>
  <c r="E26" i="18"/>
  <c r="D33" i="18"/>
  <c r="E33" i="18"/>
  <c r="F33" i="18"/>
  <c r="D37" i="18"/>
  <c r="E37" i="18"/>
  <c r="F37" i="18"/>
  <c r="D41" i="18"/>
  <c r="D44" i="18"/>
  <c r="E44" i="18"/>
  <c r="F44" i="18"/>
  <c r="D46" i="18"/>
  <c r="E46" i="18"/>
  <c r="F46" i="18"/>
  <c r="D52" i="18"/>
  <c r="D16" i="15"/>
  <c r="D19" i="15"/>
  <c r="D21" i="15"/>
  <c r="D14" i="15"/>
  <c r="D10" i="15"/>
  <c r="D26" i="15"/>
  <c r="D9" i="15"/>
  <c r="C39" i="15"/>
  <c r="C42" i="15"/>
  <c r="C38" i="15"/>
  <c r="C33" i="15"/>
  <c r="C36" i="15"/>
  <c r="C45" i="15"/>
  <c r="C48" i="15"/>
  <c r="C32" i="15"/>
  <c r="C10" i="15"/>
  <c r="C16" i="15"/>
  <c r="C19" i="15"/>
  <c r="C21" i="15"/>
  <c r="C14" i="15"/>
  <c r="C26" i="15"/>
  <c r="C9" i="15"/>
  <c r="E26" i="15"/>
  <c r="F26" i="15"/>
  <c r="F10" i="15"/>
  <c r="F16" i="15"/>
  <c r="F19" i="15"/>
  <c r="F21" i="15"/>
  <c r="F33" i="15"/>
  <c r="F36" i="15"/>
  <c r="F39" i="15"/>
  <c r="F42" i="15"/>
  <c r="F38" i="15"/>
  <c r="F45" i="15"/>
  <c r="F48" i="15"/>
  <c r="F32" i="15"/>
  <c r="F14" i="15"/>
  <c r="F9" i="15"/>
  <c r="F52" i="15"/>
  <c r="D33" i="15"/>
  <c r="D36" i="15"/>
  <c r="D39" i="15"/>
  <c r="D42" i="15"/>
  <c r="D38" i="15"/>
  <c r="D45" i="15"/>
  <c r="D48" i="15"/>
  <c r="D32" i="15"/>
  <c r="D9" i="12"/>
  <c r="D10" i="12"/>
  <c r="D13" i="12"/>
  <c r="D17" i="12"/>
  <c r="D22" i="12"/>
  <c r="D26" i="12"/>
  <c r="D29" i="12"/>
  <c r="D20" i="12"/>
  <c r="D34" i="12"/>
  <c r="D31" i="12"/>
  <c r="E34" i="7"/>
  <c r="E31" i="7"/>
  <c r="E20" i="7"/>
  <c r="E22" i="7"/>
  <c r="E17" i="7"/>
  <c r="E13" i="7"/>
  <c r="E10" i="7"/>
  <c r="F10" i="7"/>
  <c r="G10" i="7"/>
  <c r="F13" i="7"/>
  <c r="G13" i="7"/>
  <c r="F17" i="7"/>
  <c r="G17" i="7"/>
  <c r="F22" i="7"/>
  <c r="G22" i="7"/>
  <c r="E27" i="7"/>
  <c r="F27" i="7"/>
  <c r="G27" i="7"/>
  <c r="F31" i="7"/>
  <c r="G31" i="7"/>
  <c r="F34" i="7"/>
  <c r="G34" i="7"/>
  <c r="C34" i="7"/>
  <c r="C31" i="7"/>
  <c r="C20" i="7"/>
  <c r="C27" i="7"/>
  <c r="C21" i="7"/>
  <c r="C17" i="7"/>
  <c r="C13" i="7"/>
  <c r="C10" i="7"/>
  <c r="C9" i="7"/>
  <c r="C22" i="7"/>
  <c r="E44" i="40"/>
  <c r="E41" i="40"/>
  <c r="E38" i="40"/>
  <c r="E37" i="40"/>
  <c r="E47" i="40"/>
  <c r="E32" i="40"/>
  <c r="E25" i="40"/>
  <c r="E24" i="40"/>
  <c r="E17" i="40"/>
  <c r="E13" i="40"/>
  <c r="E10" i="40"/>
  <c r="B54" i="33"/>
  <c r="B50" i="33"/>
  <c r="B48" i="33"/>
  <c r="B46" i="33"/>
  <c r="B43" i="33"/>
  <c r="B41" i="33"/>
  <c r="B32" i="33"/>
  <c r="B37" i="33"/>
  <c r="B33" i="33"/>
  <c r="B26" i="33"/>
  <c r="B21" i="33"/>
  <c r="B19" i="33"/>
  <c r="B16" i="33"/>
  <c r="B14" i="33"/>
  <c r="B10" i="33"/>
  <c r="B55" i="32"/>
  <c r="B51" i="32"/>
  <c r="B49" i="32"/>
  <c r="B47" i="32"/>
  <c r="B44" i="32"/>
  <c r="B42" i="32" s="1"/>
  <c r="B33" i="32" s="1"/>
  <c r="B38" i="32"/>
  <c r="B34" i="32"/>
  <c r="B21" i="32"/>
  <c r="B19" i="32"/>
  <c r="B14" i="32" s="1"/>
  <c r="B9" i="32" s="1"/>
  <c r="B57" i="32" s="1"/>
  <c r="B16" i="32"/>
  <c r="B10" i="32"/>
  <c r="B52" i="27"/>
  <c r="B48" i="27"/>
  <c r="B46" i="27"/>
  <c r="B44" i="27"/>
  <c r="B41" i="27"/>
  <c r="B37" i="27"/>
  <c r="B21" i="27"/>
  <c r="B19" i="27"/>
  <c r="B16" i="27"/>
  <c r="B10" i="27"/>
  <c r="C50" i="22"/>
  <c r="C46" i="22"/>
  <c r="C44" i="22"/>
  <c r="C42" i="22"/>
  <c r="C39" i="22"/>
  <c r="C38" i="22"/>
  <c r="C36" i="22"/>
  <c r="C32" i="22"/>
  <c r="C31" i="22"/>
  <c r="H31" i="22"/>
  <c r="C26" i="22"/>
  <c r="C21" i="22"/>
  <c r="C19" i="22"/>
  <c r="C16" i="22"/>
  <c r="C14" i="22"/>
  <c r="C10" i="22"/>
  <c r="C9" i="22"/>
  <c r="C54" i="22"/>
  <c r="C52" i="18"/>
  <c r="C48" i="18"/>
  <c r="C46" i="18"/>
  <c r="C44" i="18"/>
  <c r="C41" i="18"/>
  <c r="C39" i="18"/>
  <c r="C37" i="18"/>
  <c r="C33" i="18"/>
  <c r="C26" i="18"/>
  <c r="C21" i="18"/>
  <c r="C19" i="18"/>
  <c r="C16" i="18"/>
  <c r="C14" i="18"/>
  <c r="C10" i="18"/>
  <c r="C45" i="17"/>
  <c r="C43" i="17"/>
  <c r="C41" i="17"/>
  <c r="C38" i="17"/>
  <c r="C37" i="17"/>
  <c r="C35" i="17"/>
  <c r="C32" i="17"/>
  <c r="C26" i="17"/>
  <c r="C21" i="17"/>
  <c r="C19" i="17"/>
  <c r="C16" i="17"/>
  <c r="C14" i="17"/>
  <c r="C10" i="17"/>
  <c r="E48" i="15"/>
  <c r="E45" i="15"/>
  <c r="E42" i="15"/>
  <c r="E39" i="15"/>
  <c r="E38" i="15"/>
  <c r="E33" i="15"/>
  <c r="E36" i="15"/>
  <c r="E32" i="15"/>
  <c r="E21" i="15"/>
  <c r="E19" i="15"/>
  <c r="E16" i="15"/>
  <c r="E14" i="15"/>
  <c r="E10" i="15"/>
  <c r="C31" i="12"/>
  <c r="C29" i="12"/>
  <c r="C26" i="12"/>
  <c r="C22" i="12"/>
  <c r="C17" i="12"/>
  <c r="C9" i="12"/>
  <c r="C13" i="12"/>
  <c r="C10" i="12"/>
  <c r="D34" i="7"/>
  <c r="D31" i="7"/>
  <c r="D27" i="7"/>
  <c r="D22" i="7"/>
  <c r="D17" i="7"/>
  <c r="D13" i="7"/>
  <c r="D10" i="7"/>
  <c r="D9" i="7"/>
  <c r="C29" i="4"/>
  <c r="C25" i="4"/>
  <c r="C20" i="4"/>
  <c r="C18" i="4"/>
  <c r="C14" i="4"/>
  <c r="C10" i="4"/>
  <c r="C9" i="4"/>
  <c r="C32" i="4"/>
  <c r="C35" i="3"/>
  <c r="C32" i="3"/>
  <c r="C28" i="3"/>
  <c r="C22" i="3"/>
  <c r="C21" i="3"/>
  <c r="C18" i="3"/>
  <c r="C14" i="3"/>
  <c r="C11" i="3"/>
  <c r="C10" i="3"/>
  <c r="C38" i="3"/>
  <c r="C32" i="2"/>
  <c r="C25" i="2"/>
  <c r="C24" i="2"/>
  <c r="C22" i="2"/>
  <c r="C19" i="2"/>
  <c r="C18" i="2"/>
  <c r="C14" i="2"/>
  <c r="C11" i="2"/>
  <c r="C10" i="2"/>
  <c r="C31" i="1"/>
  <c r="C24" i="1"/>
  <c r="C23" i="1"/>
  <c r="C18" i="1"/>
  <c r="C17" i="1"/>
  <c r="C14" i="1"/>
  <c r="C11" i="1"/>
  <c r="C10" i="1"/>
  <c r="C44" i="1"/>
  <c r="D20" i="7"/>
  <c r="D37" i="7"/>
  <c r="F57" i="49"/>
  <c r="D57" i="49"/>
  <c r="E57" i="49"/>
  <c r="E9" i="40"/>
  <c r="E36" i="40"/>
  <c r="K48" i="40"/>
  <c r="G36" i="40"/>
  <c r="G48" i="40"/>
  <c r="J36" i="40"/>
  <c r="J48" i="40"/>
  <c r="D36" i="40"/>
  <c r="L36" i="40"/>
  <c r="L48" i="40"/>
  <c r="I36" i="40"/>
  <c r="I48" i="40"/>
  <c r="H36" i="40"/>
  <c r="H48" i="40"/>
  <c r="C36" i="40"/>
  <c r="C48" i="40"/>
  <c r="D48" i="40"/>
  <c r="B9" i="33"/>
  <c r="D58" i="33"/>
  <c r="E58" i="33"/>
  <c r="D54" i="27"/>
  <c r="B39" i="27"/>
  <c r="B32" i="27"/>
  <c r="E54" i="27"/>
  <c r="B14" i="27"/>
  <c r="B9" i="27"/>
  <c r="C54" i="27"/>
  <c r="E14" i="18"/>
  <c r="C32" i="18"/>
  <c r="C9" i="18"/>
  <c r="C55" i="18"/>
  <c r="E39" i="18"/>
  <c r="E32" i="18"/>
  <c r="D39" i="18"/>
  <c r="D32" i="18"/>
  <c r="D14" i="18"/>
  <c r="D9" i="18"/>
  <c r="F39" i="18"/>
  <c r="F32" i="18"/>
  <c r="E9" i="18"/>
  <c r="C31" i="17"/>
  <c r="C20" i="12"/>
  <c r="C34" i="12"/>
  <c r="G21" i="7"/>
  <c r="G9" i="7"/>
  <c r="G37" i="7"/>
  <c r="F9" i="7"/>
  <c r="F21" i="7"/>
  <c r="G20" i="7"/>
  <c r="E9" i="7"/>
  <c r="E37" i="7"/>
  <c r="F20" i="7"/>
  <c r="C37" i="7"/>
  <c r="E9" i="15"/>
  <c r="E52" i="15"/>
  <c r="C9" i="17"/>
  <c r="C47" i="17"/>
  <c r="E48" i="40"/>
  <c r="C38" i="2"/>
  <c r="B58" i="33"/>
  <c r="C19" i="4"/>
  <c r="D21" i="7"/>
  <c r="B54" i="27"/>
  <c r="E55" i="18"/>
  <c r="D55" i="18"/>
  <c r="D52" i="15"/>
  <c r="C52" i="15"/>
  <c r="F37" i="7"/>
  <c r="F9" i="32" l="1"/>
  <c r="F57" i="32" s="1"/>
  <c r="E9" i="32"/>
  <c r="E57" i="32" s="1"/>
  <c r="D57" i="32"/>
  <c r="C33" i="32"/>
  <c r="C57" i="32" s="1"/>
</calcChain>
</file>

<file path=xl/sharedStrings.xml><?xml version="1.0" encoding="utf-8"?>
<sst xmlns="http://schemas.openxmlformats.org/spreadsheetml/2006/main" count="767" uniqueCount="346">
  <si>
    <t>MINISTERIO DE HACIENDA</t>
  </si>
  <si>
    <t>DIRECCIÓN GENERAL DE PRESUPUESTO</t>
  </si>
  <si>
    <t>PRESUPUESTO INICIAL DEL GOBIERNO CENTRAL</t>
  </si>
  <si>
    <t>CLASIFICACIÓN ECONÓMICA DEL GASTO</t>
  </si>
  <si>
    <t>AÑO 1967</t>
  </si>
  <si>
    <t>Valores en RD$</t>
  </si>
  <si>
    <t>DETALLE</t>
  </si>
  <si>
    <t>I. Gastos Corrientes</t>
  </si>
  <si>
    <t>1- Gastos de Operación</t>
  </si>
  <si>
    <t>1.1- Servicios Personales</t>
  </si>
  <si>
    <t>1.2- Compra de Bienes y Servicios</t>
  </si>
  <si>
    <t>2- Transferencias Corrientes</t>
  </si>
  <si>
    <t>2.1- Sector Privado</t>
  </si>
  <si>
    <t>2.2- Instituto del Sector Público</t>
  </si>
  <si>
    <t>II. Servicios de la Deuda Pública</t>
  </si>
  <si>
    <t>1- Externa</t>
  </si>
  <si>
    <t>1.1- Amortización</t>
  </si>
  <si>
    <t>1.2- Intereses</t>
  </si>
  <si>
    <t>2- Interna</t>
  </si>
  <si>
    <t>2.1- Amortización</t>
  </si>
  <si>
    <t>III. Gastos de Capital</t>
  </si>
  <si>
    <t>1- Inversion Directa</t>
  </si>
  <si>
    <t>1.1- Maquinaria y Equipo</t>
  </si>
  <si>
    <t>1.2- Construcción y Mantenimiento de Carreteras</t>
  </si>
  <si>
    <t>1.3- Edificaciones</t>
  </si>
  <si>
    <t>1.4-  Inversión Agrícola</t>
  </si>
  <si>
    <t>1.5- Desarrollo de la Comunidad</t>
  </si>
  <si>
    <t>1.6- Otras Inversiones Directas</t>
  </si>
  <si>
    <t>2- Transferecias de Capital</t>
  </si>
  <si>
    <t>2.1- Municipios</t>
  </si>
  <si>
    <t>2.2- Instituto Nacional de la Vivienda</t>
  </si>
  <si>
    <t>2.3- Corporación de Fomento Industrial</t>
  </si>
  <si>
    <t>2.4- Banco Nacional de la Vivienda</t>
  </si>
  <si>
    <t>2.5- Universidad Autónoma de Santo Domingo</t>
  </si>
  <si>
    <t>2.6- Instituto Nacional de Agua Potable y Alcantarillado</t>
  </si>
  <si>
    <t>2.7- Instituto de Desarrollo Cooperativo</t>
  </si>
  <si>
    <t>2.8- Instituto Nacional de Recursos Hidráulicos</t>
  </si>
  <si>
    <t>2.9- Banco Agrícola</t>
  </si>
  <si>
    <t>2.10- Instituto Agrario Dominicano</t>
  </si>
  <si>
    <t>2.11- Consejo Estatal de Azúcar</t>
  </si>
  <si>
    <t>2.12- Asignación Global para Transferencias de Capital a Programar</t>
  </si>
  <si>
    <t>TOTAL GASTOS</t>
  </si>
  <si>
    <t>AÑO 1968</t>
  </si>
  <si>
    <t>2.1- Instituto del Sector Público</t>
  </si>
  <si>
    <t>2.2- Sector Privado</t>
  </si>
  <si>
    <t>2.3- Internacionales</t>
  </si>
  <si>
    <t>2.1- Instituciones Autónomas</t>
  </si>
  <si>
    <t>2.2- Ayuntamientos</t>
  </si>
  <si>
    <t>2.3- Otros</t>
  </si>
  <si>
    <t>3- Fondo Especiales No Programados</t>
  </si>
  <si>
    <t>4- Fondos Externos</t>
  </si>
  <si>
    <t>AÑO 1969</t>
  </si>
  <si>
    <t>1. Gastos Corrientes</t>
  </si>
  <si>
    <t>1.1- Gastos de Operación</t>
  </si>
  <si>
    <t>1.1.1- Sueldos y Salarios</t>
  </si>
  <si>
    <t>1.1.2- Compra de Bienes y Servicios</t>
  </si>
  <si>
    <t>1.2- Transferencias Corrientes</t>
  </si>
  <si>
    <t>1.2.1- Al Sector Público</t>
  </si>
  <si>
    <t>1.2.2- Al Sector Privado</t>
  </si>
  <si>
    <t>1.2.3- Cuotas y Aportes a Organanizaciones Internacionales</t>
  </si>
  <si>
    <t>I.3- Intereses Deuda Pública</t>
  </si>
  <si>
    <t>1.3.1 Interna</t>
  </si>
  <si>
    <t>1.3.2- Externa</t>
  </si>
  <si>
    <t>2. Gastos de Capital</t>
  </si>
  <si>
    <t>2.1- inversión Directa</t>
  </si>
  <si>
    <t>2.1.1- Construcciones</t>
  </si>
  <si>
    <t>2.1.2- Maquinarias y Equipo</t>
  </si>
  <si>
    <t>2.1.3- Terrenos</t>
  </si>
  <si>
    <t>2.1.4 Reconstrucción y Acondicionamiento de Carretera</t>
  </si>
  <si>
    <t>2.1.5- Otras Inversiones Directas</t>
  </si>
  <si>
    <t>2.2.1- Inversión Directa</t>
  </si>
  <si>
    <t>2.2.1.1- Préstamos al Sector Privado</t>
  </si>
  <si>
    <t>2.2.1.1- otros Gastos Financieros</t>
  </si>
  <si>
    <t>2.2.1.2- Estudios</t>
  </si>
  <si>
    <t>2.3- Transferencia de Capital</t>
  </si>
  <si>
    <t xml:space="preserve"> 2.3.1- Al Sector Público</t>
  </si>
  <si>
    <t>2.3.2- Al Sectort Privado</t>
  </si>
  <si>
    <t>2.4- Amortizacion de la Deuda</t>
  </si>
  <si>
    <t>2.4.1- Interna</t>
  </si>
  <si>
    <t>2.4.2- Externa</t>
  </si>
  <si>
    <t>1- Gastos Corientes</t>
  </si>
  <si>
    <t>1.1.3- Intereses a la Deuda Pública</t>
  </si>
  <si>
    <t>1.2.3- Organismos Internacionales</t>
  </si>
  <si>
    <t>2.1- Inversión Directa</t>
  </si>
  <si>
    <t>2.1.1- Inversión Real</t>
  </si>
  <si>
    <t>2.1.2- Construcciones</t>
  </si>
  <si>
    <t>2.1.3- Mantenimiento de Carreteras</t>
  </si>
  <si>
    <t>2.1.4- Maquinarias y Equipo</t>
  </si>
  <si>
    <t>2.1.5 Otras Inversiones Reales</t>
  </si>
  <si>
    <t>2.2.2- Inversión Financiera</t>
  </si>
  <si>
    <t>2.2.2.1- Adquisición de Inmuebles</t>
  </si>
  <si>
    <t>2.2.2.2- Otras Inversiones Financieras</t>
  </si>
  <si>
    <t>2.3- Inversiones Indirectas (Transferencia de Capital a Organismos Público)</t>
  </si>
  <si>
    <t>1.1.1- Gasto de Personal</t>
  </si>
  <si>
    <t>1.1.2- Bienes y Servicios</t>
  </si>
  <si>
    <t>1.3.1- Interna</t>
  </si>
  <si>
    <t>2.2.2.1- Adquisición de Valores Mobiliarios</t>
  </si>
  <si>
    <t>2.2.2.2- Estudios, Investigaciones y Proyectos</t>
  </si>
  <si>
    <t xml:space="preserve">2.3- Transferencia de Capital </t>
  </si>
  <si>
    <t>2.3.1- Al Sector Público</t>
  </si>
  <si>
    <t>2.3.2- Al Sector Privado</t>
  </si>
  <si>
    <t>1.2.3-Organizaciones Internacionales</t>
  </si>
  <si>
    <t xml:space="preserve">1.3- Intereses de Deuda </t>
  </si>
  <si>
    <t>1.3.1-  Intereses Deuda Interna</t>
  </si>
  <si>
    <t>1.3.2-  Intereses Deuda Externa</t>
  </si>
  <si>
    <t>2.1.1.1- Construcción</t>
  </si>
  <si>
    <t>2.1.1.2- Maquinarias y Equipos</t>
  </si>
  <si>
    <t>2.1.1.3- Adquisición de Bienes Inmuebles</t>
  </si>
  <si>
    <t>2.1.1.4-Otros</t>
  </si>
  <si>
    <t>2.2.2.3- Otros Inversiones Financieras</t>
  </si>
  <si>
    <t>1.2.3- Organizaciones Internacionales</t>
  </si>
  <si>
    <t>2.4- Amortizacion de la Deuda Pública</t>
  </si>
  <si>
    <t>2.1.2- Maquinarias y Equipos</t>
  </si>
  <si>
    <t>2.1.3- Adquisición de Bienes Inmuebles</t>
  </si>
  <si>
    <t xml:space="preserve">2.3- Inversión Indirecta (Transferencia de Capital) </t>
  </si>
  <si>
    <t>2.1.4- Construcción de Obras y Plantaciones Agrícolas</t>
  </si>
  <si>
    <t>2.2.2.1- Préstamos</t>
  </si>
  <si>
    <t>2.2.2.2- Estudios de Investigaciones y Proyectos</t>
  </si>
  <si>
    <t>1.1.1- Servicios Personales</t>
  </si>
  <si>
    <t>1.1.2- Servicios no Personales</t>
  </si>
  <si>
    <t>1.1.3- Materiales y Suministros</t>
  </si>
  <si>
    <t>1.2.1- A Municipios</t>
  </si>
  <si>
    <t>1.2.2- A Instituciones Descentralizadas</t>
  </si>
  <si>
    <t xml:space="preserve">   1.2.2.1-Financieras</t>
  </si>
  <si>
    <t xml:space="preserve">   1.2.2.2- No Financieras</t>
  </si>
  <si>
    <t>1.2.4- Al Sector Privado</t>
  </si>
  <si>
    <t>1.2.4.1-Subsidios</t>
  </si>
  <si>
    <t>1.2.4.2-Subvenciones</t>
  </si>
  <si>
    <t>1.2.4.3-Transferencias a Personas</t>
  </si>
  <si>
    <t>1.2.5- Al Sector Externo</t>
  </si>
  <si>
    <t>1.3- Intereses de Deuda y Pagos de Gastos Diferidos</t>
  </si>
  <si>
    <t>1.3.1- Intereses de Deuda Interna</t>
  </si>
  <si>
    <t>1.3.2-  Intereses de Deuda Externa</t>
  </si>
  <si>
    <t>1.3.3-Comisiones a Instituciones Externas</t>
  </si>
  <si>
    <t>1.3.4- Pagos de Gastos Diferidos</t>
  </si>
  <si>
    <t>2.1.- Inversión Real</t>
  </si>
  <si>
    <t>2.1.2- Construcciones y Plantaciones Agrícolas</t>
  </si>
  <si>
    <t>2.2.- Adquisición de Activos Existentes</t>
  </si>
  <si>
    <t>2.2.1- Terrenos</t>
  </si>
  <si>
    <t>2.3.1- A Instituciones Descentralizadas</t>
  </si>
  <si>
    <t>2.3.1.2- No Financieras</t>
  </si>
  <si>
    <t>2.3.3- Al Sector Privado</t>
  </si>
  <si>
    <t>2.5- Otras Inversiones Financieras</t>
  </si>
  <si>
    <t>2.5.1- Préstamos Concedidos</t>
  </si>
  <si>
    <t>2.5.2- Estudios de Factibilidad y de Preinversión</t>
  </si>
  <si>
    <t>1.2.3- A Empresas Públicas</t>
  </si>
  <si>
    <t>1.2.3.1- No Financieras</t>
  </si>
  <si>
    <t xml:space="preserve">2.1.1- Maquinarias y Equipos </t>
  </si>
  <si>
    <t>2.3.1.1- No Financieras</t>
  </si>
  <si>
    <t>2.5.3- Otras Inversiones</t>
  </si>
  <si>
    <t>1.2- Aportes Corrientes</t>
  </si>
  <si>
    <t xml:space="preserve">2.3- Aportes al Capital </t>
  </si>
  <si>
    <t>2.3.1.1- Financieras</t>
  </si>
  <si>
    <t>2.3.2- A Empresas Públicas</t>
  </si>
  <si>
    <t>2.3.2.1- No Financiera</t>
  </si>
  <si>
    <t>2.5.2- Estudios de Factibilidad y Pre-Inversión</t>
  </si>
  <si>
    <t>AÑO 1983</t>
  </si>
  <si>
    <t>1.2.4.3-Aportes Directos a Personas</t>
  </si>
  <si>
    <t>2.3.2.1- No Financieras</t>
  </si>
  <si>
    <t>2.3.3.1- Subvenciones</t>
  </si>
  <si>
    <t>2.4- Otras Inversiones Financieras</t>
  </si>
  <si>
    <t>2.4.2- Estudios de Factibilidad y Pre-Inversión</t>
  </si>
  <si>
    <t>Fuente: Ley de Gasto Públicos 1983</t>
  </si>
  <si>
    <t>1.2.1- A Instituciones Descentralizadas</t>
  </si>
  <si>
    <t>1.2.2- A Empresas Públicas</t>
  </si>
  <si>
    <t>1.2.2.1- No Financieras</t>
  </si>
  <si>
    <t>1.2.3- Al Sector Privado</t>
  </si>
  <si>
    <t>1.2.3.1-Subsidios</t>
  </si>
  <si>
    <t>1.2.3.2-Subvenciones</t>
  </si>
  <si>
    <t>1.2.3.3-Aportes Directos a Personas</t>
  </si>
  <si>
    <t>1.2.4- Al Sector Externo</t>
  </si>
  <si>
    <t>1.3.3- Comisiones a Instituciones Externas</t>
  </si>
  <si>
    <t xml:space="preserve">2.1.2- Construcciones </t>
  </si>
  <si>
    <t>2.1.3- Plantaciones Agrícolas</t>
  </si>
  <si>
    <t>2.3.1- A Municipios</t>
  </si>
  <si>
    <t>2.3.2- A Instituciones Descentralizadas</t>
  </si>
  <si>
    <t>2.3.3- A Empresas Públicas</t>
  </si>
  <si>
    <t>2.3.3.1- No Financieras</t>
  </si>
  <si>
    <t>2.3.4- Al Sector Privado</t>
  </si>
  <si>
    <t>2.3.4.1- Subvenciones</t>
  </si>
  <si>
    <t>2.5- Desembolsos Financieros</t>
  </si>
  <si>
    <t>2.4- Amortización de la Deuda</t>
  </si>
  <si>
    <t xml:space="preserve">   1.2.2.1- Financieras</t>
  </si>
  <si>
    <t xml:space="preserve">   1.2.3.1- No Financieras</t>
  </si>
  <si>
    <t>1.3.4- Deuda Administrativa</t>
  </si>
  <si>
    <t>2.5.1-Compra de Valores Mobiliarios</t>
  </si>
  <si>
    <t>2.4.3- Administrativa de Capital</t>
  </si>
  <si>
    <t>2.5.1- Estudios de Factibilidad y Pre-Inversión</t>
  </si>
  <si>
    <t>AÑO 1988</t>
  </si>
  <si>
    <t>2.5.3- Otros</t>
  </si>
  <si>
    <t xml:space="preserve">   2.3.2.1- No Financieras</t>
  </si>
  <si>
    <t>2.5- Inversiones Financieras</t>
  </si>
  <si>
    <t>1.3.3- Deuda Administrativa</t>
  </si>
  <si>
    <t xml:space="preserve">   2.3.2.1- Financieras</t>
  </si>
  <si>
    <t xml:space="preserve">   2.3.2.2- No Financieras</t>
  </si>
  <si>
    <t xml:space="preserve">   2.3.4.1- Subvenciones</t>
  </si>
  <si>
    <t>2.2.2-Edificios</t>
  </si>
  <si>
    <t>2.2.3- Maquinaria y Equipos Usados Adquiridos en el País</t>
  </si>
  <si>
    <t>1.3.3- Comisiones a Instituciones Nacionales</t>
  </si>
  <si>
    <t>1.3.4- Pago Diferidos de Gastos Corrientes</t>
  </si>
  <si>
    <t>1.3.5- Cuotas Atrasadas</t>
  </si>
  <si>
    <t>2.4.3- Pago Diferidos Gastos de Capital</t>
  </si>
  <si>
    <t>1.1- Gastos de Consumo</t>
  </si>
  <si>
    <t>1.1.1- Remuneraciones a Empleados</t>
  </si>
  <si>
    <t xml:space="preserve">1.2- Intereses </t>
  </si>
  <si>
    <t>1.4- Prestaciones Sociales</t>
  </si>
  <si>
    <t>1.4- Prestaciones de la Seguridad Social</t>
  </si>
  <si>
    <t>1.5- Transferencias Corrientes</t>
  </si>
  <si>
    <t>1.5.1- Al Sector Privado</t>
  </si>
  <si>
    <t>1.5.3- A Empresas Públicas</t>
  </si>
  <si>
    <t>2.1.- Inversión Real Directa</t>
  </si>
  <si>
    <t>2.1.3- Inversión por Cuenta Propia</t>
  </si>
  <si>
    <t xml:space="preserve">2.2- Trasnferencia de Capital </t>
  </si>
  <si>
    <t>2.3.1- Al Sector Privado</t>
  </si>
  <si>
    <t>2.3.2- Al Sector Público</t>
  </si>
  <si>
    <t>3- Aplicaciones Financieras</t>
  </si>
  <si>
    <t>3.1- Activos Financieros</t>
  </si>
  <si>
    <t>3.1.1- Consesión de Préstamos</t>
  </si>
  <si>
    <t>3.2- Pasivos Financieros</t>
  </si>
  <si>
    <t>3.2.1- Amortización Deuda Interna</t>
  </si>
  <si>
    <t>3.2.2- Amortización Deuda Externa</t>
  </si>
  <si>
    <t>3.3- Otras Aplicaciones Financieras</t>
  </si>
  <si>
    <t>3.3.1- Disminución de Cuentas por Pagar</t>
  </si>
  <si>
    <t>TOTAL APLICACIONES FINANCIERAS</t>
  </si>
  <si>
    <t>TOTAL GENERAL</t>
  </si>
  <si>
    <t>1.5.1- Al Sector Público</t>
  </si>
  <si>
    <t>2.1.4- Bienes Preexistentes</t>
  </si>
  <si>
    <t>3.1.2- Compra de Accciones y Participaciones de Capital</t>
  </si>
  <si>
    <t>1.3.2- Intereses de Deuda Externa</t>
  </si>
  <si>
    <t>1.3.3- Comisiones Deuda Pública</t>
  </si>
  <si>
    <t>2.1.5- Otros Activos Financieros</t>
  </si>
  <si>
    <t>2.1.6- Imprevistos y Emergencias</t>
  </si>
  <si>
    <t>3.3.1-Incremento de Otros Activos Financieros</t>
  </si>
  <si>
    <t>1.1.1- Remuneraciones</t>
  </si>
  <si>
    <t>1.1.3- Impuestos Sobre los Productos, Producción e Importaciones de las Empresas</t>
  </si>
  <si>
    <t>1.2- Prestaciones Sociales de la Seguridad Social (Sistema Propio de la Empresa)</t>
  </si>
  <si>
    <t>2.1.- Construcción en Proceso</t>
  </si>
  <si>
    <t>2.1.1- Construcciones por Contrato</t>
  </si>
  <si>
    <t>2.1.2- Construcciones por Administración</t>
  </si>
  <si>
    <t>2.2- Activos Fijos (Formación Bruta de Capital Fijo)</t>
  </si>
  <si>
    <t>2.2.1- Viviendas, Edificios y Estructuras</t>
  </si>
  <si>
    <t>2.2.2- Mobiliario y Equipo</t>
  </si>
  <si>
    <t>2.2.3- Equipo de Defensa y Seguridad</t>
  </si>
  <si>
    <t>2.2.4- Activos biológicos Cultivados</t>
  </si>
  <si>
    <t>2.2.5- Activos Fijos Intangibles</t>
  </si>
  <si>
    <t>2.3- Objetos de Valor</t>
  </si>
  <si>
    <t>2.4- Activos No Producidos</t>
  </si>
  <si>
    <t>2.4.1- Activos Tangibles No Producidos de Origen Natural</t>
  </si>
  <si>
    <t>2.4.2- Activos Intangibles No Producidos</t>
  </si>
  <si>
    <t>2.5- Transferencias de Capital Otorgadas</t>
  </si>
  <si>
    <t>2.5.1- Transferencias de Capital al Sector Privado</t>
  </si>
  <si>
    <t>2.5.2- Transferencias de Capital al Sector Público</t>
  </si>
  <si>
    <t>1.1.4- 5% que se asigne durante el Ejercicio para Gasto Corriente</t>
  </si>
  <si>
    <t>1.1.5- 1% que se asigne durante el Ejercicio para Gasto Corriente por Calamidad Pública</t>
  </si>
  <si>
    <t xml:space="preserve">1.3- Gastos de la Propiedad </t>
  </si>
  <si>
    <t xml:space="preserve">    1.3.1- Intereses</t>
  </si>
  <si>
    <t xml:space="preserve"> 1.3.1.1- Intereses Internos</t>
  </si>
  <si>
    <t xml:space="preserve"> 1.3.1.2- Intereses Externos</t>
  </si>
  <si>
    <t xml:space="preserve"> 1.3.1.3- Comisiones Deuda Pública</t>
  </si>
  <si>
    <t>1.4- Transferencias Corrientes Otorgadas</t>
  </si>
  <si>
    <t>1.4.1- Transferencias al Sector Privado</t>
  </si>
  <si>
    <t>1.4.1- Transferencias al Sector Público</t>
  </si>
  <si>
    <t>1.4.3- Transferencias al Sector Externo</t>
  </si>
  <si>
    <t>1.4.4- Transferencias a otras Instituciones Públicas</t>
  </si>
  <si>
    <t>1.5- Otros Gastos Corrientes</t>
  </si>
  <si>
    <t>2.3.1-Piedras y Metales Preciosos</t>
  </si>
  <si>
    <t>2.3.2- Antiguedades y otros Objetos del Arte</t>
  </si>
  <si>
    <t>2.3.3- Otros Objetos de Valor</t>
  </si>
  <si>
    <t>2.5.3- Otras Transferencias de Capital a Empresas Públicas No Financieras</t>
  </si>
  <si>
    <t>2.6- Inversiones Financieras realizadas con fines de Política</t>
  </si>
  <si>
    <t>2.6.1- Concesión de Préstamos realizados conn fines de Política</t>
  </si>
  <si>
    <t>2.7- Gastos de Capital, Reserva Presupuestaria</t>
  </si>
  <si>
    <t>2.7.1- 5% a ser Asignados durante el Ejercicio para Inversión</t>
  </si>
  <si>
    <t>2.7.2- 1% a ser Asginados durante el Ejercicio para la Inversión por Calamidad Pública</t>
  </si>
  <si>
    <t>1.4- Subvenciones otorgadas a Empresas</t>
  </si>
  <si>
    <t>1.4.1- Subvenciones a Empresas Privadas</t>
  </si>
  <si>
    <t>AÑO 1972-1976</t>
  </si>
  <si>
    <t>AÑO 1977-1978</t>
  </si>
  <si>
    <t>1.3.5-Comisiones y Otros Gastos</t>
  </si>
  <si>
    <t>AÑO 1979-1982</t>
  </si>
  <si>
    <t>1.3.4-Comisiones y Otros Gastos</t>
  </si>
  <si>
    <t xml:space="preserve">   1.2.1.2- No Financieras</t>
  </si>
  <si>
    <t xml:space="preserve">   1.2.1.1- Financieras</t>
  </si>
  <si>
    <t>1.3.5- Deuda Administrativa</t>
  </si>
  <si>
    <t>1.3.4-Pago Diferido de Gastos</t>
  </si>
  <si>
    <t>Nota:</t>
  </si>
  <si>
    <t>AÑO 1984-1987</t>
  </si>
  <si>
    <t>AÑO 1989-1993</t>
  </si>
  <si>
    <t>1.3.4- Comisiones a Instituciones Nacionales</t>
  </si>
  <si>
    <t>1.3.5- Pago Diferidos de Gastos Corrientes</t>
  </si>
  <si>
    <t>1.3.6- Cuotas Atrasadas</t>
  </si>
  <si>
    <t>AÑO 1994-1998</t>
  </si>
  <si>
    <t>AÑO 1999-2002</t>
  </si>
  <si>
    <t>1.5.4- Donaciones Corrientes al Exterior</t>
  </si>
  <si>
    <t>AÑO 2003-2013</t>
  </si>
  <si>
    <t>AÑO 2015-2019</t>
  </si>
  <si>
    <t>Fuente: Ley de Gasto Públicos 1967.</t>
  </si>
  <si>
    <t>Fuente: Ley de Gasto Públicos 1968.</t>
  </si>
  <si>
    <t>Fuente: Ley de Gasto Públicos 1969.</t>
  </si>
  <si>
    <t>AÑO 1970- 1971</t>
  </si>
  <si>
    <t>Fuente: Ley de Gasto Públicos del periodo correspondiente.</t>
  </si>
  <si>
    <t>Fuente: Ley de Gasto Públicos 1988.</t>
  </si>
  <si>
    <t>1- Gastos Corrientes</t>
  </si>
  <si>
    <r>
      <t xml:space="preserve">1. Para el año 1987 la sumatoria total de la partida </t>
    </r>
    <r>
      <rPr>
        <i/>
        <sz val="11"/>
        <color theme="1"/>
        <rFont val="Calibri"/>
        <family val="2"/>
        <scheme val="minor"/>
      </rPr>
      <t>1.2.1- A Instituciones Descentralizadas</t>
    </r>
    <r>
      <rPr>
        <sz val="11"/>
        <color theme="1"/>
        <rFont val="Calibri"/>
        <family val="2"/>
        <scheme val="minor"/>
      </rPr>
      <t xml:space="preserve"> presentada en el libro físico,  no equivale a la sumatoria de las sub-partidas </t>
    </r>
    <r>
      <rPr>
        <i/>
        <sz val="11"/>
        <color theme="1"/>
        <rFont val="Calibri"/>
        <family val="2"/>
        <scheme val="minor"/>
      </rPr>
      <t>1.2.1.1- Financieras y 1.2.1.2- No Financieras</t>
    </r>
    <r>
      <rPr>
        <sz val="11"/>
        <color theme="1"/>
        <rFont val="Calibri"/>
        <family val="2"/>
        <scheme val="minor"/>
      </rPr>
      <t>.</t>
    </r>
  </si>
  <si>
    <t>3.2.1 - Incremento de activos financieros</t>
  </si>
  <si>
    <t>3.2.1.1 - Incremento de activos financieros corrientes</t>
  </si>
  <si>
    <t>3.2.1.1.1 - Incremento de disponibilidades</t>
  </si>
  <si>
    <t>3.2.1.1.1.1 - Incremento de disponibilidades internas</t>
  </si>
  <si>
    <t>3.2.1.2 - Incremento de activos financieros no corrientes</t>
  </si>
  <si>
    <t>3.2.1.2.3 - Compra de acciones y participaciones de capital con fines de liquidez</t>
  </si>
  <si>
    <t>3.2.1.2.3.2 - Compra de acciones y participaciones de capital de instituciones públicas financieras</t>
  </si>
  <si>
    <t>3.2.1.2.3.4 - Compra de acciones y participaciones de capital de organismos e instituciones internacionales</t>
  </si>
  <si>
    <t>3.2.1.2.9 - Incremento de otros activos financieros no corrientes</t>
  </si>
  <si>
    <t>3.2.1.2.9.2 - Incremento de otros activos financieros no corrientes externos</t>
  </si>
  <si>
    <t>3.2.2 - Disminución de pasivos</t>
  </si>
  <si>
    <t>3.2.2.1 - Disminución de pasivos corrientes</t>
  </si>
  <si>
    <t>3.2.2.1.1 - Disminución de cuentas por pagar de corto plazo</t>
  </si>
  <si>
    <t>3.2.2.1.1.1 - Disminución de cuentas por pagar de internas corto plazo</t>
  </si>
  <si>
    <t>3.2.2.1.1.2 - Disminución de cuentas por pagar externas de corto plazo</t>
  </si>
  <si>
    <t>3.2.2.1.1.3 - Disminución de ctas. por pagar internas de corto plazo deuda administrativa</t>
  </si>
  <si>
    <t>3.2.2.1.3 - Disminución de préstamos de corto plazo</t>
  </si>
  <si>
    <t>3.2.2.1.3.1 - Disminución de préstamos internos de corto plazo</t>
  </si>
  <si>
    <t>3.2.2.1.5 - Amortización de la porción de corto plazo de la deuda pública en títulos valores de largo plazo</t>
  </si>
  <si>
    <t>3.2.2.1.5.1 - Amortización de la porción de corto plazo de la deuda pública interna en títulos valores de largo plazo</t>
  </si>
  <si>
    <t>3.2.2.1.5.2 - Amortización de la porción de corto plazo de la deuda pública externa en títulos valores de largo plazo</t>
  </si>
  <si>
    <t>3.2.2.1.6 - Amortización de la porción de corto plazo de la deuda pública en préstamos de largo plazo</t>
  </si>
  <si>
    <t>3.2.2.1.6.1 - Amortización de la porción de corto plazo de la deuda pública interna en préstamos de largo plazo</t>
  </si>
  <si>
    <t>3.2.2.1.6.2 - Amortización de la porción de corto plazo de la deuda pública externa en préstamos de largo plazo</t>
  </si>
  <si>
    <t>3.2.2.1.6.3 - Amortización de la porción de corto plazo de la deuda pública en préstamos (PETROCARIBE)</t>
  </si>
  <si>
    <t>3.2.2.2 - Disminución de pasivos no corrientes</t>
  </si>
  <si>
    <t>3.2.2.2.1 - Disminución de cuentas por pagar de largo plazo</t>
  </si>
  <si>
    <t>3.2.2.2.1.1 - Disminución de cuentas por pagar  internas de largo plazo</t>
  </si>
  <si>
    <t>3.2.2.2.2 - Disminución de documentos por pagar de largo plazo</t>
  </si>
  <si>
    <t>3.2.2.2.2.1 - Disminución de documentos por pagar internos de largo plazo</t>
  </si>
  <si>
    <t>3.2.2.2.9 - Disminución de otros pasivos de largo plazo</t>
  </si>
  <si>
    <t>3.2.2.2.9.1 - Disminución de otros pasivos internos de largo plazo</t>
  </si>
  <si>
    <t>Aplicaciones Financiera</t>
  </si>
  <si>
    <t>Total de aplicaciones financieras</t>
  </si>
  <si>
    <t>Total Gasto y Aplicaciones Financieras</t>
  </si>
  <si>
    <t xml:space="preserve">TOTAL GASTOS </t>
  </si>
  <si>
    <t>TOTALES</t>
  </si>
  <si>
    <t>1- El total contempla las Fuentes Internas y las Fuentes Externas.</t>
  </si>
  <si>
    <t>1. El Proyecto de Presupuesto de Ingresos y Ley de Gastos Públicos para el año 1997, fue sometido por el Poder Ejecutivo al Congreso Nacional y el mismo no aprobó dicha pieza. En tal sentido la Constitución de la República tiene contemplado en el Capítulo II De las Finanzas Pública, Sección I Del Presupuesto General del Estado, en su Artículo 239.- Vigencia Ley de Presupuesto. El cual expresa lo siguiente: “Cuando el Congreso no haya aprobado el proyecto de Ley de Presupuesto General del Estado a más tardar al 31 de diciembre, regirá la Ley de Presupuesto General del Estado del año anterior, con los ajustes previstos en la Ley Orgánica de Presupuesto, hasta tanto se produzca su aprobación”.</t>
  </si>
  <si>
    <t>2. El total contempla las Fuentes Internas y las Fuentes Externas.</t>
  </si>
  <si>
    <t>1. El Proyecto de Presupuesto de Ingresos y Ley de Gastos Públicos para el año 1991, fue sometido por el Poder Ejecutivo al Congreso Nacional y el mismo no aprobó dicha pieza. En tal sentido la Constitución de la República tiene contemplado en el Capítulo II De las Finanzas Pública, Sección I Del Presupuesto General del Estado, en su Artículo 239.- Vigencia Ley de Presupuesto. El cual expresa lo siguiente: “Cuando el Congreso no haya aprobado el proyecto de Ley de Presupuesto General del Estado a más tardar al 31 de diciembre, regirá la Ley de Presupuesto General del Estado del año anterior, con los ajustes previstos en la Ley Orgánica de Presupuesto, hasta tanto se produzca su aprobación”.</t>
  </si>
  <si>
    <t>2.  El total contempla las Fuentes Internas y las Fuentes Externas.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</si>
</sst>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_);_(* \(#,##0.0\);_(* &quot;-&quot;??_);_(@_)"/>
    <numFmt numFmtId="165" formatCode="#,##0.00;\-#,##0.00"/>
    <numFmt numFmtId="166" formatCode="_(* #,##0.0_);_(* \(#,##0.0\);_(* &quot;-&quot;?_);_(@_)"/>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6"/>
      <color rgb="FF000000"/>
      <name val="Calibri"/>
      <family val="2"/>
      <scheme val="minor"/>
    </font>
    <font>
      <sz val="14"/>
      <color rgb="FF000000"/>
      <name val="Calibri"/>
      <family val="2"/>
      <scheme val="minor"/>
    </font>
    <font>
      <sz val="11"/>
      <color rgb="FF000000"/>
      <name val="Calibri"/>
      <family val="2"/>
      <scheme val="minor"/>
    </font>
    <font>
      <sz val="8"/>
      <color theme="1"/>
      <name val="Calibri"/>
      <family val="2"/>
      <scheme val="minor"/>
    </font>
    <font>
      <b/>
      <sz val="48"/>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rgb="FF008DD0"/>
        <bgColor indexed="64"/>
      </patternFill>
    </fill>
    <fill>
      <patternFill patternType="solid">
        <fgColor rgb="FFF30321"/>
        <bgColor indexed="64"/>
      </patternFill>
    </fill>
  </fills>
  <borders count="5">
    <border>
      <left/>
      <right/>
      <top/>
      <bottom/>
      <diagonal/>
    </border>
    <border>
      <left/>
      <right/>
      <top style="thin">
        <color theme="4"/>
      </top>
      <bottom style="double">
        <color theme="4"/>
      </bottom>
      <diagonal/>
    </border>
    <border>
      <left style="thin">
        <color theme="0"/>
      </left>
      <right/>
      <top/>
      <bottom/>
      <diagonal/>
    </border>
    <border>
      <left/>
      <right/>
      <top style="thin">
        <color theme="4"/>
      </top>
      <bottom style="thin">
        <color theme="4"/>
      </bottom>
      <diagonal/>
    </border>
    <border>
      <left/>
      <right/>
      <top/>
      <bottom style="double">
        <color theme="4"/>
      </bottom>
      <diagonal/>
    </border>
  </borders>
  <cellStyleXfs count="3">
    <xf numFmtId="0" fontId="0" fillId="0" borderId="0"/>
    <xf numFmtId="43" fontId="1" fillId="0" borderId="0" applyFont="0" applyFill="0" applyBorder="0" applyAlignment="0" applyProtection="0"/>
    <xf numFmtId="0" fontId="3" fillId="0" borderId="1" applyNumberFormat="0" applyFill="0" applyAlignment="0" applyProtection="0"/>
  </cellStyleXfs>
  <cellXfs count="85">
    <xf numFmtId="0" fontId="0" fillId="0" borderId="0" xfId="0"/>
    <xf numFmtId="0" fontId="2" fillId="2" borderId="0" xfId="0" applyFont="1" applyFill="1" applyBorder="1" applyAlignment="1">
      <alignment horizontal="center" vertical="center"/>
    </xf>
    <xf numFmtId="0" fontId="2" fillId="3" borderId="0" xfId="0" applyFont="1" applyFill="1" applyBorder="1" applyAlignment="1">
      <alignment horizontal="center" vertical="center"/>
    </xf>
    <xf numFmtId="0" fontId="3" fillId="0" borderId="0" xfId="0" applyFont="1"/>
    <xf numFmtId="43" fontId="3" fillId="0" borderId="0" xfId="0" applyNumberFormat="1" applyFont="1"/>
    <xf numFmtId="0" fontId="3" fillId="0" borderId="0" xfId="0" applyFont="1" applyAlignment="1">
      <alignment horizontal="left" indent="1"/>
    </xf>
    <xf numFmtId="0" fontId="0" fillId="0" borderId="0" xfId="0" applyAlignment="1">
      <alignment horizontal="left" indent="2"/>
    </xf>
    <xf numFmtId="43" fontId="0" fillId="0" borderId="0" xfId="1" applyFont="1"/>
    <xf numFmtId="43" fontId="3" fillId="0" borderId="0" xfId="1" applyFont="1"/>
    <xf numFmtId="0" fontId="3" fillId="0" borderId="0" xfId="0" applyFont="1" applyAlignment="1">
      <alignment horizontal="left"/>
    </xf>
    <xf numFmtId="0" fontId="3" fillId="0" borderId="1" xfId="2"/>
    <xf numFmtId="43" fontId="3" fillId="0" borderId="1" xfId="2" applyNumberFormat="1"/>
    <xf numFmtId="0" fontId="7" fillId="0" borderId="0" xfId="0" applyFont="1" applyAlignment="1">
      <alignment horizontal="left"/>
    </xf>
    <xf numFmtId="43" fontId="0" fillId="0" borderId="0" xfId="0" applyNumberFormat="1"/>
    <xf numFmtId="0" fontId="3" fillId="0" borderId="0" xfId="0" applyFont="1" applyAlignment="1">
      <alignment horizontal="left" indent="2"/>
    </xf>
    <xf numFmtId="0" fontId="0" fillId="0" borderId="0" xfId="0" applyAlignment="1">
      <alignment horizontal="left" indent="3"/>
    </xf>
    <xf numFmtId="0" fontId="0" fillId="0" borderId="0" xfId="0" applyFont="1" applyAlignment="1">
      <alignment horizontal="left" indent="2"/>
    </xf>
    <xf numFmtId="0" fontId="3" fillId="0" borderId="1" xfId="2" applyAlignment="1">
      <alignment horizontal="left"/>
    </xf>
    <xf numFmtId="43" fontId="1" fillId="0" borderId="0" xfId="1" applyFont="1"/>
    <xf numFmtId="0" fontId="3" fillId="0" borderId="0" xfId="0" applyFont="1" applyAlignment="1">
      <alignment horizontal="left" vertical="center"/>
    </xf>
    <xf numFmtId="0" fontId="0" fillId="0" borderId="0" xfId="0" applyFont="1" applyAlignment="1">
      <alignment horizontal="left"/>
    </xf>
    <xf numFmtId="0" fontId="0" fillId="0" borderId="0" xfId="0" applyFont="1" applyAlignment="1">
      <alignment horizontal="left" vertical="center"/>
    </xf>
    <xf numFmtId="0" fontId="3" fillId="0" borderId="0" xfId="0" applyFont="1" applyAlignment="1">
      <alignment horizontal="left" indent="3"/>
    </xf>
    <xf numFmtId="0" fontId="0" fillId="0" borderId="0" xfId="0" applyFont="1" applyAlignment="1">
      <alignment horizontal="left" indent="3"/>
    </xf>
    <xf numFmtId="0" fontId="3" fillId="0" borderId="3" xfId="2" applyBorder="1" applyAlignment="1">
      <alignment horizontal="left"/>
    </xf>
    <xf numFmtId="0" fontId="3" fillId="0" borderId="4" xfId="2" applyBorder="1" applyAlignment="1">
      <alignment horizontal="left"/>
    </xf>
    <xf numFmtId="0" fontId="0" fillId="0" borderId="0" xfId="0" applyFont="1" applyAlignment="1">
      <alignment horizontal="left" indent="1"/>
    </xf>
    <xf numFmtId="164" fontId="3" fillId="0" borderId="0" xfId="0" applyNumberFormat="1" applyFont="1"/>
    <xf numFmtId="164" fontId="0" fillId="0" borderId="0" xfId="1" applyNumberFormat="1" applyFont="1"/>
    <xf numFmtId="164" fontId="3" fillId="0" borderId="0" xfId="1" applyNumberFormat="1" applyFont="1"/>
    <xf numFmtId="164" fontId="1" fillId="0" borderId="0" xfId="1" applyNumberFormat="1" applyFont="1"/>
    <xf numFmtId="164" fontId="3" fillId="0" borderId="1" xfId="2" applyNumberFormat="1"/>
    <xf numFmtId="164" fontId="0" fillId="0" borderId="0" xfId="0" applyNumberFormat="1"/>
    <xf numFmtId="164" fontId="3" fillId="0" borderId="3" xfId="2" applyNumberFormat="1" applyBorder="1"/>
    <xf numFmtId="164" fontId="3" fillId="0" borderId="4" xfId="2" applyNumberFormat="1" applyBorder="1"/>
    <xf numFmtId="164" fontId="0" fillId="0" borderId="0" xfId="0" applyNumberFormat="1" applyFont="1"/>
    <xf numFmtId="0" fontId="3" fillId="0" borderId="0" xfId="0" applyFont="1" applyFill="1" applyAlignment="1">
      <alignment horizontal="left" indent="1"/>
    </xf>
    <xf numFmtId="164" fontId="3" fillId="0" borderId="0" xfId="1" applyNumberFormat="1" applyFont="1" applyFill="1"/>
    <xf numFmtId="0" fontId="4" fillId="0" borderId="0" xfId="0" applyNumberFormat="1" applyFont="1" applyFill="1" applyBorder="1" applyAlignment="1">
      <alignment vertical="center" wrapText="1"/>
    </xf>
    <xf numFmtId="0" fontId="5" fillId="0" borderId="0" xfId="0" applyNumberFormat="1" applyFont="1" applyFill="1" applyBorder="1" applyAlignment="1">
      <alignment vertical="top" wrapText="1"/>
    </xf>
    <xf numFmtId="49" fontId="6" fillId="0" borderId="0" xfId="0" applyNumberFormat="1" applyFont="1" applyFill="1" applyBorder="1" applyAlignment="1">
      <alignment wrapText="1"/>
    </xf>
    <xf numFmtId="0" fontId="6" fillId="0" borderId="0" xfId="0" applyNumberFormat="1" applyFont="1" applyFill="1" applyBorder="1" applyAlignment="1">
      <alignment vertical="top" wrapText="1"/>
    </xf>
    <xf numFmtId="0" fontId="0" fillId="0" borderId="0" xfId="0" applyAlignment="1"/>
    <xf numFmtId="0" fontId="9" fillId="2" borderId="0" xfId="0" applyFont="1" applyFill="1" applyBorder="1" applyAlignment="1">
      <alignment horizontal="center" vertical="center"/>
    </xf>
    <xf numFmtId="0" fontId="9" fillId="3" borderId="0" xfId="0" applyFont="1" applyFill="1" applyBorder="1" applyAlignment="1">
      <alignment horizontal="center" vertical="center"/>
    </xf>
    <xf numFmtId="0" fontId="10" fillId="0" borderId="0" xfId="0" applyFont="1"/>
    <xf numFmtId="164" fontId="10" fillId="0" borderId="0" xfId="0" applyNumberFormat="1" applyFont="1"/>
    <xf numFmtId="0" fontId="10" fillId="0" borderId="0" xfId="0" applyFont="1" applyAlignment="1">
      <alignment horizontal="left" indent="1"/>
    </xf>
    <xf numFmtId="0" fontId="11" fillId="0" borderId="0" xfId="0" applyFont="1" applyAlignment="1">
      <alignment horizontal="left" indent="2"/>
    </xf>
    <xf numFmtId="164" fontId="11" fillId="0" borderId="0" xfId="1" applyNumberFormat="1" applyFont="1"/>
    <xf numFmtId="0" fontId="10" fillId="0" borderId="0" xfId="0" applyFont="1" applyAlignment="1">
      <alignment horizontal="left" indent="2"/>
    </xf>
    <xf numFmtId="164" fontId="10" fillId="0" borderId="0" xfId="1" applyNumberFormat="1" applyFont="1"/>
    <xf numFmtId="0" fontId="11" fillId="0" borderId="0" xfId="0" applyFont="1" applyAlignment="1">
      <alignment horizontal="left" indent="3"/>
    </xf>
    <xf numFmtId="0" fontId="10" fillId="0" borderId="0" xfId="0" applyFont="1" applyAlignment="1">
      <alignment horizontal="left"/>
    </xf>
    <xf numFmtId="0" fontId="10" fillId="0" borderId="0" xfId="0" applyFont="1" applyAlignment="1">
      <alignment horizontal="left" vertical="center"/>
    </xf>
    <xf numFmtId="0" fontId="10" fillId="0" borderId="1" xfId="2" applyFont="1" applyAlignment="1">
      <alignment horizontal="left"/>
    </xf>
    <xf numFmtId="164" fontId="10" fillId="0" borderId="1" xfId="2" applyNumberFormat="1" applyFont="1"/>
    <xf numFmtId="0" fontId="11" fillId="0" borderId="0" xfId="0" applyFont="1" applyAlignment="1">
      <alignment horizontal="left"/>
    </xf>
    <xf numFmtId="0" fontId="11" fillId="0" borderId="0" xfId="0" applyFont="1"/>
    <xf numFmtId="0" fontId="12" fillId="0" borderId="0" xfId="0" applyFont="1" applyAlignment="1">
      <alignment horizontal="left"/>
    </xf>
    <xf numFmtId="0" fontId="0" fillId="0" borderId="0" xfId="0" applyFont="1" applyAlignment="1">
      <alignment vertical="top" wrapText="1"/>
    </xf>
    <xf numFmtId="164" fontId="0" fillId="0" borderId="0" xfId="0" applyNumberFormat="1" applyFont="1" applyFill="1"/>
    <xf numFmtId="0" fontId="0" fillId="0" borderId="0" xfId="0" applyAlignment="1">
      <alignment horizontal="left" indent="4"/>
    </xf>
    <xf numFmtId="165" fontId="3" fillId="0" borderId="0" xfId="0" applyNumberFormat="1" applyFont="1"/>
    <xf numFmtId="165" fontId="0" fillId="0" borderId="0" xfId="0" applyNumberFormat="1"/>
    <xf numFmtId="0" fontId="3" fillId="0" borderId="0" xfId="2" applyBorder="1" applyAlignment="1">
      <alignment horizontal="left"/>
    </xf>
    <xf numFmtId="164" fontId="3" fillId="0" borderId="0" xfId="2" applyNumberFormat="1" applyBorder="1"/>
    <xf numFmtId="43" fontId="7" fillId="0" borderId="0" xfId="0" applyNumberFormat="1" applyFont="1" applyAlignment="1">
      <alignment horizontal="left"/>
    </xf>
    <xf numFmtId="166" fontId="0" fillId="0" borderId="0" xfId="0" applyNumberFormat="1"/>
    <xf numFmtId="0" fontId="0" fillId="0" borderId="0" xfId="0" applyAlignment="1">
      <alignment horizontal="center"/>
    </xf>
    <xf numFmtId="0" fontId="4" fillId="0" borderId="2"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top" wrapText="1"/>
    </xf>
    <xf numFmtId="0" fontId="5" fillId="0" borderId="0" xfId="0" applyNumberFormat="1" applyFont="1" applyFill="1" applyBorder="1" applyAlignment="1">
      <alignment horizontal="center" vertical="top" wrapText="1"/>
    </xf>
    <xf numFmtId="49" fontId="6" fillId="0" borderId="2" xfId="0" applyNumberFormat="1" applyFont="1" applyFill="1" applyBorder="1" applyAlignment="1">
      <alignment horizontal="center" wrapText="1"/>
    </xf>
    <xf numFmtId="49" fontId="6" fillId="0" borderId="0" xfId="0" applyNumberFormat="1" applyFont="1" applyFill="1" applyBorder="1" applyAlignment="1">
      <alignment horizontal="center" wrapText="1"/>
    </xf>
    <xf numFmtId="0" fontId="6" fillId="0" borderId="2" xfId="0" applyNumberFormat="1" applyFont="1" applyFill="1" applyBorder="1" applyAlignment="1">
      <alignment horizontal="center" vertical="top" wrapText="1"/>
    </xf>
    <xf numFmtId="0" fontId="6" fillId="0" borderId="0" xfId="0" applyNumberFormat="1" applyFont="1" applyFill="1" applyBorder="1" applyAlignment="1">
      <alignment horizontal="center" vertical="top" wrapText="1"/>
    </xf>
    <xf numFmtId="0" fontId="8" fillId="0" borderId="0" xfId="0" applyFont="1" applyAlignment="1">
      <alignment horizontal="center"/>
    </xf>
    <xf numFmtId="0" fontId="8" fillId="0" borderId="0" xfId="0" applyFont="1" applyAlignment="1">
      <alignment horizontal="center" vertical="top"/>
    </xf>
    <xf numFmtId="0" fontId="0" fillId="0" borderId="0" xfId="0" applyAlignment="1">
      <alignment horizontal="left" wrapText="1"/>
    </xf>
    <xf numFmtId="0" fontId="13" fillId="0" borderId="0" xfId="0" applyFont="1" applyAlignment="1">
      <alignment horizontal="left" vertical="top" wrapText="1"/>
    </xf>
    <xf numFmtId="0" fontId="0" fillId="0" borderId="0" xfId="0" applyFill="1" applyAlignment="1">
      <alignment horizontal="center"/>
    </xf>
    <xf numFmtId="0" fontId="14" fillId="0" borderId="0" xfId="0" applyFont="1" applyAlignment="1">
      <alignment horizontal="left" vertical="top" wrapText="1"/>
    </xf>
    <xf numFmtId="0" fontId="0" fillId="0" borderId="0" xfId="0" applyAlignment="1">
      <alignment wrapText="1"/>
    </xf>
  </cellXfs>
  <cellStyles count="3">
    <cellStyle name="Comma" xfId="1" builtinId="3"/>
    <cellStyle name="Normal" xfId="0" builtinId="0"/>
    <cellStyle name="Total" xfId="2" builtinId="25"/>
  </cellStyles>
  <dxfs count="0"/>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0" y="0"/>
          <a:ext cx="390525" cy="1623060"/>
        </a:xfrm>
        <a:prstGeom prst="rect">
          <a:avLst/>
        </a:prstGeom>
      </xdr:spPr>
    </xdr:pic>
    <xdr:clientData/>
  </xdr:twoCellAnchor>
  <xdr:oneCellAnchor>
    <xdr:from>
      <xdr:col>2</xdr:col>
      <xdr:colOff>466726</xdr:colOff>
      <xdr:row>2</xdr:row>
      <xdr:rowOff>53396</xdr:rowOff>
    </xdr:from>
    <xdr:ext cx="899614" cy="460954"/>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1" y="510596"/>
          <a:ext cx="899614" cy="460954"/>
        </a:xfrm>
        <a:prstGeom prst="rect">
          <a:avLst/>
        </a:prstGeom>
      </xdr:spPr>
    </xdr:pic>
    <xdr:clientData/>
  </xdr:oneCellAnchor>
  <xdr:oneCellAnchor>
    <xdr:from>
      <xdr:col>1</xdr:col>
      <xdr:colOff>204175</xdr:colOff>
      <xdr:row>1</xdr:row>
      <xdr:rowOff>28102</xdr:rowOff>
    </xdr:from>
    <xdr:ext cx="671833" cy="667223"/>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9000" y="218602"/>
          <a:ext cx="671833" cy="66722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0" y="0"/>
          <a:ext cx="390525" cy="1623060"/>
        </a:xfrm>
        <a:prstGeom prst="rect">
          <a:avLst/>
        </a:prstGeom>
      </xdr:spPr>
    </xdr:pic>
    <xdr:clientData/>
  </xdr:twoCellAnchor>
  <xdr:oneCellAnchor>
    <xdr:from>
      <xdr:col>2</xdr:col>
      <xdr:colOff>1054060</xdr:colOff>
      <xdr:row>1</xdr:row>
      <xdr:rowOff>11584</xdr:rowOff>
    </xdr:from>
    <xdr:ext cx="1305203" cy="668774"/>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42339" y="246616"/>
          <a:ext cx="1305203" cy="668774"/>
        </a:xfrm>
        <a:prstGeom prst="rect">
          <a:avLst/>
        </a:prstGeom>
      </xdr:spPr>
    </xdr:pic>
    <xdr:clientData/>
  </xdr:oneCellAnchor>
  <xdr:oneCellAnchor>
    <xdr:from>
      <xdr:col>1</xdr:col>
      <xdr:colOff>303235</xdr:colOff>
      <xdr:row>0</xdr:row>
      <xdr:rowOff>157642</xdr:rowOff>
    </xdr:from>
    <xdr:ext cx="829901" cy="824206"/>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8060" y="157642"/>
          <a:ext cx="829901" cy="82420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390525</xdr:colOff>
      <xdr:row>7</xdr:row>
      <xdr:rowOff>1</xdr:rowOff>
    </xdr:to>
    <xdr:pic>
      <xdr:nvPicPr>
        <xdr:cNvPr id="2" name="Picture 1"/>
        <xdr:cNvPicPr/>
      </xdr:nvPicPr>
      <xdr:blipFill>
        <a:blip xmlns:r="http://schemas.openxmlformats.org/officeDocument/2006/relationships" r:embed="rId1" cstate="print"/>
        <a:stretch>
          <a:fillRect/>
        </a:stretch>
      </xdr:blipFill>
      <xdr:spPr>
        <a:xfrm>
          <a:off x="0" y="1"/>
          <a:ext cx="390525" cy="1434224"/>
        </a:xfrm>
        <a:prstGeom prst="rect">
          <a:avLst/>
        </a:prstGeom>
      </xdr:spPr>
    </xdr:pic>
    <xdr:clientData/>
  </xdr:twoCellAnchor>
  <xdr:oneCellAnchor>
    <xdr:from>
      <xdr:col>4</xdr:col>
      <xdr:colOff>1279852</xdr:colOff>
      <xdr:row>1</xdr:row>
      <xdr:rowOff>125325</xdr:rowOff>
    </xdr:from>
    <xdr:ext cx="1194458" cy="612029"/>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84507" y="311446"/>
          <a:ext cx="1194458" cy="612029"/>
        </a:xfrm>
        <a:prstGeom prst="rect">
          <a:avLst/>
        </a:prstGeom>
      </xdr:spPr>
    </xdr:pic>
    <xdr:clientData/>
  </xdr:oneCellAnchor>
  <xdr:oneCellAnchor>
    <xdr:from>
      <xdr:col>0</xdr:col>
      <xdr:colOff>1441856</xdr:colOff>
      <xdr:row>0</xdr:row>
      <xdr:rowOff>168590</xdr:rowOff>
    </xdr:from>
    <xdr:ext cx="829901" cy="824206"/>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45477" y="168590"/>
          <a:ext cx="829901" cy="82420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28575</xdr:colOff>
      <xdr:row>0</xdr:row>
      <xdr:rowOff>0</xdr:rowOff>
    </xdr:from>
    <xdr:to>
      <xdr:col>0</xdr:col>
      <xdr:colOff>419100</xdr:colOff>
      <xdr:row>7</xdr:row>
      <xdr:rowOff>0</xdr:rowOff>
    </xdr:to>
    <xdr:pic>
      <xdr:nvPicPr>
        <xdr:cNvPr id="2" name="Picture 1"/>
        <xdr:cNvPicPr/>
      </xdr:nvPicPr>
      <xdr:blipFill>
        <a:blip xmlns:r="http://schemas.openxmlformats.org/officeDocument/2006/relationships" r:embed="rId1" cstate="print"/>
        <a:stretch>
          <a:fillRect/>
        </a:stretch>
      </xdr:blipFill>
      <xdr:spPr>
        <a:xfrm>
          <a:off x="28575" y="0"/>
          <a:ext cx="390525" cy="1457325"/>
        </a:xfrm>
        <a:prstGeom prst="rect">
          <a:avLst/>
        </a:prstGeom>
      </xdr:spPr>
    </xdr:pic>
    <xdr:clientData/>
  </xdr:twoCellAnchor>
  <xdr:oneCellAnchor>
    <xdr:from>
      <xdr:col>4</xdr:col>
      <xdr:colOff>1162050</xdr:colOff>
      <xdr:row>1</xdr:row>
      <xdr:rowOff>101021</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39225" y="291521"/>
          <a:ext cx="1142999" cy="585662"/>
        </a:xfrm>
        <a:prstGeom prst="rect">
          <a:avLst/>
        </a:prstGeom>
      </xdr:spPr>
    </xdr:pic>
    <xdr:clientData/>
  </xdr:oneCellAnchor>
  <xdr:oneCellAnchor>
    <xdr:from>
      <xdr:col>0</xdr:col>
      <xdr:colOff>1360510</xdr:colOff>
      <xdr:row>0</xdr:row>
      <xdr:rowOff>176692</xdr:rowOff>
    </xdr:from>
    <xdr:ext cx="829901" cy="824206"/>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65335" y="176692"/>
          <a:ext cx="829901" cy="82420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390525</xdr:colOff>
      <xdr:row>6</xdr:row>
      <xdr:rowOff>166688</xdr:rowOff>
    </xdr:to>
    <xdr:pic>
      <xdr:nvPicPr>
        <xdr:cNvPr id="2" name="Picture 1"/>
        <xdr:cNvPicPr/>
      </xdr:nvPicPr>
      <xdr:blipFill>
        <a:blip xmlns:r="http://schemas.openxmlformats.org/officeDocument/2006/relationships" r:embed="rId1" cstate="print"/>
        <a:stretch>
          <a:fillRect/>
        </a:stretch>
      </xdr:blipFill>
      <xdr:spPr>
        <a:xfrm>
          <a:off x="0" y="1"/>
          <a:ext cx="390525" cy="1428750"/>
        </a:xfrm>
        <a:prstGeom prst="rect">
          <a:avLst/>
        </a:prstGeom>
      </xdr:spPr>
    </xdr:pic>
    <xdr:clientData/>
  </xdr:twoCellAnchor>
  <xdr:oneCellAnchor>
    <xdr:from>
      <xdr:col>3</xdr:col>
      <xdr:colOff>1190625</xdr:colOff>
      <xdr:row>1</xdr:row>
      <xdr:rowOff>170076</xdr:rowOff>
    </xdr:from>
    <xdr:ext cx="1364348" cy="699079"/>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53375" y="360576"/>
          <a:ext cx="1364348" cy="699079"/>
        </a:xfrm>
        <a:prstGeom prst="rect">
          <a:avLst/>
        </a:prstGeom>
      </xdr:spPr>
    </xdr:pic>
    <xdr:clientData/>
  </xdr:oneCellAnchor>
  <xdr:oneCellAnchor>
    <xdr:from>
      <xdr:col>0</xdr:col>
      <xdr:colOff>1077141</xdr:colOff>
      <xdr:row>0</xdr:row>
      <xdr:rowOff>181455</xdr:rowOff>
    </xdr:from>
    <xdr:ext cx="829901" cy="824206"/>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77141" y="181455"/>
          <a:ext cx="829901" cy="82420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xdr:from>
      <xdr:col>0</xdr:col>
      <xdr:colOff>45357</xdr:colOff>
      <xdr:row>0</xdr:row>
      <xdr:rowOff>0</xdr:rowOff>
    </xdr:from>
    <xdr:to>
      <xdr:col>0</xdr:col>
      <xdr:colOff>435882</xdr:colOff>
      <xdr:row>6</xdr:row>
      <xdr:rowOff>170090</xdr:rowOff>
    </xdr:to>
    <xdr:pic>
      <xdr:nvPicPr>
        <xdr:cNvPr id="2" name="Picture 1"/>
        <xdr:cNvPicPr/>
      </xdr:nvPicPr>
      <xdr:blipFill>
        <a:blip xmlns:r="http://schemas.openxmlformats.org/officeDocument/2006/relationships" r:embed="rId1" cstate="print"/>
        <a:stretch>
          <a:fillRect/>
        </a:stretch>
      </xdr:blipFill>
      <xdr:spPr>
        <a:xfrm>
          <a:off x="555625" y="0"/>
          <a:ext cx="390525" cy="1451429"/>
        </a:xfrm>
        <a:prstGeom prst="rect">
          <a:avLst/>
        </a:prstGeom>
      </xdr:spPr>
    </xdr:pic>
    <xdr:clientData/>
  </xdr:twoCellAnchor>
  <xdr:oneCellAnchor>
    <xdr:from>
      <xdr:col>10</xdr:col>
      <xdr:colOff>1065894</xdr:colOff>
      <xdr:row>1</xdr:row>
      <xdr:rowOff>78794</xdr:rowOff>
    </xdr:from>
    <xdr:ext cx="1251402" cy="641207"/>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999733" y="271562"/>
          <a:ext cx="1251402" cy="641207"/>
        </a:xfrm>
        <a:prstGeom prst="rect">
          <a:avLst/>
        </a:prstGeom>
      </xdr:spPr>
    </xdr:pic>
    <xdr:clientData/>
  </xdr:oneCellAnchor>
  <xdr:oneCellAnchor>
    <xdr:from>
      <xdr:col>0</xdr:col>
      <xdr:colOff>2616450</xdr:colOff>
      <xdr:row>1</xdr:row>
      <xdr:rowOff>146302</xdr:rowOff>
    </xdr:from>
    <xdr:ext cx="829901" cy="824206"/>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26718" y="339070"/>
          <a:ext cx="829901" cy="82420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34018</xdr:rowOff>
    </xdr:from>
    <xdr:to>
      <xdr:col>0</xdr:col>
      <xdr:colOff>390524</xdr:colOff>
      <xdr:row>6</xdr:row>
      <xdr:rowOff>181429</xdr:rowOff>
    </xdr:to>
    <xdr:pic>
      <xdr:nvPicPr>
        <xdr:cNvPr id="2" name="Picture 1"/>
        <xdr:cNvPicPr/>
      </xdr:nvPicPr>
      <xdr:blipFill>
        <a:blip xmlns:r="http://schemas.openxmlformats.org/officeDocument/2006/relationships" r:embed="rId1" cstate="print"/>
        <a:stretch>
          <a:fillRect/>
        </a:stretch>
      </xdr:blipFill>
      <xdr:spPr>
        <a:xfrm>
          <a:off x="510267" y="34018"/>
          <a:ext cx="390525" cy="1428750"/>
        </a:xfrm>
        <a:prstGeom prst="rect">
          <a:avLst/>
        </a:prstGeom>
      </xdr:spPr>
    </xdr:pic>
    <xdr:clientData/>
  </xdr:twoCellAnchor>
  <xdr:oneCellAnchor>
    <xdr:from>
      <xdr:col>6</xdr:col>
      <xdr:colOff>58515</xdr:colOff>
      <xdr:row>1</xdr:row>
      <xdr:rowOff>192188</xdr:rowOff>
    </xdr:from>
    <xdr:ext cx="1218287" cy="624239"/>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23604" y="384956"/>
          <a:ext cx="1218287" cy="624239"/>
        </a:xfrm>
        <a:prstGeom prst="rect">
          <a:avLst/>
        </a:prstGeom>
      </xdr:spPr>
    </xdr:pic>
    <xdr:clientData/>
  </xdr:oneCellAnchor>
  <xdr:oneCellAnchor>
    <xdr:from>
      <xdr:col>0</xdr:col>
      <xdr:colOff>1357788</xdr:colOff>
      <xdr:row>1</xdr:row>
      <xdr:rowOff>32909</xdr:rowOff>
    </xdr:from>
    <xdr:ext cx="829901" cy="824206"/>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68056" y="225677"/>
          <a:ext cx="829901" cy="82420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0" y="0"/>
          <a:ext cx="390525" cy="1623060"/>
        </a:xfrm>
        <a:prstGeom prst="rect">
          <a:avLst/>
        </a:prstGeom>
      </xdr:spPr>
    </xdr:pic>
    <xdr:clientData/>
  </xdr:twoCellAnchor>
  <xdr:oneCellAnchor>
    <xdr:from>
      <xdr:col>2</xdr:col>
      <xdr:colOff>666750</xdr:colOff>
      <xdr:row>1</xdr:row>
      <xdr:rowOff>177221</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19675" y="367721"/>
          <a:ext cx="1142999" cy="585662"/>
        </a:xfrm>
        <a:prstGeom prst="rect">
          <a:avLst/>
        </a:prstGeom>
      </xdr:spPr>
    </xdr:pic>
    <xdr:clientData/>
  </xdr:oneCellAnchor>
  <xdr:oneCellAnchor>
    <xdr:from>
      <xdr:col>1</xdr:col>
      <xdr:colOff>204175</xdr:colOff>
      <xdr:row>1</xdr:row>
      <xdr:rowOff>28102</xdr:rowOff>
    </xdr:from>
    <xdr:ext cx="829901" cy="824206"/>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9000" y="218602"/>
          <a:ext cx="829901" cy="82420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0" y="0"/>
          <a:ext cx="390525" cy="1623060"/>
        </a:xfrm>
        <a:prstGeom prst="rect">
          <a:avLst/>
        </a:prstGeom>
      </xdr:spPr>
    </xdr:pic>
    <xdr:clientData/>
  </xdr:twoCellAnchor>
  <xdr:oneCellAnchor>
    <xdr:from>
      <xdr:col>2</xdr:col>
      <xdr:colOff>1192530</xdr:colOff>
      <xdr:row>1</xdr:row>
      <xdr:rowOff>211511</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35855" y="402011"/>
          <a:ext cx="1142999" cy="585662"/>
        </a:xfrm>
        <a:prstGeom prst="rect">
          <a:avLst/>
        </a:prstGeom>
      </xdr:spPr>
    </xdr:pic>
    <xdr:clientData/>
  </xdr:oneCellAnchor>
  <xdr:oneCellAnchor>
    <xdr:from>
      <xdr:col>1</xdr:col>
      <xdr:colOff>112735</xdr:colOff>
      <xdr:row>1</xdr:row>
      <xdr:rowOff>20482</xdr:rowOff>
    </xdr:from>
    <xdr:ext cx="829901" cy="824206"/>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9460" y="210982"/>
          <a:ext cx="829901" cy="82420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0" y="0"/>
          <a:ext cx="390525" cy="1623060"/>
        </a:xfrm>
        <a:prstGeom prst="rect">
          <a:avLst/>
        </a:prstGeom>
      </xdr:spPr>
    </xdr:pic>
    <xdr:clientData/>
  </xdr:twoCellAnchor>
  <xdr:oneCellAnchor>
    <xdr:from>
      <xdr:col>2</xdr:col>
      <xdr:colOff>838200</xdr:colOff>
      <xdr:row>0</xdr:row>
      <xdr:rowOff>186746</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2625" y="186746"/>
          <a:ext cx="1142999" cy="585662"/>
        </a:xfrm>
        <a:prstGeom prst="rect">
          <a:avLst/>
        </a:prstGeom>
      </xdr:spPr>
    </xdr:pic>
    <xdr:clientData/>
  </xdr:oneCellAnchor>
  <xdr:oneCellAnchor>
    <xdr:from>
      <xdr:col>1</xdr:col>
      <xdr:colOff>303235</xdr:colOff>
      <xdr:row>0</xdr:row>
      <xdr:rowOff>157642</xdr:rowOff>
    </xdr:from>
    <xdr:ext cx="829901" cy="824206"/>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8060" y="157642"/>
          <a:ext cx="829901" cy="82420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0" y="0"/>
          <a:ext cx="390525" cy="1623060"/>
        </a:xfrm>
        <a:prstGeom prst="rect">
          <a:avLst/>
        </a:prstGeom>
      </xdr:spPr>
    </xdr:pic>
    <xdr:clientData/>
  </xdr:twoCellAnchor>
  <xdr:oneCellAnchor>
    <xdr:from>
      <xdr:col>5</xdr:col>
      <xdr:colOff>933450</xdr:colOff>
      <xdr:row>1</xdr:row>
      <xdr:rowOff>15296</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53475" y="205796"/>
          <a:ext cx="1142999" cy="585662"/>
        </a:xfrm>
        <a:prstGeom prst="rect">
          <a:avLst/>
        </a:prstGeom>
      </xdr:spPr>
    </xdr:pic>
    <xdr:clientData/>
  </xdr:oneCellAnchor>
  <xdr:oneCellAnchor>
    <xdr:from>
      <xdr:col>1</xdr:col>
      <xdr:colOff>303235</xdr:colOff>
      <xdr:row>0</xdr:row>
      <xdr:rowOff>157642</xdr:rowOff>
    </xdr:from>
    <xdr:ext cx="829901" cy="824206"/>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8060" y="157642"/>
          <a:ext cx="829901" cy="82420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0" y="0"/>
          <a:ext cx="390525" cy="1623060"/>
        </a:xfrm>
        <a:prstGeom prst="rect">
          <a:avLst/>
        </a:prstGeom>
      </xdr:spPr>
    </xdr:pic>
    <xdr:clientData/>
  </xdr:twoCellAnchor>
  <xdr:oneCellAnchor>
    <xdr:from>
      <xdr:col>2</xdr:col>
      <xdr:colOff>981075</xdr:colOff>
      <xdr:row>1</xdr:row>
      <xdr:rowOff>43871</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67375" y="234371"/>
          <a:ext cx="1142999" cy="585662"/>
        </a:xfrm>
        <a:prstGeom prst="rect">
          <a:avLst/>
        </a:prstGeom>
      </xdr:spPr>
    </xdr:pic>
    <xdr:clientData/>
  </xdr:oneCellAnchor>
  <xdr:oneCellAnchor>
    <xdr:from>
      <xdr:col>1</xdr:col>
      <xdr:colOff>227036</xdr:colOff>
      <xdr:row>1</xdr:row>
      <xdr:rowOff>205267</xdr:rowOff>
    </xdr:from>
    <xdr:ext cx="723624" cy="718658"/>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1861" y="395767"/>
          <a:ext cx="723624" cy="71865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0" y="0"/>
          <a:ext cx="390525" cy="1623060"/>
        </a:xfrm>
        <a:prstGeom prst="rect">
          <a:avLst/>
        </a:prstGeom>
      </xdr:spPr>
    </xdr:pic>
    <xdr:clientData/>
  </xdr:twoCellAnchor>
  <xdr:oneCellAnchor>
    <xdr:from>
      <xdr:col>5</xdr:col>
      <xdr:colOff>19050</xdr:colOff>
      <xdr:row>1</xdr:row>
      <xdr:rowOff>205795</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24863" y="396295"/>
          <a:ext cx="1142999" cy="585662"/>
        </a:xfrm>
        <a:prstGeom prst="rect">
          <a:avLst/>
        </a:prstGeom>
      </xdr:spPr>
    </xdr:pic>
    <xdr:clientData/>
  </xdr:oneCellAnchor>
  <xdr:oneCellAnchor>
    <xdr:from>
      <xdr:col>1</xdr:col>
      <xdr:colOff>303235</xdr:colOff>
      <xdr:row>0</xdr:row>
      <xdr:rowOff>157642</xdr:rowOff>
    </xdr:from>
    <xdr:ext cx="829901" cy="824206"/>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8060" y="157642"/>
          <a:ext cx="829901" cy="82420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0" y="0"/>
          <a:ext cx="390525" cy="1623060"/>
        </a:xfrm>
        <a:prstGeom prst="rect">
          <a:avLst/>
        </a:prstGeom>
      </xdr:spPr>
    </xdr:pic>
    <xdr:clientData/>
  </xdr:twoCellAnchor>
  <xdr:oneCellAnchor>
    <xdr:from>
      <xdr:col>2</xdr:col>
      <xdr:colOff>218418</xdr:colOff>
      <xdr:row>1</xdr:row>
      <xdr:rowOff>81971</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04280" y="268092"/>
          <a:ext cx="1142999" cy="585662"/>
        </a:xfrm>
        <a:prstGeom prst="rect">
          <a:avLst/>
        </a:prstGeom>
      </xdr:spPr>
    </xdr:pic>
    <xdr:clientData/>
  </xdr:oneCellAnchor>
  <xdr:oneCellAnchor>
    <xdr:from>
      <xdr:col>1</xdr:col>
      <xdr:colOff>303235</xdr:colOff>
      <xdr:row>0</xdr:row>
      <xdr:rowOff>157642</xdr:rowOff>
    </xdr:from>
    <xdr:ext cx="829901" cy="824206"/>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8060" y="157642"/>
          <a:ext cx="829901" cy="82420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0" y="0"/>
          <a:ext cx="390525" cy="1623060"/>
        </a:xfrm>
        <a:prstGeom prst="rect">
          <a:avLst/>
        </a:prstGeom>
      </xdr:spPr>
    </xdr:pic>
    <xdr:clientData/>
  </xdr:twoCellAnchor>
  <xdr:oneCellAnchor>
    <xdr:from>
      <xdr:col>4</xdr:col>
      <xdr:colOff>260105</xdr:colOff>
      <xdr:row>1</xdr:row>
      <xdr:rowOff>176977</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40490" y="372362"/>
          <a:ext cx="1142999" cy="585662"/>
        </a:xfrm>
        <a:prstGeom prst="rect">
          <a:avLst/>
        </a:prstGeom>
      </xdr:spPr>
    </xdr:pic>
    <xdr:clientData/>
  </xdr:oneCellAnchor>
  <xdr:oneCellAnchor>
    <xdr:from>
      <xdr:col>1</xdr:col>
      <xdr:colOff>1072562</xdr:colOff>
      <xdr:row>0</xdr:row>
      <xdr:rowOff>157642</xdr:rowOff>
    </xdr:from>
    <xdr:ext cx="829901" cy="824206"/>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73235" y="157642"/>
          <a:ext cx="829901" cy="82420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48"/>
  <sheetViews>
    <sheetView showGridLines="0" tabSelected="1" topLeftCell="A13" workbookViewId="0">
      <selection activeCell="B47" sqref="B47:B48"/>
    </sheetView>
  </sheetViews>
  <sheetFormatPr defaultColWidth="9.140625" defaultRowHeight="15" x14ac:dyDescent="0.25"/>
  <cols>
    <col min="1" max="1" width="7.5703125" customWidth="1"/>
    <col min="2" max="2" width="57.7109375" customWidth="1"/>
    <col min="3" max="3" width="15.140625" bestFit="1" customWidth="1"/>
  </cols>
  <sheetData>
    <row r="2" spans="2:4" ht="21" x14ac:dyDescent="0.25">
      <c r="B2" s="70" t="s">
        <v>0</v>
      </c>
      <c r="C2" s="71"/>
      <c r="D2" s="71"/>
    </row>
    <row r="3" spans="2:4" ht="18.75" x14ac:dyDescent="0.25">
      <c r="B3" s="72" t="s">
        <v>1</v>
      </c>
      <c r="C3" s="73"/>
      <c r="D3" s="73"/>
    </row>
    <row r="4" spans="2:4" x14ac:dyDescent="0.25">
      <c r="B4" s="74" t="s">
        <v>2</v>
      </c>
      <c r="C4" s="75"/>
      <c r="D4" s="75"/>
    </row>
    <row r="5" spans="2:4" x14ac:dyDescent="0.25">
      <c r="B5" s="76" t="s">
        <v>3</v>
      </c>
      <c r="C5" s="77"/>
      <c r="D5" s="77"/>
    </row>
    <row r="6" spans="2:4" x14ac:dyDescent="0.25">
      <c r="B6" s="76" t="s">
        <v>4</v>
      </c>
      <c r="C6" s="77"/>
      <c r="D6" s="77"/>
    </row>
    <row r="7" spans="2:4" x14ac:dyDescent="0.25">
      <c r="B7" s="69" t="s">
        <v>5</v>
      </c>
      <c r="C7" s="69"/>
      <c r="D7" s="69"/>
    </row>
    <row r="9" spans="2:4" x14ac:dyDescent="0.25">
      <c r="B9" s="1" t="s">
        <v>6</v>
      </c>
      <c r="C9" s="2">
        <v>1967</v>
      </c>
    </row>
    <row r="10" spans="2:4" x14ac:dyDescent="0.25">
      <c r="B10" s="3" t="s">
        <v>7</v>
      </c>
      <c r="C10" s="27">
        <f>+C11+C14</f>
        <v>151027287</v>
      </c>
    </row>
    <row r="11" spans="2:4" x14ac:dyDescent="0.25">
      <c r="B11" s="5" t="s">
        <v>8</v>
      </c>
      <c r="C11" s="27">
        <f>SUM(C12:C13)</f>
        <v>118307689</v>
      </c>
    </row>
    <row r="12" spans="2:4" x14ac:dyDescent="0.25">
      <c r="B12" s="6" t="s">
        <v>9</v>
      </c>
      <c r="C12" s="28">
        <v>99411974</v>
      </c>
    </row>
    <row r="13" spans="2:4" x14ac:dyDescent="0.25">
      <c r="B13" s="6" t="s">
        <v>10</v>
      </c>
      <c r="C13" s="28">
        <v>18895715</v>
      </c>
    </row>
    <row r="14" spans="2:4" x14ac:dyDescent="0.25">
      <c r="B14" s="5" t="s">
        <v>11</v>
      </c>
      <c r="C14" s="27">
        <f>SUM(C15:C16)</f>
        <v>32719598</v>
      </c>
    </row>
    <row r="15" spans="2:4" x14ac:dyDescent="0.25">
      <c r="B15" s="6" t="s">
        <v>12</v>
      </c>
      <c r="C15" s="28">
        <v>12271606</v>
      </c>
    </row>
    <row r="16" spans="2:4" x14ac:dyDescent="0.25">
      <c r="B16" s="6" t="s">
        <v>13</v>
      </c>
      <c r="C16" s="28">
        <v>20447992</v>
      </c>
    </row>
    <row r="17" spans="2:3" x14ac:dyDescent="0.25">
      <c r="B17" s="3" t="s">
        <v>14</v>
      </c>
      <c r="C17" s="27">
        <f>+C18+C21</f>
        <v>6221600</v>
      </c>
    </row>
    <row r="18" spans="2:3" x14ac:dyDescent="0.25">
      <c r="B18" s="5" t="s">
        <v>15</v>
      </c>
      <c r="C18" s="27">
        <f>SUM(C19:C20)</f>
        <v>3795500</v>
      </c>
    </row>
    <row r="19" spans="2:3" x14ac:dyDescent="0.25">
      <c r="B19" s="6" t="s">
        <v>16</v>
      </c>
      <c r="C19" s="28">
        <v>2633500</v>
      </c>
    </row>
    <row r="20" spans="2:3" x14ac:dyDescent="0.25">
      <c r="B20" s="6" t="s">
        <v>17</v>
      </c>
      <c r="C20" s="28">
        <v>1162000</v>
      </c>
    </row>
    <row r="21" spans="2:3" x14ac:dyDescent="0.25">
      <c r="B21" s="5" t="s">
        <v>18</v>
      </c>
      <c r="C21" s="29">
        <v>2426100</v>
      </c>
    </row>
    <row r="22" spans="2:3" x14ac:dyDescent="0.25">
      <c r="B22" s="6" t="s">
        <v>19</v>
      </c>
      <c r="C22" s="28">
        <v>2426100</v>
      </c>
    </row>
    <row r="23" spans="2:3" x14ac:dyDescent="0.25">
      <c r="B23" s="9" t="s">
        <v>20</v>
      </c>
      <c r="C23" s="27">
        <f>+C24+C31</f>
        <v>68646323</v>
      </c>
    </row>
    <row r="24" spans="2:3" x14ac:dyDescent="0.25">
      <c r="B24" s="5" t="s">
        <v>21</v>
      </c>
      <c r="C24" s="27">
        <f>SUM(C25:C30)</f>
        <v>28086323</v>
      </c>
    </row>
    <row r="25" spans="2:3" x14ac:dyDescent="0.25">
      <c r="B25" s="6" t="s">
        <v>22</v>
      </c>
      <c r="C25" s="28">
        <v>1453325</v>
      </c>
    </row>
    <row r="26" spans="2:3" x14ac:dyDescent="0.25">
      <c r="B26" s="6" t="s">
        <v>23</v>
      </c>
      <c r="C26" s="28">
        <v>14772998</v>
      </c>
    </row>
    <row r="27" spans="2:3" x14ac:dyDescent="0.25">
      <c r="B27" s="6" t="s">
        <v>24</v>
      </c>
      <c r="C27" s="28">
        <v>1545000</v>
      </c>
    </row>
    <row r="28" spans="2:3" x14ac:dyDescent="0.25">
      <c r="B28" s="6" t="s">
        <v>25</v>
      </c>
      <c r="C28" s="28">
        <v>2563000</v>
      </c>
    </row>
    <row r="29" spans="2:3" x14ac:dyDescent="0.25">
      <c r="B29" s="6" t="s">
        <v>26</v>
      </c>
      <c r="C29" s="28">
        <v>4500000</v>
      </c>
    </row>
    <row r="30" spans="2:3" x14ac:dyDescent="0.25">
      <c r="B30" s="6" t="s">
        <v>27</v>
      </c>
      <c r="C30" s="28">
        <v>3252000</v>
      </c>
    </row>
    <row r="31" spans="2:3" x14ac:dyDescent="0.25">
      <c r="B31" s="5" t="s">
        <v>28</v>
      </c>
      <c r="C31" s="27">
        <f>SUM(C32:C43)</f>
        <v>40560000</v>
      </c>
    </row>
    <row r="32" spans="2:3" x14ac:dyDescent="0.25">
      <c r="B32" s="6" t="s">
        <v>29</v>
      </c>
      <c r="C32" s="28">
        <v>1250000</v>
      </c>
    </row>
    <row r="33" spans="2:3" x14ac:dyDescent="0.25">
      <c r="B33" s="6" t="s">
        <v>30</v>
      </c>
      <c r="C33" s="28">
        <v>3634000</v>
      </c>
    </row>
    <row r="34" spans="2:3" x14ac:dyDescent="0.25">
      <c r="B34" s="6" t="s">
        <v>31</v>
      </c>
      <c r="C34" s="28">
        <v>2700000</v>
      </c>
    </row>
    <row r="35" spans="2:3" x14ac:dyDescent="0.25">
      <c r="B35" s="6" t="s">
        <v>32</v>
      </c>
      <c r="C35" s="28">
        <v>2900000</v>
      </c>
    </row>
    <row r="36" spans="2:3" x14ac:dyDescent="0.25">
      <c r="B36" s="6" t="s">
        <v>33</v>
      </c>
      <c r="C36" s="28">
        <v>600000</v>
      </c>
    </row>
    <row r="37" spans="2:3" x14ac:dyDescent="0.25">
      <c r="B37" s="6" t="s">
        <v>34</v>
      </c>
      <c r="C37" s="28">
        <v>2340000</v>
      </c>
    </row>
    <row r="38" spans="2:3" x14ac:dyDescent="0.25">
      <c r="B38" s="6" t="s">
        <v>35</v>
      </c>
      <c r="C38" s="28">
        <v>100000</v>
      </c>
    </row>
    <row r="39" spans="2:3" x14ac:dyDescent="0.25">
      <c r="B39" s="6" t="s">
        <v>36</v>
      </c>
      <c r="C39" s="28">
        <v>4100000</v>
      </c>
    </row>
    <row r="40" spans="2:3" x14ac:dyDescent="0.25">
      <c r="B40" s="6" t="s">
        <v>37</v>
      </c>
      <c r="C40" s="28">
        <v>9946000</v>
      </c>
    </row>
    <row r="41" spans="2:3" x14ac:dyDescent="0.25">
      <c r="B41" s="6" t="s">
        <v>38</v>
      </c>
      <c r="C41" s="28">
        <v>2990000</v>
      </c>
    </row>
    <row r="42" spans="2:3" x14ac:dyDescent="0.25">
      <c r="B42" s="6" t="s">
        <v>39</v>
      </c>
      <c r="C42" s="28">
        <v>3000000</v>
      </c>
    </row>
    <row r="43" spans="2:3" x14ac:dyDescent="0.25">
      <c r="B43" s="6" t="s">
        <v>40</v>
      </c>
      <c r="C43" s="28">
        <v>7000000</v>
      </c>
    </row>
    <row r="44" spans="2:3" ht="15.75" thickBot="1" x14ac:dyDescent="0.3">
      <c r="B44" s="10" t="s">
        <v>340</v>
      </c>
      <c r="C44" s="31">
        <f>SUM(C10,C17,C23)</f>
        <v>225895210</v>
      </c>
    </row>
    <row r="45" spans="2:3" ht="15.75" thickTop="1" x14ac:dyDescent="0.25">
      <c r="B45" s="12" t="s">
        <v>296</v>
      </c>
    </row>
    <row r="47" spans="2:3" x14ac:dyDescent="0.25">
      <c r="B47" t="s">
        <v>285</v>
      </c>
    </row>
    <row r="48" spans="2:3" x14ac:dyDescent="0.25">
      <c r="B48" t="s">
        <v>341</v>
      </c>
    </row>
  </sheetData>
  <mergeCells count="6">
    <mergeCell ref="B7:D7"/>
    <mergeCell ref="B2:D2"/>
    <mergeCell ref="B3:D3"/>
    <mergeCell ref="B4:D4"/>
    <mergeCell ref="B5:D5"/>
    <mergeCell ref="B6:D6"/>
  </mergeCells>
  <pageMargins left="0.7" right="0.7" top="0.75" bottom="0.75" header="0.3" footer="0.3"/>
  <pageSetup orientation="portrait" r:id="rId1"/>
  <ignoredErrors>
    <ignoredError sqref="C18"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8"/>
  <sheetViews>
    <sheetView showGridLines="0" topLeftCell="A25" zoomScale="77" zoomScaleNormal="77" workbookViewId="0">
      <selection activeCell="B57" sqref="B57:B58"/>
    </sheetView>
  </sheetViews>
  <sheetFormatPr defaultColWidth="9.140625" defaultRowHeight="18.75" x14ac:dyDescent="0.3"/>
  <cols>
    <col min="1" max="1" width="7.5703125" customWidth="1"/>
    <col min="2" max="2" width="62.7109375" style="58" customWidth="1"/>
    <col min="3" max="3" width="35.28515625" style="58" customWidth="1"/>
    <col min="4" max="4" width="19.5703125" bestFit="1" customWidth="1"/>
    <col min="6" max="8" width="13.7109375" bestFit="1" customWidth="1"/>
  </cols>
  <sheetData>
    <row r="2" spans="2:4" ht="21" x14ac:dyDescent="0.25">
      <c r="B2" s="70" t="s">
        <v>0</v>
      </c>
      <c r="C2" s="71"/>
      <c r="D2" s="38"/>
    </row>
    <row r="3" spans="2:4" x14ac:dyDescent="0.25">
      <c r="B3" s="72" t="s">
        <v>1</v>
      </c>
      <c r="C3" s="73"/>
      <c r="D3" s="39"/>
    </row>
    <row r="4" spans="2:4" ht="15" x14ac:dyDescent="0.25">
      <c r="B4" s="74" t="s">
        <v>2</v>
      </c>
      <c r="C4" s="75"/>
      <c r="D4" s="40"/>
    </row>
    <row r="5" spans="2:4" ht="15" x14ac:dyDescent="0.25">
      <c r="B5" s="76" t="s">
        <v>3</v>
      </c>
      <c r="C5" s="77"/>
      <c r="D5" s="41"/>
    </row>
    <row r="6" spans="2:4" ht="15" x14ac:dyDescent="0.25">
      <c r="B6" s="76" t="s">
        <v>188</v>
      </c>
      <c r="C6" s="77"/>
      <c r="D6" s="41"/>
    </row>
    <row r="7" spans="2:4" ht="15" x14ac:dyDescent="0.25">
      <c r="B7" s="69" t="s">
        <v>5</v>
      </c>
      <c r="C7" s="69"/>
      <c r="D7" s="42"/>
    </row>
    <row r="8" spans="2:4" x14ac:dyDescent="0.25">
      <c r="B8" s="43" t="s">
        <v>6</v>
      </c>
      <c r="C8" s="44">
        <v>1988</v>
      </c>
    </row>
    <row r="9" spans="2:4" x14ac:dyDescent="0.3">
      <c r="B9" s="47" t="s">
        <v>7</v>
      </c>
      <c r="C9" s="46">
        <f>+C10+C14+C26</f>
        <v>1866989125</v>
      </c>
    </row>
    <row r="10" spans="2:4" x14ac:dyDescent="0.3">
      <c r="B10" s="47" t="s">
        <v>53</v>
      </c>
      <c r="C10" s="46">
        <f>SUM(C11:C13)</f>
        <v>1099498575</v>
      </c>
    </row>
    <row r="11" spans="2:4" x14ac:dyDescent="0.3">
      <c r="B11" s="48" t="s">
        <v>118</v>
      </c>
      <c r="C11" s="49">
        <v>794498720</v>
      </c>
    </row>
    <row r="12" spans="2:4" x14ac:dyDescent="0.3">
      <c r="B12" s="48" t="s">
        <v>119</v>
      </c>
      <c r="C12" s="49">
        <v>92732885</v>
      </c>
    </row>
    <row r="13" spans="2:4" x14ac:dyDescent="0.3">
      <c r="B13" s="48" t="s">
        <v>120</v>
      </c>
      <c r="C13" s="49">
        <v>212266970</v>
      </c>
    </row>
    <row r="14" spans="2:4" x14ac:dyDescent="0.3">
      <c r="B14" s="47" t="s">
        <v>150</v>
      </c>
      <c r="C14" s="46">
        <f>+C15+C16+C19+C21+C25</f>
        <v>395146475</v>
      </c>
    </row>
    <row r="15" spans="2:4" x14ac:dyDescent="0.3">
      <c r="B15" s="48" t="s">
        <v>121</v>
      </c>
      <c r="C15" s="49">
        <v>87367570</v>
      </c>
      <c r="D15" s="13"/>
    </row>
    <row r="16" spans="2:4" x14ac:dyDescent="0.3">
      <c r="B16" s="50" t="s">
        <v>122</v>
      </c>
      <c r="C16" s="51">
        <f>+C17+C18</f>
        <v>163392835</v>
      </c>
      <c r="D16" s="4"/>
    </row>
    <row r="17" spans="2:8" x14ac:dyDescent="0.3">
      <c r="B17" s="48" t="s">
        <v>182</v>
      </c>
      <c r="C17" s="49">
        <v>11220000</v>
      </c>
      <c r="D17" s="4"/>
    </row>
    <row r="18" spans="2:8" x14ac:dyDescent="0.3">
      <c r="B18" s="48" t="s">
        <v>124</v>
      </c>
      <c r="C18" s="49">
        <v>152172835</v>
      </c>
    </row>
    <row r="19" spans="2:8" x14ac:dyDescent="0.3">
      <c r="B19" s="50" t="s">
        <v>145</v>
      </c>
      <c r="C19" s="51">
        <f>+C20</f>
        <v>5025000</v>
      </c>
    </row>
    <row r="20" spans="2:8" x14ac:dyDescent="0.3">
      <c r="B20" s="48" t="s">
        <v>183</v>
      </c>
      <c r="C20" s="49">
        <v>5025000</v>
      </c>
    </row>
    <row r="21" spans="2:8" x14ac:dyDescent="0.3">
      <c r="B21" s="50" t="s">
        <v>125</v>
      </c>
      <c r="C21" s="51">
        <f>+C22+C23+C24</f>
        <v>133942315</v>
      </c>
    </row>
    <row r="22" spans="2:8" x14ac:dyDescent="0.3">
      <c r="B22" s="52" t="s">
        <v>126</v>
      </c>
      <c r="C22" s="49">
        <v>147600</v>
      </c>
    </row>
    <row r="23" spans="2:8" x14ac:dyDescent="0.3">
      <c r="B23" s="52" t="s">
        <v>127</v>
      </c>
      <c r="C23" s="49">
        <v>26707850</v>
      </c>
    </row>
    <row r="24" spans="2:8" x14ac:dyDescent="0.3">
      <c r="B24" s="52" t="s">
        <v>157</v>
      </c>
      <c r="C24" s="49">
        <v>107086865</v>
      </c>
    </row>
    <row r="25" spans="2:8" x14ac:dyDescent="0.3">
      <c r="B25" s="50" t="s">
        <v>129</v>
      </c>
      <c r="C25" s="51">
        <v>5418755</v>
      </c>
    </row>
    <row r="26" spans="2:8" x14ac:dyDescent="0.3">
      <c r="B26" s="47" t="s">
        <v>130</v>
      </c>
      <c r="C26" s="51">
        <f>+C27+C28+C29+C30</f>
        <v>372344075</v>
      </c>
    </row>
    <row r="27" spans="2:8" x14ac:dyDescent="0.3">
      <c r="B27" s="52" t="s">
        <v>131</v>
      </c>
      <c r="C27" s="49">
        <v>2475395</v>
      </c>
    </row>
    <row r="28" spans="2:8" x14ac:dyDescent="0.3">
      <c r="B28" s="52" t="s">
        <v>132</v>
      </c>
      <c r="C28" s="49">
        <v>336421770</v>
      </c>
    </row>
    <row r="29" spans="2:8" x14ac:dyDescent="0.3">
      <c r="B29" s="52" t="s">
        <v>133</v>
      </c>
      <c r="C29" s="49">
        <v>10674630</v>
      </c>
    </row>
    <row r="30" spans="2:8" x14ac:dyDescent="0.3">
      <c r="B30" s="52" t="s">
        <v>184</v>
      </c>
      <c r="C30" s="49">
        <v>22772280</v>
      </c>
    </row>
    <row r="31" spans="2:8" x14ac:dyDescent="0.3">
      <c r="B31" s="45" t="s">
        <v>63</v>
      </c>
      <c r="C31" s="46">
        <f>+C32+C36+C38+C46+C50</f>
        <v>1338220100</v>
      </c>
      <c r="F31" s="13"/>
      <c r="G31" s="13"/>
      <c r="H31" s="13">
        <f>+G31-F31</f>
        <v>0</v>
      </c>
    </row>
    <row r="32" spans="2:8" x14ac:dyDescent="0.3">
      <c r="B32" s="50" t="s">
        <v>135</v>
      </c>
      <c r="C32" s="46">
        <f>+SUM(C33:C35)</f>
        <v>482109395</v>
      </c>
      <c r="E32" s="13"/>
    </row>
    <row r="33" spans="2:3" x14ac:dyDescent="0.3">
      <c r="B33" s="52" t="s">
        <v>147</v>
      </c>
      <c r="C33" s="49">
        <v>30395875</v>
      </c>
    </row>
    <row r="34" spans="2:3" x14ac:dyDescent="0.3">
      <c r="B34" s="52" t="s">
        <v>172</v>
      </c>
      <c r="C34" s="49">
        <v>396523520</v>
      </c>
    </row>
    <row r="35" spans="2:3" x14ac:dyDescent="0.3">
      <c r="B35" s="52" t="s">
        <v>173</v>
      </c>
      <c r="C35" s="49">
        <v>55190000</v>
      </c>
    </row>
    <row r="36" spans="2:3" x14ac:dyDescent="0.3">
      <c r="B36" s="47" t="s">
        <v>137</v>
      </c>
      <c r="C36" s="46">
        <f>++C37</f>
        <v>800000</v>
      </c>
    </row>
    <row r="37" spans="2:3" x14ac:dyDescent="0.3">
      <c r="B37" s="48" t="s">
        <v>138</v>
      </c>
      <c r="C37" s="49">
        <v>800000</v>
      </c>
    </row>
    <row r="38" spans="2:3" x14ac:dyDescent="0.3">
      <c r="B38" s="53" t="s">
        <v>151</v>
      </c>
      <c r="C38" s="51">
        <f>+C39+C42+C44</f>
        <v>488964400</v>
      </c>
    </row>
    <row r="39" spans="2:3" x14ac:dyDescent="0.3">
      <c r="B39" s="50" t="s">
        <v>139</v>
      </c>
      <c r="C39" s="51">
        <f>+C40+C41</f>
        <v>265922500</v>
      </c>
    </row>
    <row r="40" spans="2:3" x14ac:dyDescent="0.3">
      <c r="B40" s="52" t="s">
        <v>152</v>
      </c>
      <c r="C40" s="49">
        <v>69944000</v>
      </c>
    </row>
    <row r="41" spans="2:3" x14ac:dyDescent="0.3">
      <c r="B41" s="52" t="s">
        <v>148</v>
      </c>
      <c r="C41" s="49">
        <v>195978500</v>
      </c>
    </row>
    <row r="42" spans="2:3" x14ac:dyDescent="0.3">
      <c r="B42" s="50" t="s">
        <v>153</v>
      </c>
      <c r="C42" s="51">
        <f>+C43</f>
        <v>219100000</v>
      </c>
    </row>
    <row r="43" spans="2:3" x14ac:dyDescent="0.3">
      <c r="B43" s="52" t="s">
        <v>158</v>
      </c>
      <c r="C43" s="49">
        <v>219100000</v>
      </c>
    </row>
    <row r="44" spans="2:3" x14ac:dyDescent="0.3">
      <c r="B44" s="53" t="s">
        <v>141</v>
      </c>
      <c r="C44" s="51">
        <f>+C45</f>
        <v>3941900</v>
      </c>
    </row>
    <row r="45" spans="2:3" x14ac:dyDescent="0.3">
      <c r="B45" s="52" t="s">
        <v>159</v>
      </c>
      <c r="C45" s="49">
        <v>3941900</v>
      </c>
    </row>
    <row r="46" spans="2:3" x14ac:dyDescent="0.3">
      <c r="B46" s="45" t="s">
        <v>181</v>
      </c>
      <c r="C46" s="51">
        <f>+C47+C48+C49</f>
        <v>349053765</v>
      </c>
    </row>
    <row r="47" spans="2:3" x14ac:dyDescent="0.3">
      <c r="B47" s="48" t="s">
        <v>78</v>
      </c>
      <c r="C47" s="49">
        <v>2475395</v>
      </c>
    </row>
    <row r="48" spans="2:3" x14ac:dyDescent="0.3">
      <c r="B48" s="48" t="s">
        <v>79</v>
      </c>
      <c r="C48" s="49">
        <v>340980190</v>
      </c>
    </row>
    <row r="49" spans="2:4" x14ac:dyDescent="0.3">
      <c r="B49" s="48" t="s">
        <v>186</v>
      </c>
      <c r="C49" s="49">
        <v>5598180</v>
      </c>
    </row>
    <row r="50" spans="2:4" x14ac:dyDescent="0.3">
      <c r="B50" s="54" t="s">
        <v>180</v>
      </c>
      <c r="C50" s="51">
        <f>+C51+C52+C53</f>
        <v>17292540</v>
      </c>
    </row>
    <row r="51" spans="2:4" x14ac:dyDescent="0.3">
      <c r="B51" s="48" t="s">
        <v>143</v>
      </c>
      <c r="C51" s="49">
        <v>4000000</v>
      </c>
    </row>
    <row r="52" spans="2:4" x14ac:dyDescent="0.3">
      <c r="B52" s="48" t="s">
        <v>155</v>
      </c>
      <c r="C52" s="49">
        <v>12232540</v>
      </c>
    </row>
    <row r="53" spans="2:4" x14ac:dyDescent="0.3">
      <c r="B53" s="48" t="s">
        <v>189</v>
      </c>
      <c r="C53" s="49">
        <v>1060000</v>
      </c>
    </row>
    <row r="54" spans="2:4" ht="19.5" thickBot="1" x14ac:dyDescent="0.35">
      <c r="B54" s="55" t="s">
        <v>340</v>
      </c>
      <c r="C54" s="56">
        <f>SUM(C9,C31)</f>
        <v>3205209225</v>
      </c>
      <c r="D54" s="4"/>
    </row>
    <row r="55" spans="2:4" ht="19.5" thickTop="1" x14ac:dyDescent="0.3">
      <c r="B55" s="57" t="s">
        <v>301</v>
      </c>
      <c r="D55" s="4"/>
    </row>
    <row r="56" spans="2:4" x14ac:dyDescent="0.3">
      <c r="B56" s="57"/>
    </row>
    <row r="57" spans="2:4" x14ac:dyDescent="0.3">
      <c r="B57" t="s">
        <v>285</v>
      </c>
    </row>
    <row r="58" spans="2:4" x14ac:dyDescent="0.3">
      <c r="B58" t="s">
        <v>341</v>
      </c>
    </row>
  </sheetData>
  <mergeCells count="6">
    <mergeCell ref="B7:C7"/>
    <mergeCell ref="B2:C2"/>
    <mergeCell ref="B3:C3"/>
    <mergeCell ref="B4:C4"/>
    <mergeCell ref="B5:C5"/>
    <mergeCell ref="B6:C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0"/>
  <sheetViews>
    <sheetView showGridLines="0" topLeftCell="A28" zoomScale="87" zoomScaleNormal="87" workbookViewId="0">
      <selection activeCell="A62" sqref="A62"/>
    </sheetView>
  </sheetViews>
  <sheetFormatPr defaultColWidth="9.140625" defaultRowHeight="15" x14ac:dyDescent="0.25"/>
  <cols>
    <col min="1" max="1" width="62.7109375" customWidth="1"/>
    <col min="2" max="2" width="17.85546875" bestFit="1" customWidth="1"/>
    <col min="3" max="3" width="19.5703125" bestFit="1" customWidth="1"/>
    <col min="4" max="4" width="18.42578125" bestFit="1" customWidth="1"/>
    <col min="5" max="6" width="19.5703125" bestFit="1" customWidth="1"/>
    <col min="7" max="7" width="13.7109375" bestFit="1" customWidth="1"/>
  </cols>
  <sheetData>
    <row r="2" spans="1:6" ht="21" x14ac:dyDescent="0.25">
      <c r="A2" s="70" t="s">
        <v>0</v>
      </c>
      <c r="B2" s="71"/>
      <c r="C2" s="71"/>
      <c r="D2" s="71"/>
      <c r="E2" s="71"/>
      <c r="F2" s="71"/>
    </row>
    <row r="3" spans="1:6" ht="18.75" x14ac:dyDescent="0.25">
      <c r="A3" s="72" t="s">
        <v>1</v>
      </c>
      <c r="B3" s="73"/>
      <c r="C3" s="73"/>
      <c r="D3" s="73"/>
      <c r="E3" s="73"/>
      <c r="F3" s="73"/>
    </row>
    <row r="4" spans="1:6" x14ac:dyDescent="0.25">
      <c r="A4" s="74" t="s">
        <v>2</v>
      </c>
      <c r="B4" s="75"/>
      <c r="C4" s="75"/>
      <c r="D4" s="75"/>
      <c r="E4" s="75"/>
      <c r="F4" s="75"/>
    </row>
    <row r="5" spans="1:6" x14ac:dyDescent="0.25">
      <c r="A5" s="76" t="s">
        <v>3</v>
      </c>
      <c r="B5" s="77"/>
      <c r="C5" s="77"/>
      <c r="D5" s="77"/>
      <c r="E5" s="77"/>
      <c r="F5" s="77"/>
    </row>
    <row r="6" spans="1:6" x14ac:dyDescent="0.25">
      <c r="A6" s="76" t="s">
        <v>287</v>
      </c>
      <c r="B6" s="77"/>
      <c r="C6" s="77"/>
      <c r="D6" s="77"/>
      <c r="E6" s="77"/>
      <c r="F6" s="77"/>
    </row>
    <row r="7" spans="1:6" x14ac:dyDescent="0.25">
      <c r="A7" s="69" t="s">
        <v>5</v>
      </c>
      <c r="B7" s="69"/>
      <c r="C7" s="69"/>
      <c r="D7" s="69"/>
      <c r="E7" s="69"/>
      <c r="F7" s="69"/>
    </row>
    <row r="8" spans="1:6" x14ac:dyDescent="0.25">
      <c r="A8" s="1" t="s">
        <v>6</v>
      </c>
      <c r="B8" s="2">
        <v>1989</v>
      </c>
      <c r="C8" s="2">
        <v>1990</v>
      </c>
      <c r="D8" s="2">
        <v>1991</v>
      </c>
      <c r="E8" s="2">
        <v>1992</v>
      </c>
      <c r="F8" s="2">
        <v>1993</v>
      </c>
    </row>
    <row r="9" spans="1:6" x14ac:dyDescent="0.25">
      <c r="A9" s="3" t="s">
        <v>7</v>
      </c>
      <c r="B9" s="27">
        <f>+B10+B14+B26</f>
        <v>2815836699</v>
      </c>
      <c r="C9" s="27">
        <f t="shared" ref="C9:E9" si="0">+C10+C14+C26</f>
        <v>3341233730</v>
      </c>
      <c r="D9" s="27">
        <f t="shared" si="0"/>
        <v>3341233730</v>
      </c>
      <c r="E9" s="27">
        <f t="shared" si="0"/>
        <v>7923760375</v>
      </c>
      <c r="F9" s="27">
        <f>+F10+F14+F26</f>
        <v>11968726410</v>
      </c>
    </row>
    <row r="10" spans="1:6" x14ac:dyDescent="0.25">
      <c r="A10" s="5" t="s">
        <v>53</v>
      </c>
      <c r="B10" s="27">
        <f>SUM(B11:B13)</f>
        <v>1551840234</v>
      </c>
      <c r="C10" s="27">
        <f t="shared" ref="C10:F10" si="1">SUM(C11:C13)</f>
        <v>1917829165</v>
      </c>
      <c r="D10" s="27">
        <f t="shared" si="1"/>
        <v>1917829165</v>
      </c>
      <c r="E10" s="27">
        <f t="shared" si="1"/>
        <v>4422327870</v>
      </c>
      <c r="F10" s="27">
        <f t="shared" si="1"/>
        <v>6617024585</v>
      </c>
    </row>
    <row r="11" spans="1:6" x14ac:dyDescent="0.25">
      <c r="A11" s="6" t="s">
        <v>118</v>
      </c>
      <c r="B11" s="28">
        <v>1041370965</v>
      </c>
      <c r="C11" s="28">
        <v>1365201195</v>
      </c>
      <c r="D11" s="28">
        <v>1365201195</v>
      </c>
      <c r="E11" s="28">
        <v>2631691150</v>
      </c>
      <c r="F11" s="28">
        <v>3425210600</v>
      </c>
    </row>
    <row r="12" spans="1:6" x14ac:dyDescent="0.25">
      <c r="A12" s="6" t="s">
        <v>119</v>
      </c>
      <c r="B12" s="28">
        <v>128136870</v>
      </c>
      <c r="C12" s="28">
        <v>133730940</v>
      </c>
      <c r="D12" s="28">
        <v>133730940</v>
      </c>
      <c r="E12" s="28">
        <v>392531040</v>
      </c>
      <c r="F12" s="28">
        <v>832651100</v>
      </c>
    </row>
    <row r="13" spans="1:6" x14ac:dyDescent="0.25">
      <c r="A13" s="6" t="s">
        <v>120</v>
      </c>
      <c r="B13" s="28">
        <v>382332399</v>
      </c>
      <c r="C13" s="28">
        <v>418897030</v>
      </c>
      <c r="D13" s="28">
        <v>418897030</v>
      </c>
      <c r="E13" s="28">
        <v>1398105680</v>
      </c>
      <c r="F13" s="28">
        <v>2359162885</v>
      </c>
    </row>
    <row r="14" spans="1:6" x14ac:dyDescent="0.25">
      <c r="A14" s="5" t="s">
        <v>150</v>
      </c>
      <c r="B14" s="27">
        <f>+B15+B16+B19+B21+B25</f>
        <v>651008034</v>
      </c>
      <c r="C14" s="27">
        <f t="shared" ref="C14:E14" si="2">+C15+C16+C19+C21+C25</f>
        <v>642422195</v>
      </c>
      <c r="D14" s="27">
        <f t="shared" si="2"/>
        <v>642422195</v>
      </c>
      <c r="E14" s="27">
        <f t="shared" si="2"/>
        <v>1068058125</v>
      </c>
      <c r="F14" s="27">
        <f>+F15+F16+F19+F21+F25</f>
        <v>1948362510</v>
      </c>
    </row>
    <row r="15" spans="1:6" x14ac:dyDescent="0.25">
      <c r="A15" s="6" t="s">
        <v>121</v>
      </c>
      <c r="B15" s="28">
        <v>121750730</v>
      </c>
      <c r="C15" s="28">
        <v>170928785</v>
      </c>
      <c r="D15" s="28">
        <v>170928785</v>
      </c>
      <c r="E15" s="28">
        <v>200910000</v>
      </c>
      <c r="F15" s="28">
        <v>344206660</v>
      </c>
    </row>
    <row r="16" spans="1:6" x14ac:dyDescent="0.25">
      <c r="A16" s="14" t="s">
        <v>122</v>
      </c>
      <c r="B16" s="29">
        <f>+B17+B18</f>
        <v>188395921</v>
      </c>
      <c r="C16" s="29">
        <f t="shared" ref="C16:F16" si="3">+C17+C18</f>
        <v>214346390</v>
      </c>
      <c r="D16" s="29">
        <f t="shared" si="3"/>
        <v>214346390</v>
      </c>
      <c r="E16" s="29">
        <f t="shared" si="3"/>
        <v>335437065</v>
      </c>
      <c r="F16" s="29">
        <f t="shared" si="3"/>
        <v>411829530</v>
      </c>
    </row>
    <row r="17" spans="1:7" x14ac:dyDescent="0.25">
      <c r="A17" s="6" t="s">
        <v>182</v>
      </c>
      <c r="B17" s="28">
        <v>3300000</v>
      </c>
      <c r="C17" s="28">
        <v>3300000</v>
      </c>
      <c r="D17" s="28">
        <v>3300000</v>
      </c>
      <c r="E17" s="28">
        <v>4907780</v>
      </c>
      <c r="F17" s="28">
        <v>11847820</v>
      </c>
    </row>
    <row r="18" spans="1:7" x14ac:dyDescent="0.25">
      <c r="A18" s="6" t="s">
        <v>124</v>
      </c>
      <c r="B18" s="28">
        <v>185095921</v>
      </c>
      <c r="C18" s="28">
        <v>211046390</v>
      </c>
      <c r="D18" s="28">
        <v>211046390</v>
      </c>
      <c r="E18" s="28">
        <v>330529285</v>
      </c>
      <c r="F18" s="28">
        <v>399981710</v>
      </c>
    </row>
    <row r="19" spans="1:7" x14ac:dyDescent="0.25">
      <c r="A19" s="14" t="s">
        <v>145</v>
      </c>
      <c r="B19" s="29">
        <f>+B20</f>
        <v>167884399</v>
      </c>
      <c r="C19" s="29">
        <f t="shared" ref="C19:F19" si="4">+C20</f>
        <v>4497860</v>
      </c>
      <c r="D19" s="29">
        <f t="shared" si="4"/>
        <v>4497860</v>
      </c>
      <c r="E19" s="29">
        <f t="shared" si="4"/>
        <v>6782915</v>
      </c>
      <c r="F19" s="29">
        <f t="shared" si="4"/>
        <v>486782920</v>
      </c>
    </row>
    <row r="20" spans="1:7" x14ac:dyDescent="0.25">
      <c r="A20" s="6" t="s">
        <v>183</v>
      </c>
      <c r="B20" s="28">
        <v>167884399</v>
      </c>
      <c r="C20" s="28">
        <v>4497860</v>
      </c>
      <c r="D20" s="28">
        <v>4497860</v>
      </c>
      <c r="E20" s="28">
        <v>6782915</v>
      </c>
      <c r="F20" s="28">
        <v>486782920</v>
      </c>
    </row>
    <row r="21" spans="1:7" x14ac:dyDescent="0.25">
      <c r="A21" s="14" t="s">
        <v>125</v>
      </c>
      <c r="B21" s="29">
        <f>+B22+B23+B24</f>
        <v>164288346</v>
      </c>
      <c r="C21" s="29">
        <f t="shared" ref="C21:F21" si="5">+C22+C23+C24</f>
        <v>202250960</v>
      </c>
      <c r="D21" s="29">
        <f t="shared" si="5"/>
        <v>202250960</v>
      </c>
      <c r="E21" s="29">
        <f t="shared" si="5"/>
        <v>516505915</v>
      </c>
      <c r="F21" s="29">
        <f t="shared" si="5"/>
        <v>693766635</v>
      </c>
    </row>
    <row r="22" spans="1:7" x14ac:dyDescent="0.25">
      <c r="A22" s="15" t="s">
        <v>126</v>
      </c>
      <c r="B22" s="28">
        <v>135600</v>
      </c>
      <c r="C22" s="28">
        <v>207600</v>
      </c>
      <c r="D22" s="28">
        <v>207600</v>
      </c>
      <c r="E22" s="28">
        <v>196201055</v>
      </c>
      <c r="F22" s="28">
        <v>250249055</v>
      </c>
    </row>
    <row r="23" spans="1:7" x14ac:dyDescent="0.25">
      <c r="A23" s="15" t="s">
        <v>127</v>
      </c>
      <c r="B23" s="28">
        <v>37049820</v>
      </c>
      <c r="C23" s="28">
        <v>53175750</v>
      </c>
      <c r="D23" s="28">
        <v>53175750</v>
      </c>
      <c r="E23" s="28">
        <v>73331745</v>
      </c>
      <c r="F23" s="28">
        <v>137505110</v>
      </c>
    </row>
    <row r="24" spans="1:7" x14ac:dyDescent="0.25">
      <c r="A24" s="15" t="s">
        <v>157</v>
      </c>
      <c r="B24" s="28">
        <v>127102926</v>
      </c>
      <c r="C24" s="28">
        <v>148867610</v>
      </c>
      <c r="D24" s="28">
        <v>148867610</v>
      </c>
      <c r="E24" s="28">
        <v>246973115</v>
      </c>
      <c r="F24" s="28">
        <v>306012470</v>
      </c>
    </row>
    <row r="25" spans="1:7" x14ac:dyDescent="0.25">
      <c r="A25" s="14" t="s">
        <v>129</v>
      </c>
      <c r="B25" s="29">
        <v>8688638</v>
      </c>
      <c r="C25" s="29">
        <v>50398200</v>
      </c>
      <c r="D25" s="29">
        <v>50398200</v>
      </c>
      <c r="E25" s="29">
        <v>8422230</v>
      </c>
      <c r="F25" s="29">
        <v>11776765</v>
      </c>
    </row>
    <row r="26" spans="1:7" x14ac:dyDescent="0.25">
      <c r="A26" s="5" t="s">
        <v>130</v>
      </c>
      <c r="B26" s="29">
        <f>SUM(B27:B31)</f>
        <v>612988431</v>
      </c>
      <c r="C26" s="29">
        <f t="shared" ref="C26:E26" si="6">SUM(C27:C31)</f>
        <v>780982370</v>
      </c>
      <c r="D26" s="29">
        <f t="shared" si="6"/>
        <v>780982370</v>
      </c>
      <c r="E26" s="29">
        <f t="shared" si="6"/>
        <v>2433374380</v>
      </c>
      <c r="F26" s="29">
        <f>SUM(F27:F30)</f>
        <v>3403339315</v>
      </c>
    </row>
    <row r="27" spans="1:7" x14ac:dyDescent="0.25">
      <c r="A27" s="16" t="s">
        <v>131</v>
      </c>
      <c r="B27" s="28">
        <v>3046248</v>
      </c>
      <c r="C27" s="28">
        <v>50057345</v>
      </c>
      <c r="D27" s="28">
        <v>50057345</v>
      </c>
      <c r="E27" s="28">
        <v>50045445</v>
      </c>
      <c r="F27" s="28">
        <v>60581170</v>
      </c>
    </row>
    <row r="28" spans="1:7" x14ac:dyDescent="0.25">
      <c r="A28" s="16" t="s">
        <v>132</v>
      </c>
      <c r="B28" s="28">
        <v>558581398</v>
      </c>
      <c r="C28" s="28">
        <v>540324695</v>
      </c>
      <c r="D28" s="28">
        <v>540324695</v>
      </c>
      <c r="E28" s="28">
        <v>2271300000</v>
      </c>
      <c r="F28" s="28">
        <v>3099600000</v>
      </c>
    </row>
    <row r="29" spans="1:7" x14ac:dyDescent="0.25">
      <c r="A29" s="16" t="s">
        <v>192</v>
      </c>
      <c r="B29" s="28">
        <v>19162555</v>
      </c>
      <c r="C29" s="28">
        <v>38867080</v>
      </c>
      <c r="D29" s="28">
        <v>38867080</v>
      </c>
      <c r="E29" s="28">
        <v>77660930</v>
      </c>
      <c r="F29" s="28">
        <v>190666380</v>
      </c>
    </row>
    <row r="30" spans="1:7" x14ac:dyDescent="0.25">
      <c r="A30" s="16" t="s">
        <v>200</v>
      </c>
      <c r="B30" s="28">
        <v>32198230</v>
      </c>
      <c r="C30" s="28">
        <v>151733250</v>
      </c>
      <c r="D30" s="28">
        <v>151733250</v>
      </c>
      <c r="E30" s="28">
        <v>34368005</v>
      </c>
      <c r="F30" s="28">
        <v>52491765</v>
      </c>
    </row>
    <row r="31" spans="1:7" x14ac:dyDescent="0.25">
      <c r="A31" s="16"/>
      <c r="B31" s="28"/>
      <c r="C31" s="28"/>
      <c r="D31" s="28"/>
      <c r="E31" s="28"/>
      <c r="F31" s="28"/>
    </row>
    <row r="32" spans="1:7" x14ac:dyDescent="0.25">
      <c r="A32" s="3" t="s">
        <v>63</v>
      </c>
      <c r="B32" s="27">
        <f>+B33+B37+B39+B48+B52</f>
        <v>3542538997</v>
      </c>
      <c r="C32" s="27">
        <f t="shared" ref="C32:E32" si="7">+C33+C37+C39+C48+C52</f>
        <v>3178810915</v>
      </c>
      <c r="D32" s="27">
        <f t="shared" si="7"/>
        <v>3178810915</v>
      </c>
      <c r="E32" s="27">
        <f t="shared" si="7"/>
        <v>5956507315</v>
      </c>
      <c r="F32" s="27">
        <f>+F33+F37+F39+F48+F52</f>
        <v>10748821775</v>
      </c>
      <c r="G32" s="13"/>
    </row>
    <row r="33" spans="1:6" x14ac:dyDescent="0.25">
      <c r="A33" s="5" t="s">
        <v>135</v>
      </c>
      <c r="B33" s="27">
        <f>+SUM(B34:B36)</f>
        <v>1354268538</v>
      </c>
      <c r="C33" s="27">
        <f t="shared" ref="C33:F33" si="8">+SUM(C34:C36)</f>
        <v>632075900</v>
      </c>
      <c r="D33" s="27">
        <f t="shared" si="8"/>
        <v>632075900</v>
      </c>
      <c r="E33" s="27">
        <f t="shared" si="8"/>
        <v>1516915740</v>
      </c>
      <c r="F33" s="27">
        <f t="shared" si="8"/>
        <v>2956712045</v>
      </c>
    </row>
    <row r="34" spans="1:6" x14ac:dyDescent="0.25">
      <c r="A34" s="16" t="s">
        <v>147</v>
      </c>
      <c r="B34" s="28">
        <v>143444400</v>
      </c>
      <c r="C34" s="28">
        <v>75358125</v>
      </c>
      <c r="D34" s="28">
        <v>75358125</v>
      </c>
      <c r="E34" s="28">
        <v>219424945</v>
      </c>
      <c r="F34" s="28">
        <v>1139185055</v>
      </c>
    </row>
    <row r="35" spans="1:6" x14ac:dyDescent="0.25">
      <c r="A35" s="16" t="s">
        <v>172</v>
      </c>
      <c r="B35" s="28">
        <v>1162659573</v>
      </c>
      <c r="C35" s="28">
        <v>505306830</v>
      </c>
      <c r="D35" s="28">
        <v>505306830</v>
      </c>
      <c r="E35" s="28">
        <v>1161430795</v>
      </c>
      <c r="F35" s="28">
        <v>1465356990</v>
      </c>
    </row>
    <row r="36" spans="1:6" x14ac:dyDescent="0.25">
      <c r="A36" s="16" t="s">
        <v>173</v>
      </c>
      <c r="B36" s="28">
        <v>48164565</v>
      </c>
      <c r="C36" s="28">
        <v>51410945</v>
      </c>
      <c r="D36" s="28">
        <v>51410945</v>
      </c>
      <c r="E36" s="28">
        <v>136060000</v>
      </c>
      <c r="F36" s="28">
        <v>352170000</v>
      </c>
    </row>
    <row r="37" spans="1:6" x14ac:dyDescent="0.25">
      <c r="A37" s="5" t="s">
        <v>137</v>
      </c>
      <c r="B37" s="27">
        <f>++B38</f>
        <v>1000000</v>
      </c>
      <c r="C37" s="27">
        <f t="shared" ref="C37:F37" si="9">++C38</f>
        <v>1000000</v>
      </c>
      <c r="D37" s="27">
        <f t="shared" si="9"/>
        <v>1000000</v>
      </c>
      <c r="E37" s="27">
        <f t="shared" si="9"/>
        <v>2000000</v>
      </c>
      <c r="F37" s="27">
        <f t="shared" si="9"/>
        <v>2000000</v>
      </c>
    </row>
    <row r="38" spans="1:6" x14ac:dyDescent="0.25">
      <c r="A38" s="6" t="s">
        <v>138</v>
      </c>
      <c r="B38" s="28">
        <v>1000000</v>
      </c>
      <c r="C38" s="28">
        <v>1000000</v>
      </c>
      <c r="D38" s="28">
        <v>1000000</v>
      </c>
      <c r="E38" s="28">
        <v>2000000</v>
      </c>
      <c r="F38" s="28">
        <v>2000000</v>
      </c>
    </row>
    <row r="39" spans="1:6" x14ac:dyDescent="0.25">
      <c r="A39" s="9" t="s">
        <v>151</v>
      </c>
      <c r="B39" s="29">
        <f>+B41+B44+B46+B40</f>
        <v>1515415844</v>
      </c>
      <c r="C39" s="29">
        <f t="shared" ref="C39:E39" si="10">+C41+C44+C46+C40</f>
        <v>1536768895</v>
      </c>
      <c r="D39" s="29">
        <f t="shared" si="10"/>
        <v>1536768895</v>
      </c>
      <c r="E39" s="29">
        <f t="shared" si="10"/>
        <v>2804074195</v>
      </c>
      <c r="F39" s="29">
        <f>+F41+F44+F46+F40</f>
        <v>5221773130</v>
      </c>
    </row>
    <row r="40" spans="1:6" x14ac:dyDescent="0.25">
      <c r="A40" s="14" t="s">
        <v>174</v>
      </c>
      <c r="B40" s="29">
        <v>0</v>
      </c>
      <c r="C40" s="29">
        <v>0</v>
      </c>
      <c r="D40" s="29">
        <v>0</v>
      </c>
      <c r="E40" s="29">
        <v>46304785</v>
      </c>
      <c r="F40" s="29">
        <v>21844640</v>
      </c>
    </row>
    <row r="41" spans="1:6" x14ac:dyDescent="0.25">
      <c r="A41" s="14" t="s">
        <v>175</v>
      </c>
      <c r="B41" s="29">
        <f>+B42+B43</f>
        <v>578491894</v>
      </c>
      <c r="C41" s="29">
        <f t="shared" ref="C41:F41" si="11">+C42+C43</f>
        <v>1156760340</v>
      </c>
      <c r="D41" s="29">
        <f t="shared" si="11"/>
        <v>1156760340</v>
      </c>
      <c r="E41" s="29">
        <f t="shared" si="11"/>
        <v>1691420080</v>
      </c>
      <c r="F41" s="29">
        <f t="shared" si="11"/>
        <v>3264013595</v>
      </c>
    </row>
    <row r="42" spans="1:6" x14ac:dyDescent="0.25">
      <c r="A42" s="6" t="s">
        <v>193</v>
      </c>
      <c r="B42" s="30">
        <v>85661190</v>
      </c>
      <c r="C42" s="30">
        <v>242885680</v>
      </c>
      <c r="D42" s="30">
        <v>242885680</v>
      </c>
      <c r="E42" s="30">
        <v>136561475</v>
      </c>
      <c r="F42" s="30">
        <v>450060715</v>
      </c>
    </row>
    <row r="43" spans="1:6" x14ac:dyDescent="0.25">
      <c r="A43" s="6" t="s">
        <v>194</v>
      </c>
      <c r="B43" s="30">
        <v>492830704</v>
      </c>
      <c r="C43" s="30">
        <v>913874660</v>
      </c>
      <c r="D43" s="30">
        <v>913874660</v>
      </c>
      <c r="E43" s="30">
        <v>1554858605</v>
      </c>
      <c r="F43" s="30">
        <v>2813952880</v>
      </c>
    </row>
    <row r="44" spans="1:6" x14ac:dyDescent="0.25">
      <c r="A44" s="14" t="s">
        <v>176</v>
      </c>
      <c r="B44" s="29">
        <f>+B45</f>
        <v>930721950</v>
      </c>
      <c r="C44" s="29">
        <f t="shared" ref="C44:E44" si="12">+C45</f>
        <v>371523815</v>
      </c>
      <c r="D44" s="29">
        <f t="shared" si="12"/>
        <v>371523815</v>
      </c>
      <c r="E44" s="29">
        <f t="shared" si="12"/>
        <v>1025749625</v>
      </c>
      <c r="F44" s="29">
        <f>+F45</f>
        <v>1906930555</v>
      </c>
    </row>
    <row r="45" spans="1:6" x14ac:dyDescent="0.25">
      <c r="A45" s="6" t="s">
        <v>190</v>
      </c>
      <c r="B45" s="30">
        <v>930721950</v>
      </c>
      <c r="C45" s="30">
        <v>371523815</v>
      </c>
      <c r="D45" s="30">
        <v>371523815</v>
      </c>
      <c r="E45" s="30">
        <v>1025749625</v>
      </c>
      <c r="F45" s="30">
        <v>1906930555</v>
      </c>
    </row>
    <row r="46" spans="1:6" x14ac:dyDescent="0.25">
      <c r="A46" s="14" t="s">
        <v>178</v>
      </c>
      <c r="B46" s="29">
        <f>+B47</f>
        <v>6202000</v>
      </c>
      <c r="C46" s="29">
        <f t="shared" ref="C46:F46" si="13">+C47</f>
        <v>8484740</v>
      </c>
      <c r="D46" s="29">
        <f t="shared" si="13"/>
        <v>8484740</v>
      </c>
      <c r="E46" s="29">
        <f t="shared" si="13"/>
        <v>40599705</v>
      </c>
      <c r="F46" s="29">
        <f t="shared" si="13"/>
        <v>28984340</v>
      </c>
    </row>
    <row r="47" spans="1:6" x14ac:dyDescent="0.25">
      <c r="A47" s="6" t="s">
        <v>195</v>
      </c>
      <c r="B47" s="28">
        <v>6202000</v>
      </c>
      <c r="C47" s="28">
        <v>8484740</v>
      </c>
      <c r="D47" s="28">
        <v>8484740</v>
      </c>
      <c r="E47" s="28">
        <v>40599705</v>
      </c>
      <c r="F47" s="28">
        <v>28984340</v>
      </c>
    </row>
    <row r="48" spans="1:6" x14ac:dyDescent="0.25">
      <c r="A48" s="3" t="s">
        <v>181</v>
      </c>
      <c r="B48" s="29">
        <f>+B49+B50+B51</f>
        <v>581213740</v>
      </c>
      <c r="C48" s="29">
        <f t="shared" ref="C48:F48" si="14">+C49+C50+C51</f>
        <v>863160440</v>
      </c>
      <c r="D48" s="29">
        <f t="shared" si="14"/>
        <v>863160440</v>
      </c>
      <c r="E48" s="29">
        <f t="shared" si="14"/>
        <v>1617418070</v>
      </c>
      <c r="F48" s="29">
        <f t="shared" si="14"/>
        <v>2502682245</v>
      </c>
    </row>
    <row r="49" spans="1:6" x14ac:dyDescent="0.25">
      <c r="A49" s="16" t="s">
        <v>78</v>
      </c>
      <c r="B49" s="28">
        <v>3046247</v>
      </c>
      <c r="C49" s="28">
        <v>104479870</v>
      </c>
      <c r="D49" s="28">
        <v>104479870</v>
      </c>
      <c r="E49" s="28">
        <v>49918070</v>
      </c>
      <c r="F49" s="28">
        <v>98931520</v>
      </c>
    </row>
    <row r="50" spans="1:6" x14ac:dyDescent="0.25">
      <c r="A50" s="16" t="s">
        <v>79</v>
      </c>
      <c r="B50" s="28">
        <v>574167493</v>
      </c>
      <c r="C50" s="28">
        <v>742649880</v>
      </c>
      <c r="D50" s="28">
        <v>742649880</v>
      </c>
      <c r="E50" s="28">
        <v>1567500000</v>
      </c>
      <c r="F50" s="28">
        <v>2390200000</v>
      </c>
    </row>
    <row r="51" spans="1:6" x14ac:dyDescent="0.25">
      <c r="A51" s="16" t="s">
        <v>186</v>
      </c>
      <c r="B51" s="28">
        <v>4000000</v>
      </c>
      <c r="C51" s="28">
        <v>16030690</v>
      </c>
      <c r="D51" s="28">
        <v>16030690</v>
      </c>
      <c r="E51" s="28">
        <v>0</v>
      </c>
      <c r="F51" s="28">
        <v>13550725</v>
      </c>
    </row>
    <row r="52" spans="1:6" x14ac:dyDescent="0.25">
      <c r="A52" s="19" t="s">
        <v>191</v>
      </c>
      <c r="B52" s="29">
        <f>+B53</f>
        <v>90640875</v>
      </c>
      <c r="C52" s="29">
        <f t="shared" ref="C52:F52" si="15">+C53</f>
        <v>145805680</v>
      </c>
      <c r="D52" s="29">
        <f t="shared" si="15"/>
        <v>145805680</v>
      </c>
      <c r="E52" s="29">
        <f t="shared" si="15"/>
        <v>16099310</v>
      </c>
      <c r="F52" s="29">
        <f t="shared" si="15"/>
        <v>65654355</v>
      </c>
    </row>
    <row r="53" spans="1:6" x14ac:dyDescent="0.25">
      <c r="A53" s="6" t="s">
        <v>187</v>
      </c>
      <c r="B53" s="28">
        <v>90640875</v>
      </c>
      <c r="C53" s="28">
        <v>145805680</v>
      </c>
      <c r="D53" s="28">
        <v>145805680</v>
      </c>
      <c r="E53" s="28">
        <v>16099310</v>
      </c>
      <c r="F53" s="28">
        <v>65654355</v>
      </c>
    </row>
    <row r="54" spans="1:6" ht="15.75" thickBot="1" x14ac:dyDescent="0.3">
      <c r="A54" s="17" t="s">
        <v>340</v>
      </c>
      <c r="B54" s="31">
        <f>SUM(B9,B32)</f>
        <v>6358375696</v>
      </c>
      <c r="C54" s="31">
        <f t="shared" ref="C54:E54" si="16">SUM(C9,C32)</f>
        <v>6520044645</v>
      </c>
      <c r="D54" s="31">
        <f t="shared" ref="D54" si="17">SUM(D9,D32)</f>
        <v>6520044645</v>
      </c>
      <c r="E54" s="31">
        <f t="shared" si="16"/>
        <v>13880267690</v>
      </c>
      <c r="F54" s="31">
        <f>SUM(F9,F32)</f>
        <v>22717548185</v>
      </c>
    </row>
    <row r="55" spans="1:6" ht="15.75" thickTop="1" x14ac:dyDescent="0.25">
      <c r="A55" s="12" t="s">
        <v>300</v>
      </c>
      <c r="C55" s="4"/>
    </row>
    <row r="56" spans="1:6" x14ac:dyDescent="0.25">
      <c r="A56" s="12"/>
    </row>
    <row r="57" spans="1:6" ht="15" customHeight="1" x14ac:dyDescent="0.25">
      <c r="A57" s="83" t="s">
        <v>285</v>
      </c>
      <c r="B57" s="81"/>
      <c r="C57" s="81"/>
      <c r="D57" s="81"/>
      <c r="E57" s="81"/>
    </row>
    <row r="58" spans="1:6" ht="66.75" customHeight="1" x14ac:dyDescent="0.25">
      <c r="A58" s="81" t="s">
        <v>344</v>
      </c>
      <c r="B58" s="81"/>
      <c r="C58" s="81"/>
      <c r="D58" s="81"/>
      <c r="E58" s="81"/>
    </row>
    <row r="59" spans="1:6" ht="15" customHeight="1" x14ac:dyDescent="0.25">
      <c r="A59" s="81" t="s">
        <v>343</v>
      </c>
      <c r="B59" s="81"/>
      <c r="C59" s="81"/>
      <c r="D59" s="81"/>
      <c r="E59" s="81"/>
    </row>
    <row r="60" spans="1:6" ht="33" customHeight="1" x14ac:dyDescent="0.25">
      <c r="A60" s="84"/>
      <c r="B60" s="84"/>
      <c r="C60" s="84"/>
      <c r="D60" s="84"/>
      <c r="E60" s="84"/>
    </row>
  </sheetData>
  <mergeCells count="9">
    <mergeCell ref="A6:F6"/>
    <mergeCell ref="A7:F7"/>
    <mergeCell ref="A2:F2"/>
    <mergeCell ref="A3:F3"/>
    <mergeCell ref="A4:F4"/>
    <mergeCell ref="A5:F5"/>
    <mergeCell ref="A57:E57"/>
    <mergeCell ref="A58:E58"/>
    <mergeCell ref="A59:E59"/>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2"/>
  <sheetViews>
    <sheetView showGridLines="0" topLeftCell="A37" workbookViewId="0">
      <selection activeCell="A60" sqref="A60:E62"/>
    </sheetView>
  </sheetViews>
  <sheetFormatPr defaultColWidth="9.140625" defaultRowHeight="15" x14ac:dyDescent="0.25"/>
  <cols>
    <col min="1" max="1" width="62.7109375" customWidth="1"/>
    <col min="2" max="2" width="17.85546875" bestFit="1" customWidth="1"/>
    <col min="3" max="3" width="19.5703125" bestFit="1" customWidth="1"/>
    <col min="4" max="6" width="18" bestFit="1" customWidth="1"/>
    <col min="7" max="7" width="13.7109375" bestFit="1" customWidth="1"/>
  </cols>
  <sheetData>
    <row r="2" spans="1:6" ht="21" x14ac:dyDescent="0.25">
      <c r="A2" s="70" t="s">
        <v>0</v>
      </c>
      <c r="B2" s="71"/>
      <c r="C2" s="71"/>
      <c r="D2" s="71"/>
      <c r="E2" s="71"/>
      <c r="F2" s="71"/>
    </row>
    <row r="3" spans="1:6" ht="18.75" x14ac:dyDescent="0.25">
      <c r="A3" s="72" t="s">
        <v>1</v>
      </c>
      <c r="B3" s="73"/>
      <c r="C3" s="73"/>
      <c r="D3" s="73"/>
      <c r="E3" s="73"/>
      <c r="F3" s="73"/>
    </row>
    <row r="4" spans="1:6" x14ac:dyDescent="0.25">
      <c r="A4" s="74" t="s">
        <v>2</v>
      </c>
      <c r="B4" s="75"/>
      <c r="C4" s="75"/>
      <c r="D4" s="75"/>
      <c r="E4" s="75"/>
      <c r="F4" s="75"/>
    </row>
    <row r="5" spans="1:6" x14ac:dyDescent="0.25">
      <c r="A5" s="76" t="s">
        <v>3</v>
      </c>
      <c r="B5" s="77"/>
      <c r="C5" s="77"/>
      <c r="D5" s="77"/>
      <c r="E5" s="77"/>
      <c r="F5" s="77"/>
    </row>
    <row r="6" spans="1:6" x14ac:dyDescent="0.25">
      <c r="A6" s="76" t="s">
        <v>291</v>
      </c>
      <c r="B6" s="77"/>
      <c r="C6" s="77"/>
      <c r="D6" s="77"/>
      <c r="E6" s="77"/>
      <c r="F6" s="77"/>
    </row>
    <row r="7" spans="1:6" x14ac:dyDescent="0.25">
      <c r="A7" s="69" t="s">
        <v>5</v>
      </c>
      <c r="B7" s="69"/>
      <c r="C7" s="69"/>
      <c r="D7" s="69"/>
      <c r="E7" s="69"/>
      <c r="F7" s="69"/>
    </row>
    <row r="8" spans="1:6" x14ac:dyDescent="0.25">
      <c r="A8" s="1" t="s">
        <v>6</v>
      </c>
      <c r="B8" s="2">
        <v>1994</v>
      </c>
      <c r="C8" s="2">
        <v>1995</v>
      </c>
      <c r="D8" s="2">
        <v>1996</v>
      </c>
      <c r="E8" s="2">
        <v>1997</v>
      </c>
      <c r="F8" s="2">
        <v>1998</v>
      </c>
    </row>
    <row r="9" spans="1:6" x14ac:dyDescent="0.25">
      <c r="A9" s="3" t="s">
        <v>302</v>
      </c>
      <c r="B9" s="4">
        <f>+B10+B14+B26</f>
        <v>12156903010</v>
      </c>
      <c r="C9" s="4">
        <f t="shared" ref="C9:E9" si="0">+C10+C14+C26</f>
        <v>13630180320</v>
      </c>
      <c r="D9" s="4">
        <f t="shared" si="0"/>
        <v>16505918710</v>
      </c>
      <c r="E9" s="4">
        <f t="shared" si="0"/>
        <v>16505918710</v>
      </c>
      <c r="F9" s="4">
        <f>+F10+F14+F26</f>
        <v>27428067990</v>
      </c>
    </row>
    <row r="10" spans="1:6" x14ac:dyDescent="0.25">
      <c r="A10" s="5" t="s">
        <v>53</v>
      </c>
      <c r="B10" s="4">
        <f>SUM(B11:B13)</f>
        <v>7966307835</v>
      </c>
      <c r="C10" s="4">
        <f t="shared" ref="C10:F10" si="1">SUM(C11:C13)</f>
        <v>9933445640</v>
      </c>
      <c r="D10" s="4">
        <f t="shared" si="1"/>
        <v>12009189295</v>
      </c>
      <c r="E10" s="4">
        <f t="shared" si="1"/>
        <v>12009189295</v>
      </c>
      <c r="F10" s="4">
        <f t="shared" si="1"/>
        <v>16761297775</v>
      </c>
    </row>
    <row r="11" spans="1:6" x14ac:dyDescent="0.25">
      <c r="A11" s="6" t="s">
        <v>118</v>
      </c>
      <c r="B11" s="7">
        <v>4174967240</v>
      </c>
      <c r="C11" s="7">
        <v>4602680000</v>
      </c>
      <c r="D11" s="7">
        <v>6251988710</v>
      </c>
      <c r="E11" s="7">
        <v>6251988710</v>
      </c>
      <c r="F11" s="7">
        <v>10718864380</v>
      </c>
    </row>
    <row r="12" spans="1:6" x14ac:dyDescent="0.25">
      <c r="A12" s="6" t="s">
        <v>119</v>
      </c>
      <c r="B12" s="7">
        <v>960806520</v>
      </c>
      <c r="C12" s="7">
        <v>1067681725</v>
      </c>
      <c r="D12" s="7">
        <v>1195831270</v>
      </c>
      <c r="E12" s="7">
        <v>1195831270</v>
      </c>
      <c r="F12" s="7">
        <v>756171710</v>
      </c>
    </row>
    <row r="13" spans="1:6" x14ac:dyDescent="0.25">
      <c r="A13" s="6" t="s">
        <v>120</v>
      </c>
      <c r="B13" s="7">
        <v>2830534075</v>
      </c>
      <c r="C13" s="7">
        <v>4263083915</v>
      </c>
      <c r="D13" s="7">
        <v>4561369315</v>
      </c>
      <c r="E13" s="7">
        <v>4561369315</v>
      </c>
      <c r="F13" s="7">
        <v>5286261685</v>
      </c>
    </row>
    <row r="14" spans="1:6" x14ac:dyDescent="0.25">
      <c r="A14" s="5" t="s">
        <v>150</v>
      </c>
      <c r="B14" s="4">
        <f>+B15+B16+B19+B21+B25</f>
        <v>2043695140</v>
      </c>
      <c r="C14" s="4">
        <f t="shared" ref="C14:E14" si="2">+C15+C16+C19+C21+C25</f>
        <v>1712055790</v>
      </c>
      <c r="D14" s="4">
        <f t="shared" si="2"/>
        <v>2226786860</v>
      </c>
      <c r="E14" s="4">
        <f t="shared" si="2"/>
        <v>2226786860</v>
      </c>
      <c r="F14" s="4">
        <f>+F15+F16+F19+F21+F25</f>
        <v>7648326120</v>
      </c>
    </row>
    <row r="15" spans="1:6" x14ac:dyDescent="0.25">
      <c r="A15" s="6" t="s">
        <v>121</v>
      </c>
      <c r="B15" s="7">
        <v>406689600</v>
      </c>
      <c r="C15" s="7">
        <v>373415675</v>
      </c>
      <c r="D15" s="7">
        <v>509783210</v>
      </c>
      <c r="E15" s="7">
        <v>509783210</v>
      </c>
      <c r="F15" s="7">
        <v>703387325</v>
      </c>
    </row>
    <row r="16" spans="1:6" x14ac:dyDescent="0.25">
      <c r="A16" s="14" t="s">
        <v>122</v>
      </c>
      <c r="B16" s="8">
        <f>+B17+B18</f>
        <v>405290665</v>
      </c>
      <c r="C16" s="8">
        <f t="shared" ref="C16:F16" si="3">+C17+C18</f>
        <v>399892425</v>
      </c>
      <c r="D16" s="8">
        <f t="shared" si="3"/>
        <v>654011045</v>
      </c>
      <c r="E16" s="8">
        <f t="shared" si="3"/>
        <v>654011045</v>
      </c>
      <c r="F16" s="8">
        <f t="shared" si="3"/>
        <v>2209757500</v>
      </c>
    </row>
    <row r="17" spans="1:6" x14ac:dyDescent="0.25">
      <c r="A17" s="6" t="s">
        <v>182</v>
      </c>
      <c r="B17" s="7">
        <v>7588635</v>
      </c>
      <c r="C17" s="7">
        <v>7588620</v>
      </c>
      <c r="D17" s="7">
        <v>9460885</v>
      </c>
      <c r="E17" s="7">
        <v>9460885</v>
      </c>
      <c r="F17" s="7">
        <v>206983560</v>
      </c>
    </row>
    <row r="18" spans="1:6" x14ac:dyDescent="0.25">
      <c r="A18" s="6" t="s">
        <v>124</v>
      </c>
      <c r="B18" s="7">
        <v>397702030</v>
      </c>
      <c r="C18" s="7">
        <v>392303805</v>
      </c>
      <c r="D18" s="7">
        <v>644550160</v>
      </c>
      <c r="E18" s="7">
        <v>644550160</v>
      </c>
      <c r="F18" s="7">
        <v>2002773940</v>
      </c>
    </row>
    <row r="19" spans="1:6" x14ac:dyDescent="0.25">
      <c r="A19" s="14" t="s">
        <v>145</v>
      </c>
      <c r="B19" s="8">
        <f>+B20</f>
        <v>366782920</v>
      </c>
      <c r="C19" s="8">
        <f t="shared" ref="C19:F19" si="4">+C20</f>
        <v>366782940</v>
      </c>
      <c r="D19" s="8">
        <f t="shared" si="4"/>
        <v>368765940</v>
      </c>
      <c r="E19" s="8">
        <f t="shared" si="4"/>
        <v>368765940</v>
      </c>
      <c r="F19" s="8">
        <f t="shared" si="4"/>
        <v>2741996435</v>
      </c>
    </row>
    <row r="20" spans="1:6" x14ac:dyDescent="0.25">
      <c r="A20" s="6" t="s">
        <v>183</v>
      </c>
      <c r="B20" s="7">
        <v>366782920</v>
      </c>
      <c r="C20" s="7">
        <v>366782940</v>
      </c>
      <c r="D20" s="7">
        <v>368765940</v>
      </c>
      <c r="E20" s="7">
        <v>368765940</v>
      </c>
      <c r="F20" s="7">
        <v>2741996435</v>
      </c>
    </row>
    <row r="21" spans="1:6" x14ac:dyDescent="0.25">
      <c r="A21" s="14" t="s">
        <v>125</v>
      </c>
      <c r="B21" s="8">
        <f>+B22+B23+B24</f>
        <v>839854780</v>
      </c>
      <c r="C21" s="8">
        <f t="shared" ref="C21:F21" si="5">+C22+C23+C24</f>
        <v>536568010</v>
      </c>
      <c r="D21" s="8">
        <f t="shared" si="5"/>
        <v>658393705</v>
      </c>
      <c r="E21" s="8">
        <f t="shared" si="5"/>
        <v>658393705</v>
      </c>
      <c r="F21" s="8">
        <f t="shared" si="5"/>
        <v>1963009435</v>
      </c>
    </row>
    <row r="22" spans="1:6" x14ac:dyDescent="0.25">
      <c r="A22" s="15" t="s">
        <v>126</v>
      </c>
      <c r="B22" s="7">
        <v>360648545</v>
      </c>
      <c r="C22" s="7">
        <v>197460</v>
      </c>
      <c r="D22" s="7">
        <v>197455</v>
      </c>
      <c r="E22" s="7">
        <v>197455</v>
      </c>
      <c r="F22" s="7">
        <v>384305455</v>
      </c>
    </row>
    <row r="23" spans="1:6" x14ac:dyDescent="0.25">
      <c r="A23" s="15" t="s">
        <v>127</v>
      </c>
      <c r="B23" s="7">
        <v>107679800</v>
      </c>
      <c r="C23" s="7">
        <v>121133005</v>
      </c>
      <c r="D23" s="7">
        <v>113795485</v>
      </c>
      <c r="E23" s="7">
        <v>113795485</v>
      </c>
      <c r="F23" s="7">
        <v>447684495</v>
      </c>
    </row>
    <row r="24" spans="1:6" x14ac:dyDescent="0.25">
      <c r="A24" s="15" t="s">
        <v>157</v>
      </c>
      <c r="B24" s="7">
        <v>371526435</v>
      </c>
      <c r="C24" s="7">
        <v>415237545</v>
      </c>
      <c r="D24" s="7">
        <v>544400765</v>
      </c>
      <c r="E24" s="7">
        <v>544400765</v>
      </c>
      <c r="F24" s="7">
        <v>1131019485</v>
      </c>
    </row>
    <row r="25" spans="1:6" x14ac:dyDescent="0.25">
      <c r="A25" s="14" t="s">
        <v>129</v>
      </c>
      <c r="B25" s="8">
        <v>25077175</v>
      </c>
      <c r="C25" s="8">
        <v>35396740</v>
      </c>
      <c r="D25" s="8">
        <v>35832960</v>
      </c>
      <c r="E25" s="8">
        <v>35832960</v>
      </c>
      <c r="F25" s="8">
        <v>30175425</v>
      </c>
    </row>
    <row r="26" spans="1:6" x14ac:dyDescent="0.25">
      <c r="A26" s="5" t="s">
        <v>130</v>
      </c>
      <c r="B26" s="8">
        <f>SUM(B27:B32)</f>
        <v>2146900035</v>
      </c>
      <c r="C26" s="8">
        <f t="shared" ref="C26:F26" si="6">SUM(C27:C32)</f>
        <v>1984678890</v>
      </c>
      <c r="D26" s="8">
        <f t="shared" si="6"/>
        <v>2269942555</v>
      </c>
      <c r="E26" s="8">
        <f t="shared" si="6"/>
        <v>2269942555</v>
      </c>
      <c r="F26" s="8">
        <f t="shared" si="6"/>
        <v>3018444095</v>
      </c>
    </row>
    <row r="27" spans="1:6" x14ac:dyDescent="0.25">
      <c r="A27" s="16" t="s">
        <v>131</v>
      </c>
      <c r="B27" s="7">
        <v>107023180</v>
      </c>
      <c r="C27" s="7">
        <v>78567930</v>
      </c>
      <c r="D27" s="7">
        <v>83095295</v>
      </c>
      <c r="E27" s="7">
        <v>83095295</v>
      </c>
      <c r="F27" s="7">
        <v>0</v>
      </c>
    </row>
    <row r="28" spans="1:6" x14ac:dyDescent="0.25">
      <c r="A28" s="16" t="s">
        <v>132</v>
      </c>
      <c r="B28" s="7">
        <v>1623800000</v>
      </c>
      <c r="C28" s="7">
        <v>1431300000</v>
      </c>
      <c r="D28" s="7">
        <v>1609300000</v>
      </c>
      <c r="E28" s="7">
        <v>1609300000</v>
      </c>
      <c r="F28" s="7">
        <v>2587740000</v>
      </c>
    </row>
    <row r="29" spans="1:6" x14ac:dyDescent="0.25">
      <c r="A29" s="16" t="s">
        <v>192</v>
      </c>
      <c r="B29" s="7">
        <v>336460445</v>
      </c>
      <c r="C29" s="7">
        <v>0</v>
      </c>
      <c r="D29" s="7"/>
      <c r="E29" s="7">
        <v>0</v>
      </c>
      <c r="F29" s="7"/>
    </row>
    <row r="30" spans="1:6" x14ac:dyDescent="0.25">
      <c r="A30" s="16" t="s">
        <v>288</v>
      </c>
      <c r="B30" s="7">
        <v>0</v>
      </c>
      <c r="C30" s="7">
        <v>0</v>
      </c>
      <c r="D30" s="7">
        <v>5003500</v>
      </c>
      <c r="E30" s="7">
        <v>5003500</v>
      </c>
      <c r="F30" s="7">
        <v>4500</v>
      </c>
    </row>
    <row r="31" spans="1:6" x14ac:dyDescent="0.25">
      <c r="A31" s="16" t="s">
        <v>289</v>
      </c>
      <c r="B31" s="7">
        <v>0</v>
      </c>
      <c r="C31" s="7">
        <v>357964375</v>
      </c>
      <c r="D31" s="7">
        <v>443613395</v>
      </c>
      <c r="E31" s="7">
        <v>443613395</v>
      </c>
      <c r="F31" s="7">
        <v>381374395</v>
      </c>
    </row>
    <row r="32" spans="1:6" x14ac:dyDescent="0.25">
      <c r="A32" s="16" t="s">
        <v>290</v>
      </c>
      <c r="B32" s="7">
        <v>79616410</v>
      </c>
      <c r="C32" s="7">
        <v>116846585</v>
      </c>
      <c r="D32" s="7">
        <v>128930365</v>
      </c>
      <c r="E32" s="7">
        <v>128930365</v>
      </c>
      <c r="F32" s="7">
        <v>49325200</v>
      </c>
    </row>
    <row r="33" spans="1:7" x14ac:dyDescent="0.25">
      <c r="A33" s="3" t="s">
        <v>63</v>
      </c>
      <c r="B33" s="4">
        <f>+B34+B38+B42+B51+B55</f>
        <v>11020548331</v>
      </c>
      <c r="C33" s="4">
        <f t="shared" ref="C33:E33" si="7">+C34+C38+C42+C51+C55</f>
        <v>10944779865</v>
      </c>
      <c r="D33" s="4">
        <f t="shared" si="7"/>
        <v>10462224105</v>
      </c>
      <c r="E33" s="4">
        <f t="shared" si="7"/>
        <v>10462224105</v>
      </c>
      <c r="F33" s="4">
        <f>+F34+F38+F42+F51+F55</f>
        <v>11321909589</v>
      </c>
      <c r="G33" s="13"/>
    </row>
    <row r="34" spans="1:7" x14ac:dyDescent="0.25">
      <c r="A34" s="5" t="s">
        <v>135</v>
      </c>
      <c r="B34" s="4">
        <f>+SUM(B35:B37)</f>
        <v>4311087905</v>
      </c>
      <c r="C34" s="4">
        <f t="shared" ref="C34:F34" si="8">+SUM(C35:C37)</f>
        <v>4508717180</v>
      </c>
      <c r="D34" s="4">
        <f t="shared" si="8"/>
        <v>4757904550</v>
      </c>
      <c r="E34" s="4">
        <f t="shared" si="8"/>
        <v>4757904550</v>
      </c>
      <c r="F34" s="4">
        <f t="shared" si="8"/>
        <v>4870825104</v>
      </c>
    </row>
    <row r="35" spans="1:7" x14ac:dyDescent="0.25">
      <c r="A35" s="16" t="s">
        <v>147</v>
      </c>
      <c r="B35" s="7">
        <v>1511631875</v>
      </c>
      <c r="C35" s="7">
        <v>1764907545</v>
      </c>
      <c r="D35" s="7">
        <v>1978723265</v>
      </c>
      <c r="E35" s="7">
        <v>1978723265</v>
      </c>
      <c r="F35" s="7">
        <v>1140928370</v>
      </c>
    </row>
    <row r="36" spans="1:7" x14ac:dyDescent="0.25">
      <c r="A36" s="16" t="s">
        <v>172</v>
      </c>
      <c r="B36" s="7">
        <v>2761083130</v>
      </c>
      <c r="C36" s="7">
        <v>2701166760</v>
      </c>
      <c r="D36" s="7">
        <v>2544247465</v>
      </c>
      <c r="E36" s="7">
        <v>2544247465</v>
      </c>
      <c r="F36" s="7">
        <v>3399487324</v>
      </c>
    </row>
    <row r="37" spans="1:7" x14ac:dyDescent="0.25">
      <c r="A37" s="16" t="s">
        <v>173</v>
      </c>
      <c r="B37" s="7">
        <v>38372900</v>
      </c>
      <c r="C37" s="7">
        <v>42642875</v>
      </c>
      <c r="D37" s="7">
        <v>234933820</v>
      </c>
      <c r="E37" s="7">
        <v>234933820</v>
      </c>
      <c r="F37" s="7">
        <v>330409410</v>
      </c>
    </row>
    <row r="38" spans="1:7" x14ac:dyDescent="0.25">
      <c r="A38" s="5" t="s">
        <v>137</v>
      </c>
      <c r="B38" s="4">
        <f>+B39+B40+B41</f>
        <v>6500000</v>
      </c>
      <c r="C38" s="4">
        <f t="shared" ref="C38:F38" si="9">+C39+C40+C41</f>
        <v>23850000</v>
      </c>
      <c r="D38" s="4">
        <f t="shared" si="9"/>
        <v>14220570</v>
      </c>
      <c r="E38" s="4">
        <f t="shared" si="9"/>
        <v>14220570</v>
      </c>
      <c r="F38" s="4">
        <f t="shared" si="9"/>
        <v>0</v>
      </c>
    </row>
    <row r="39" spans="1:7" x14ac:dyDescent="0.25">
      <c r="A39" s="6" t="s">
        <v>138</v>
      </c>
      <c r="B39" s="7">
        <v>4000000</v>
      </c>
      <c r="C39" s="7">
        <v>5350000</v>
      </c>
      <c r="D39" s="7">
        <v>3100000</v>
      </c>
      <c r="E39" s="7">
        <v>3100000</v>
      </c>
      <c r="F39" s="7">
        <v>0</v>
      </c>
    </row>
    <row r="40" spans="1:7" x14ac:dyDescent="0.25">
      <c r="A40" s="6" t="s">
        <v>196</v>
      </c>
      <c r="B40" s="7">
        <v>2500000</v>
      </c>
      <c r="C40" s="7">
        <v>10950000</v>
      </c>
      <c r="D40" s="7">
        <v>3950000</v>
      </c>
      <c r="E40" s="7">
        <v>3950000</v>
      </c>
      <c r="F40" s="7">
        <v>0</v>
      </c>
    </row>
    <row r="41" spans="1:7" x14ac:dyDescent="0.25">
      <c r="A41" s="6" t="s">
        <v>197</v>
      </c>
      <c r="B41" s="7">
        <v>0</v>
      </c>
      <c r="C41" s="7">
        <v>7550000</v>
      </c>
      <c r="D41" s="7">
        <v>7170570</v>
      </c>
      <c r="E41" s="7">
        <v>7170570</v>
      </c>
      <c r="F41" s="7">
        <v>0</v>
      </c>
    </row>
    <row r="42" spans="1:7" x14ac:dyDescent="0.25">
      <c r="A42" s="9" t="s">
        <v>151</v>
      </c>
      <c r="B42" s="8">
        <f>+B44+B47+B49+B43</f>
        <v>4467372101</v>
      </c>
      <c r="C42" s="8">
        <f t="shared" ref="C42:E42" si="10">+C44+C47+C49+C43</f>
        <v>4085573235</v>
      </c>
      <c r="D42" s="8">
        <f t="shared" si="10"/>
        <v>3587085055</v>
      </c>
      <c r="E42" s="8">
        <f t="shared" si="10"/>
        <v>3587085055</v>
      </c>
      <c r="F42" s="8">
        <f>+F44+F47+F49+F43</f>
        <v>3897276575</v>
      </c>
    </row>
    <row r="43" spans="1:7" x14ac:dyDescent="0.25">
      <c r="A43" s="14" t="s">
        <v>174</v>
      </c>
      <c r="B43" s="8">
        <v>38122236</v>
      </c>
      <c r="C43" s="8">
        <v>75608555</v>
      </c>
      <c r="D43" s="8">
        <v>9825695</v>
      </c>
      <c r="E43" s="8">
        <v>9825695</v>
      </c>
      <c r="F43" s="8">
        <v>703387325</v>
      </c>
    </row>
    <row r="44" spans="1:7" x14ac:dyDescent="0.25">
      <c r="A44" s="14" t="s">
        <v>175</v>
      </c>
      <c r="B44" s="8">
        <f>+B45+B46</f>
        <v>2456049260</v>
      </c>
      <c r="C44" s="8">
        <f t="shared" ref="C44:F44" si="11">+C45+C46</f>
        <v>2439514205</v>
      </c>
      <c r="D44" s="8">
        <f t="shared" si="11"/>
        <v>2403321145</v>
      </c>
      <c r="E44" s="8">
        <f t="shared" si="11"/>
        <v>2403321145</v>
      </c>
      <c r="F44" s="8">
        <f t="shared" si="11"/>
        <v>2530573020</v>
      </c>
    </row>
    <row r="45" spans="1:7" x14ac:dyDescent="0.25">
      <c r="A45" s="6" t="s">
        <v>193</v>
      </c>
      <c r="B45" s="18">
        <v>355057485</v>
      </c>
      <c r="C45" s="18">
        <v>171018390</v>
      </c>
      <c r="D45" s="18">
        <v>196906975</v>
      </c>
      <c r="E45" s="18">
        <v>196906975</v>
      </c>
      <c r="F45" s="18">
        <v>851619225</v>
      </c>
    </row>
    <row r="46" spans="1:7" x14ac:dyDescent="0.25">
      <c r="A46" s="6" t="s">
        <v>194</v>
      </c>
      <c r="B46" s="18">
        <v>2100991775</v>
      </c>
      <c r="C46" s="18">
        <v>2268495815</v>
      </c>
      <c r="D46" s="18">
        <v>2206414170</v>
      </c>
      <c r="E46" s="18">
        <v>2206414170</v>
      </c>
      <c r="F46" s="18">
        <v>1678953795</v>
      </c>
    </row>
    <row r="47" spans="1:7" x14ac:dyDescent="0.25">
      <c r="A47" s="14" t="s">
        <v>176</v>
      </c>
      <c r="B47" s="8">
        <f>+B48</f>
        <v>1950576440</v>
      </c>
      <c r="C47" s="8">
        <f t="shared" ref="C47:F47" si="12">+C48</f>
        <v>1540540725</v>
      </c>
      <c r="D47" s="8">
        <f t="shared" si="12"/>
        <v>1168647695</v>
      </c>
      <c r="E47" s="8">
        <f t="shared" si="12"/>
        <v>1168647695</v>
      </c>
      <c r="F47" s="8">
        <f t="shared" si="12"/>
        <v>644079440</v>
      </c>
    </row>
    <row r="48" spans="1:7" x14ac:dyDescent="0.25">
      <c r="A48" s="6" t="s">
        <v>190</v>
      </c>
      <c r="B48" s="18">
        <v>1950576440</v>
      </c>
      <c r="C48" s="18">
        <v>1540540725</v>
      </c>
      <c r="D48" s="18">
        <v>1168647695</v>
      </c>
      <c r="E48" s="18">
        <v>1168647695</v>
      </c>
      <c r="F48" s="18">
        <v>644079440</v>
      </c>
    </row>
    <row r="49" spans="1:9" x14ac:dyDescent="0.25">
      <c r="A49" s="14" t="s">
        <v>178</v>
      </c>
      <c r="B49" s="8">
        <f>+B50</f>
        <v>22624165</v>
      </c>
      <c r="C49" s="8">
        <f t="shared" ref="C49:E49" si="13">+C50</f>
        <v>29909750</v>
      </c>
      <c r="D49" s="8">
        <f t="shared" si="13"/>
        <v>5290520</v>
      </c>
      <c r="E49" s="8">
        <f t="shared" si="13"/>
        <v>5290520</v>
      </c>
      <c r="F49" s="8">
        <f>+F50</f>
        <v>19236790</v>
      </c>
    </row>
    <row r="50" spans="1:9" x14ac:dyDescent="0.25">
      <c r="A50" s="6" t="s">
        <v>195</v>
      </c>
      <c r="B50" s="7">
        <v>22624165</v>
      </c>
      <c r="C50" s="7">
        <v>29909750</v>
      </c>
      <c r="D50" s="7">
        <v>5290520</v>
      </c>
      <c r="E50" s="7">
        <v>5290520</v>
      </c>
      <c r="F50" s="7">
        <v>19236790</v>
      </c>
    </row>
    <row r="51" spans="1:9" x14ac:dyDescent="0.25">
      <c r="A51" s="3" t="s">
        <v>181</v>
      </c>
      <c r="B51" s="8">
        <f>+B52+B53+B54</f>
        <v>2081579895</v>
      </c>
      <c r="C51" s="8">
        <f t="shared" ref="C51:F51" si="14">+C52+C53+C54</f>
        <v>2098802980</v>
      </c>
      <c r="D51" s="8">
        <f t="shared" si="14"/>
        <v>1921608935</v>
      </c>
      <c r="E51" s="8">
        <f t="shared" si="14"/>
        <v>1921608935</v>
      </c>
      <c r="F51" s="8">
        <f t="shared" si="14"/>
        <v>2505216900</v>
      </c>
    </row>
    <row r="52" spans="1:9" x14ac:dyDescent="0.25">
      <c r="A52" s="16" t="s">
        <v>78</v>
      </c>
      <c r="B52" s="7">
        <v>171376380</v>
      </c>
      <c r="C52" s="7">
        <v>171583000</v>
      </c>
      <c r="D52" s="7">
        <v>208095300</v>
      </c>
      <c r="E52" s="7">
        <v>208095300</v>
      </c>
      <c r="F52" s="7">
        <v>0</v>
      </c>
    </row>
    <row r="53" spans="1:9" x14ac:dyDescent="0.25">
      <c r="A53" s="16" t="s">
        <v>79</v>
      </c>
      <c r="B53" s="7">
        <v>1835700000</v>
      </c>
      <c r="C53" s="7">
        <v>1813000000</v>
      </c>
      <c r="D53" s="7">
        <v>1564900000</v>
      </c>
      <c r="E53" s="7">
        <v>1564900000</v>
      </c>
      <c r="F53" s="7">
        <v>2486260000</v>
      </c>
    </row>
    <row r="54" spans="1:9" x14ac:dyDescent="0.25">
      <c r="A54" s="16" t="s">
        <v>201</v>
      </c>
      <c r="B54" s="7">
        <v>74503515</v>
      </c>
      <c r="C54" s="7">
        <v>114219980</v>
      </c>
      <c r="D54" s="7">
        <v>148613635</v>
      </c>
      <c r="E54" s="7">
        <v>148613635</v>
      </c>
      <c r="F54" s="7">
        <v>18956900</v>
      </c>
    </row>
    <row r="55" spans="1:9" x14ac:dyDescent="0.25">
      <c r="A55" s="19" t="s">
        <v>191</v>
      </c>
      <c r="B55" s="8">
        <f>+B56</f>
        <v>154008430</v>
      </c>
      <c r="C55" s="8">
        <f t="shared" ref="C55:F55" si="15">+C56</f>
        <v>227836470</v>
      </c>
      <c r="D55" s="8">
        <f t="shared" si="15"/>
        <v>181404995</v>
      </c>
      <c r="E55" s="8">
        <f t="shared" si="15"/>
        <v>181404995</v>
      </c>
      <c r="F55" s="8">
        <f t="shared" si="15"/>
        <v>48591010</v>
      </c>
    </row>
    <row r="56" spans="1:9" x14ac:dyDescent="0.25">
      <c r="A56" s="6" t="s">
        <v>187</v>
      </c>
      <c r="B56" s="7">
        <v>154008430</v>
      </c>
      <c r="C56" s="7">
        <v>227836470</v>
      </c>
      <c r="D56" s="7">
        <v>181404995</v>
      </c>
      <c r="E56" s="7">
        <v>181404995</v>
      </c>
      <c r="F56" s="7">
        <v>48591010</v>
      </c>
    </row>
    <row r="57" spans="1:9" ht="15.75" thickBot="1" x14ac:dyDescent="0.3">
      <c r="A57" s="17" t="s">
        <v>340</v>
      </c>
      <c r="B57" s="11">
        <f>SUM(B9,B33)</f>
        <v>23177451341</v>
      </c>
      <c r="C57" s="11">
        <f t="shared" ref="C57:E57" si="16">SUM(C9,C33)</f>
        <v>24574960185</v>
      </c>
      <c r="D57" s="11">
        <f t="shared" si="16"/>
        <v>26968142815</v>
      </c>
      <c r="E57" s="11">
        <f t="shared" si="16"/>
        <v>26968142815</v>
      </c>
      <c r="F57" s="11">
        <f>SUM(F9,F33)</f>
        <v>38749977579</v>
      </c>
    </row>
    <row r="58" spans="1:9" ht="15.75" thickTop="1" x14ac:dyDescent="0.25">
      <c r="A58" s="59" t="s">
        <v>300</v>
      </c>
      <c r="C58" s="4"/>
    </row>
    <row r="59" spans="1:9" x14ac:dyDescent="0.25">
      <c r="A59" s="12"/>
    </row>
    <row r="60" spans="1:9" x14ac:dyDescent="0.25">
      <c r="A60" s="83" t="s">
        <v>285</v>
      </c>
      <c r="B60" s="81"/>
      <c r="C60" s="81"/>
      <c r="D60" s="81"/>
      <c r="E60" s="81"/>
      <c r="F60" s="60"/>
      <c r="G60" s="60"/>
      <c r="H60" s="60"/>
      <c r="I60" s="60"/>
    </row>
    <row r="61" spans="1:9" ht="66" customHeight="1" x14ac:dyDescent="0.25">
      <c r="A61" s="81" t="s">
        <v>342</v>
      </c>
      <c r="B61" s="81"/>
      <c r="C61" s="81"/>
      <c r="D61" s="81"/>
      <c r="E61" s="81"/>
      <c r="F61" s="60"/>
      <c r="G61" s="60"/>
      <c r="H61" s="60"/>
      <c r="I61" s="60"/>
    </row>
    <row r="62" spans="1:9" x14ac:dyDescent="0.25">
      <c r="A62" s="81" t="s">
        <v>343</v>
      </c>
      <c r="B62" s="81"/>
      <c r="C62" s="81"/>
      <c r="D62" s="81"/>
      <c r="E62" s="81"/>
    </row>
  </sheetData>
  <mergeCells count="9">
    <mergeCell ref="A61:E61"/>
    <mergeCell ref="A62:E62"/>
    <mergeCell ref="A60:E60"/>
    <mergeCell ref="A6:F6"/>
    <mergeCell ref="A7:F7"/>
    <mergeCell ref="A2:F2"/>
    <mergeCell ref="A3:F3"/>
    <mergeCell ref="A4:F4"/>
    <mergeCell ref="A5:F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2"/>
  <sheetViews>
    <sheetView showGridLines="0" topLeftCell="A22" zoomScale="80" zoomScaleNormal="80" workbookViewId="0">
      <selection activeCell="A61" sqref="A61:A62"/>
    </sheetView>
  </sheetViews>
  <sheetFormatPr defaultColWidth="9.140625" defaultRowHeight="15" x14ac:dyDescent="0.25"/>
  <cols>
    <col min="1" max="1" width="62.7109375" customWidth="1"/>
    <col min="2" max="2" width="19.140625" bestFit="1" customWidth="1"/>
    <col min="3" max="3" width="19.5703125" bestFit="1" customWidth="1"/>
    <col min="4" max="5" width="19.140625" bestFit="1" customWidth="1"/>
    <col min="6" max="6" width="13.7109375" bestFit="1" customWidth="1"/>
    <col min="7" max="7" width="17.85546875" bestFit="1" customWidth="1"/>
  </cols>
  <sheetData>
    <row r="2" spans="1:5" ht="21" x14ac:dyDescent="0.25">
      <c r="A2" s="70" t="s">
        <v>0</v>
      </c>
      <c r="B2" s="71"/>
      <c r="C2" s="71"/>
      <c r="D2" s="71"/>
      <c r="E2" s="71"/>
    </row>
    <row r="3" spans="1:5" ht="18.75" x14ac:dyDescent="0.25">
      <c r="A3" s="72" t="s">
        <v>1</v>
      </c>
      <c r="B3" s="73"/>
      <c r="C3" s="73"/>
      <c r="D3" s="73"/>
      <c r="E3" s="73"/>
    </row>
    <row r="4" spans="1:5" x14ac:dyDescent="0.25">
      <c r="A4" s="74" t="s">
        <v>2</v>
      </c>
      <c r="B4" s="75"/>
      <c r="C4" s="75"/>
      <c r="D4" s="75"/>
      <c r="E4" s="75"/>
    </row>
    <row r="5" spans="1:5" x14ac:dyDescent="0.25">
      <c r="A5" s="76" t="s">
        <v>3</v>
      </c>
      <c r="B5" s="77"/>
      <c r="C5" s="77"/>
      <c r="D5" s="77"/>
      <c r="E5" s="77"/>
    </row>
    <row r="6" spans="1:5" x14ac:dyDescent="0.25">
      <c r="A6" s="76" t="s">
        <v>292</v>
      </c>
      <c r="B6" s="77"/>
      <c r="C6" s="77"/>
      <c r="D6" s="77"/>
      <c r="E6" s="77"/>
    </row>
    <row r="7" spans="1:5" x14ac:dyDescent="0.25">
      <c r="A7" s="69" t="s">
        <v>5</v>
      </c>
      <c r="B7" s="69"/>
      <c r="C7" s="69"/>
      <c r="D7" s="69"/>
      <c r="E7" s="69"/>
    </row>
    <row r="8" spans="1:5" x14ac:dyDescent="0.25">
      <c r="A8" s="1" t="s">
        <v>6</v>
      </c>
      <c r="B8" s="2">
        <v>1999</v>
      </c>
      <c r="C8" s="2">
        <v>2000</v>
      </c>
      <c r="D8" s="2">
        <v>2001</v>
      </c>
      <c r="E8" s="2">
        <v>2002</v>
      </c>
    </row>
    <row r="9" spans="1:5" x14ac:dyDescent="0.25">
      <c r="A9" s="3" t="s">
        <v>302</v>
      </c>
      <c r="B9" s="27">
        <f>+B10+B14+B26</f>
        <v>30431319520</v>
      </c>
      <c r="C9" s="27">
        <f t="shared" ref="C9:D9" si="0">+C10+C14+C26</f>
        <v>34938484420</v>
      </c>
      <c r="D9" s="27">
        <f t="shared" si="0"/>
        <v>43034954592</v>
      </c>
      <c r="E9" s="27">
        <f>+E10+E14+E26</f>
        <v>46699980240</v>
      </c>
    </row>
    <row r="10" spans="1:5" x14ac:dyDescent="0.25">
      <c r="A10" s="5" t="s">
        <v>53</v>
      </c>
      <c r="B10" s="27">
        <f>SUM(B11:B13)</f>
        <v>18943233720</v>
      </c>
      <c r="C10" s="27">
        <f t="shared" ref="C10:E10" si="1">SUM(C11:C13)</f>
        <v>25550704000</v>
      </c>
      <c r="D10" s="27">
        <f t="shared" si="1"/>
        <v>26139985235</v>
      </c>
      <c r="E10" s="27">
        <f t="shared" si="1"/>
        <v>30489886080</v>
      </c>
    </row>
    <row r="11" spans="1:5" x14ac:dyDescent="0.25">
      <c r="A11" s="6" t="s">
        <v>118</v>
      </c>
      <c r="B11" s="28">
        <v>11328747035</v>
      </c>
      <c r="C11" s="28">
        <v>15543478755</v>
      </c>
      <c r="D11" s="28">
        <v>15628932675</v>
      </c>
      <c r="E11" s="28">
        <v>19334512115</v>
      </c>
    </row>
    <row r="12" spans="1:5" x14ac:dyDescent="0.25">
      <c r="A12" s="6" t="s">
        <v>119</v>
      </c>
      <c r="B12" s="28">
        <v>1210400830</v>
      </c>
      <c r="C12" s="28">
        <v>2013147870</v>
      </c>
      <c r="D12" s="28">
        <v>2134736015</v>
      </c>
      <c r="E12" s="28">
        <v>2376694915</v>
      </c>
    </row>
    <row r="13" spans="1:5" x14ac:dyDescent="0.25">
      <c r="A13" s="6" t="s">
        <v>120</v>
      </c>
      <c r="B13" s="28">
        <v>6404085855</v>
      </c>
      <c r="C13" s="28">
        <v>7994077375</v>
      </c>
      <c r="D13" s="28">
        <v>8376316545</v>
      </c>
      <c r="E13" s="28">
        <v>8778679050</v>
      </c>
    </row>
    <row r="14" spans="1:5" x14ac:dyDescent="0.25">
      <c r="A14" s="5" t="s">
        <v>150</v>
      </c>
      <c r="B14" s="27">
        <f>+B15+B16+B19+B21+B25</f>
        <v>7991873145</v>
      </c>
      <c r="C14" s="27">
        <f t="shared" ref="C14:E14" si="2">+C15+C16+C19+C21+C25</f>
        <v>7411401250</v>
      </c>
      <c r="D14" s="27">
        <f t="shared" si="2"/>
        <v>11665825627</v>
      </c>
      <c r="E14" s="27">
        <f t="shared" si="2"/>
        <v>9668664975</v>
      </c>
    </row>
    <row r="15" spans="1:5" x14ac:dyDescent="0.25">
      <c r="A15" s="6" t="s">
        <v>121</v>
      </c>
      <c r="B15" s="28">
        <v>971537205</v>
      </c>
      <c r="C15" s="28">
        <v>1029143525</v>
      </c>
      <c r="D15" s="28">
        <v>1446533300</v>
      </c>
      <c r="E15" s="28">
        <v>1453434480</v>
      </c>
    </row>
    <row r="16" spans="1:5" x14ac:dyDescent="0.25">
      <c r="A16" s="14" t="s">
        <v>122</v>
      </c>
      <c r="B16" s="29">
        <f>+B17+B18</f>
        <v>2025042100</v>
      </c>
      <c r="C16" s="29">
        <f t="shared" ref="C16:E16" si="3">+C17+C18</f>
        <v>3014142535</v>
      </c>
      <c r="D16" s="29">
        <f t="shared" si="3"/>
        <v>5902981087</v>
      </c>
      <c r="E16" s="29">
        <f t="shared" si="3"/>
        <v>4479426960</v>
      </c>
    </row>
    <row r="17" spans="1:7" x14ac:dyDescent="0.25">
      <c r="A17" s="6" t="s">
        <v>182</v>
      </c>
      <c r="B17" s="28">
        <v>215305300</v>
      </c>
      <c r="C17" s="28">
        <v>236458330</v>
      </c>
      <c r="D17" s="28">
        <v>212741780</v>
      </c>
      <c r="E17" s="28">
        <v>229390515</v>
      </c>
    </row>
    <row r="18" spans="1:7" x14ac:dyDescent="0.25">
      <c r="A18" s="6" t="s">
        <v>124</v>
      </c>
      <c r="B18" s="28">
        <v>1809736800</v>
      </c>
      <c r="C18" s="28">
        <v>2777684205</v>
      </c>
      <c r="D18" s="28">
        <v>5690239307</v>
      </c>
      <c r="E18" s="28">
        <v>4250036445</v>
      </c>
    </row>
    <row r="19" spans="1:7" x14ac:dyDescent="0.25">
      <c r="A19" s="14" t="s">
        <v>145</v>
      </c>
      <c r="B19" s="29">
        <f>+B20</f>
        <v>2779647760</v>
      </c>
      <c r="C19" s="29">
        <f t="shared" ref="C19:E19" si="4">+C20</f>
        <v>9647765</v>
      </c>
      <c r="D19" s="29">
        <f t="shared" si="4"/>
        <v>78882555</v>
      </c>
      <c r="E19" s="29">
        <f t="shared" si="4"/>
        <v>72244925</v>
      </c>
    </row>
    <row r="20" spans="1:7" x14ac:dyDescent="0.25">
      <c r="A20" s="6" t="s">
        <v>183</v>
      </c>
      <c r="B20" s="28">
        <v>2779647760</v>
      </c>
      <c r="C20" s="28">
        <v>9647765</v>
      </c>
      <c r="D20" s="28">
        <v>78882555</v>
      </c>
      <c r="E20" s="28">
        <v>72244925</v>
      </c>
    </row>
    <row r="21" spans="1:7" x14ac:dyDescent="0.25">
      <c r="A21" s="14" t="s">
        <v>125</v>
      </c>
      <c r="B21" s="29">
        <f>+B22+B23+B24</f>
        <v>2210015575</v>
      </c>
      <c r="C21" s="29">
        <f t="shared" ref="C21:E21" si="5">+C22+C23+C24</f>
        <v>3336330755</v>
      </c>
      <c r="D21" s="29">
        <f t="shared" si="5"/>
        <v>4201779725</v>
      </c>
      <c r="E21" s="29">
        <f t="shared" si="5"/>
        <v>3636236180</v>
      </c>
    </row>
    <row r="22" spans="1:7" x14ac:dyDescent="0.25">
      <c r="A22" s="15" t="s">
        <v>126</v>
      </c>
      <c r="B22" s="28">
        <v>360169000</v>
      </c>
      <c r="C22" s="28">
        <v>360653455</v>
      </c>
      <c r="D22" s="28">
        <v>900000000</v>
      </c>
      <c r="E22" s="28">
        <v>0</v>
      </c>
    </row>
    <row r="23" spans="1:7" x14ac:dyDescent="0.25">
      <c r="A23" s="15" t="s">
        <v>127</v>
      </c>
      <c r="B23" s="28">
        <v>421069785</v>
      </c>
      <c r="C23" s="28">
        <v>816773980</v>
      </c>
      <c r="D23" s="28">
        <v>628544025</v>
      </c>
      <c r="E23" s="28">
        <v>903755950</v>
      </c>
    </row>
    <row r="24" spans="1:7" x14ac:dyDescent="0.25">
      <c r="A24" s="15" t="s">
        <v>157</v>
      </c>
      <c r="B24" s="28">
        <v>1428776790</v>
      </c>
      <c r="C24" s="28">
        <v>2158903320</v>
      </c>
      <c r="D24" s="28">
        <v>2673235700</v>
      </c>
      <c r="E24" s="28">
        <v>2732480230</v>
      </c>
    </row>
    <row r="25" spans="1:7" x14ac:dyDescent="0.25">
      <c r="A25" s="14" t="s">
        <v>129</v>
      </c>
      <c r="B25" s="29">
        <v>5630505</v>
      </c>
      <c r="C25" s="29">
        <v>22136670</v>
      </c>
      <c r="D25" s="29">
        <v>35648960</v>
      </c>
      <c r="E25" s="29">
        <v>27322430</v>
      </c>
    </row>
    <row r="26" spans="1:7" x14ac:dyDescent="0.25">
      <c r="A26" s="5" t="s">
        <v>130</v>
      </c>
      <c r="B26" s="29">
        <f>+B27+B28+B31+B30+B29</f>
        <v>3496212655</v>
      </c>
      <c r="C26" s="29">
        <f t="shared" ref="C26:E26" si="6">+C27+C28+C31+C30+C29</f>
        <v>1976379170</v>
      </c>
      <c r="D26" s="29">
        <f t="shared" si="6"/>
        <v>5229143730</v>
      </c>
      <c r="E26" s="29">
        <f t="shared" si="6"/>
        <v>6541429185</v>
      </c>
    </row>
    <row r="27" spans="1:7" x14ac:dyDescent="0.25">
      <c r="A27" s="16" t="s">
        <v>131</v>
      </c>
      <c r="B27" s="28">
        <v>0</v>
      </c>
      <c r="C27" s="28">
        <v>0</v>
      </c>
      <c r="D27" s="28">
        <v>1281630000</v>
      </c>
      <c r="E27" s="28">
        <v>1074790800</v>
      </c>
    </row>
    <row r="28" spans="1:7" x14ac:dyDescent="0.25">
      <c r="A28" s="16" t="s">
        <v>132</v>
      </c>
      <c r="B28" s="28">
        <v>3118931775</v>
      </c>
      <c r="C28" s="28">
        <v>1528849950</v>
      </c>
      <c r="D28" s="28">
        <v>3635446645</v>
      </c>
      <c r="E28" s="28">
        <v>5243270525</v>
      </c>
    </row>
    <row r="29" spans="1:7" x14ac:dyDescent="0.25">
      <c r="A29" s="16" t="s">
        <v>198</v>
      </c>
      <c r="B29" s="28">
        <v>0</v>
      </c>
      <c r="C29" s="28">
        <v>0</v>
      </c>
      <c r="D29" s="28">
        <v>0</v>
      </c>
      <c r="E29" s="28">
        <v>0</v>
      </c>
    </row>
    <row r="30" spans="1:7" x14ac:dyDescent="0.25">
      <c r="A30" s="16" t="s">
        <v>199</v>
      </c>
      <c r="B30" s="28">
        <v>375680880</v>
      </c>
      <c r="C30" s="28">
        <v>445829220</v>
      </c>
      <c r="D30" s="28">
        <v>270854435</v>
      </c>
      <c r="E30" s="28">
        <v>208588105</v>
      </c>
    </row>
    <row r="31" spans="1:7" x14ac:dyDescent="0.25">
      <c r="A31" s="16" t="s">
        <v>200</v>
      </c>
      <c r="B31" s="28">
        <v>1600000</v>
      </c>
      <c r="C31" s="28">
        <v>1700000</v>
      </c>
      <c r="D31" s="28">
        <v>41212650</v>
      </c>
      <c r="E31" s="28">
        <v>14779755</v>
      </c>
    </row>
    <row r="32" spans="1:7" x14ac:dyDescent="0.25">
      <c r="A32" s="3" t="s">
        <v>63</v>
      </c>
      <c r="B32" s="27">
        <f>+B33+B37+B41+B50+B54</f>
        <v>14240386935</v>
      </c>
      <c r="C32" s="27">
        <f t="shared" ref="C32:E32" si="7">+C33+C37+C41+C50+C54</f>
        <v>15427905295</v>
      </c>
      <c r="D32" s="27">
        <f t="shared" si="7"/>
        <v>22141765092</v>
      </c>
      <c r="E32" s="27">
        <f t="shared" si="7"/>
        <v>27261658305</v>
      </c>
      <c r="F32" s="13"/>
      <c r="G32" s="13"/>
    </row>
    <row r="33" spans="1:5" x14ac:dyDescent="0.25">
      <c r="A33" s="5" t="s">
        <v>135</v>
      </c>
      <c r="B33" s="27">
        <f>+SUM(B34:B36)</f>
        <v>4877961295</v>
      </c>
      <c r="C33" s="27">
        <f t="shared" ref="C33:E33" si="8">+SUM(C34:C36)</f>
        <v>7627267205</v>
      </c>
      <c r="D33" s="27">
        <f t="shared" si="8"/>
        <v>9932327474</v>
      </c>
      <c r="E33" s="27">
        <f t="shared" si="8"/>
        <v>10295343208</v>
      </c>
    </row>
    <row r="34" spans="1:5" x14ac:dyDescent="0.25">
      <c r="A34" s="16" t="s">
        <v>147</v>
      </c>
      <c r="B34" s="28">
        <v>835592080</v>
      </c>
      <c r="C34" s="28">
        <v>2006666695</v>
      </c>
      <c r="D34" s="28">
        <v>2306071711</v>
      </c>
      <c r="E34" s="28">
        <v>983447687</v>
      </c>
    </row>
    <row r="35" spans="1:5" x14ac:dyDescent="0.25">
      <c r="A35" s="16" t="s">
        <v>172</v>
      </c>
      <c r="B35" s="28">
        <v>3778468690</v>
      </c>
      <c r="C35" s="28">
        <v>5442498710</v>
      </c>
      <c r="D35" s="28">
        <v>6872708386</v>
      </c>
      <c r="E35" s="28">
        <v>8808208192</v>
      </c>
    </row>
    <row r="36" spans="1:5" x14ac:dyDescent="0.25">
      <c r="A36" s="16" t="s">
        <v>173</v>
      </c>
      <c r="B36" s="28">
        <v>263900525</v>
      </c>
      <c r="C36" s="28">
        <v>178101800</v>
      </c>
      <c r="D36" s="28">
        <v>753547377</v>
      </c>
      <c r="E36" s="28">
        <v>503687329</v>
      </c>
    </row>
    <row r="37" spans="1:5" x14ac:dyDescent="0.25">
      <c r="A37" s="5" t="s">
        <v>137</v>
      </c>
      <c r="B37" s="27">
        <f>+B38+B39+B40</f>
        <v>0</v>
      </c>
      <c r="C37" s="27">
        <f t="shared" ref="C37:E37" si="9">+C38+C39+C40</f>
        <v>76912810</v>
      </c>
      <c r="D37" s="27">
        <f t="shared" si="9"/>
        <v>62245220</v>
      </c>
      <c r="E37" s="27">
        <f t="shared" si="9"/>
        <v>20841420</v>
      </c>
    </row>
    <row r="38" spans="1:5" x14ac:dyDescent="0.25">
      <c r="A38" s="6" t="s">
        <v>138</v>
      </c>
      <c r="B38" s="28">
        <v>0</v>
      </c>
      <c r="C38" s="28">
        <v>0</v>
      </c>
      <c r="D38" s="28">
        <v>28030560</v>
      </c>
      <c r="E38" s="28">
        <v>15841420</v>
      </c>
    </row>
    <row r="39" spans="1:5" x14ac:dyDescent="0.25">
      <c r="A39" s="6" t="s">
        <v>196</v>
      </c>
      <c r="B39" s="28">
        <v>0</v>
      </c>
      <c r="C39" s="28">
        <v>0</v>
      </c>
      <c r="D39" s="28">
        <v>33714660</v>
      </c>
      <c r="E39" s="28">
        <v>5000000</v>
      </c>
    </row>
    <row r="40" spans="1:5" x14ac:dyDescent="0.25">
      <c r="A40" s="6" t="s">
        <v>197</v>
      </c>
      <c r="B40" s="28">
        <v>0</v>
      </c>
      <c r="C40" s="28">
        <v>76912810</v>
      </c>
      <c r="D40" s="28">
        <v>500000</v>
      </c>
      <c r="E40" s="28">
        <v>0</v>
      </c>
    </row>
    <row r="41" spans="1:5" x14ac:dyDescent="0.25">
      <c r="A41" s="9" t="s">
        <v>151</v>
      </c>
      <c r="B41" s="29">
        <f>+B43+B46+B48+B42</f>
        <v>5149886800</v>
      </c>
      <c r="C41" s="29">
        <f t="shared" ref="C41:E41" si="10">+C43+C46+C48+C42</f>
        <v>4804607290</v>
      </c>
      <c r="D41" s="29">
        <f t="shared" si="10"/>
        <v>7320140336</v>
      </c>
      <c r="E41" s="29">
        <f t="shared" si="10"/>
        <v>8657918692</v>
      </c>
    </row>
    <row r="42" spans="1:5" x14ac:dyDescent="0.25">
      <c r="A42" s="14" t="s">
        <v>174</v>
      </c>
      <c r="B42" s="29">
        <v>827537200</v>
      </c>
      <c r="C42" s="29">
        <v>876743525</v>
      </c>
      <c r="D42" s="29">
        <v>1446533300</v>
      </c>
      <c r="E42" s="29">
        <v>1453434480</v>
      </c>
    </row>
    <row r="43" spans="1:5" x14ac:dyDescent="0.25">
      <c r="A43" s="14" t="s">
        <v>175</v>
      </c>
      <c r="B43" s="29">
        <f>+B44+B45</f>
        <v>3317639895</v>
      </c>
      <c r="C43" s="29">
        <f t="shared" ref="C43:E43" si="11">+C44+C45</f>
        <v>3252372865</v>
      </c>
      <c r="D43" s="29">
        <f t="shared" si="11"/>
        <v>5008510400</v>
      </c>
      <c r="E43" s="29">
        <f t="shared" si="11"/>
        <v>5160041647</v>
      </c>
    </row>
    <row r="44" spans="1:5" x14ac:dyDescent="0.25">
      <c r="A44" s="6" t="s">
        <v>193</v>
      </c>
      <c r="B44" s="30">
        <v>1017409285</v>
      </c>
      <c r="C44" s="30">
        <v>660000000</v>
      </c>
      <c r="D44" s="30">
        <v>1889755712</v>
      </c>
      <c r="E44" s="30">
        <v>1657700000</v>
      </c>
    </row>
    <row r="45" spans="1:5" x14ac:dyDescent="0.25">
      <c r="A45" s="6" t="s">
        <v>194</v>
      </c>
      <c r="B45" s="30">
        <v>2300230610</v>
      </c>
      <c r="C45" s="30">
        <v>2592372865</v>
      </c>
      <c r="D45" s="30">
        <v>3118754688</v>
      </c>
      <c r="E45" s="30">
        <v>3502341647</v>
      </c>
    </row>
    <row r="46" spans="1:5" x14ac:dyDescent="0.25">
      <c r="A46" s="14" t="s">
        <v>176</v>
      </c>
      <c r="B46" s="29">
        <f>+B47</f>
        <v>994215500</v>
      </c>
      <c r="C46" s="29">
        <f t="shared" ref="C46:E46" si="12">+C47</f>
        <v>663455935</v>
      </c>
      <c r="D46" s="29">
        <f t="shared" si="12"/>
        <v>625567336</v>
      </c>
      <c r="E46" s="29">
        <f t="shared" si="12"/>
        <v>2039129330</v>
      </c>
    </row>
    <row r="47" spans="1:5" x14ac:dyDescent="0.25">
      <c r="A47" s="6" t="s">
        <v>190</v>
      </c>
      <c r="B47" s="30">
        <v>994215500</v>
      </c>
      <c r="C47" s="30">
        <v>663455935</v>
      </c>
      <c r="D47" s="30">
        <v>625567336</v>
      </c>
      <c r="E47" s="30">
        <v>2039129330</v>
      </c>
    </row>
    <row r="48" spans="1:5" x14ac:dyDescent="0.25">
      <c r="A48" s="14" t="s">
        <v>178</v>
      </c>
      <c r="B48" s="29">
        <f>+B49</f>
        <v>10494205</v>
      </c>
      <c r="C48" s="29">
        <f t="shared" ref="C48:E48" si="13">+C49</f>
        <v>12034965</v>
      </c>
      <c r="D48" s="29">
        <f t="shared" si="13"/>
        <v>239529300</v>
      </c>
      <c r="E48" s="29">
        <f t="shared" si="13"/>
        <v>5313235</v>
      </c>
    </row>
    <row r="49" spans="1:7" x14ac:dyDescent="0.25">
      <c r="A49" s="6" t="s">
        <v>195</v>
      </c>
      <c r="B49" s="28">
        <v>10494205</v>
      </c>
      <c r="C49" s="28">
        <v>12034965</v>
      </c>
      <c r="D49" s="28">
        <v>239529300</v>
      </c>
      <c r="E49" s="28">
        <v>5313235</v>
      </c>
    </row>
    <row r="50" spans="1:7" x14ac:dyDescent="0.25">
      <c r="A50" s="3" t="s">
        <v>181</v>
      </c>
      <c r="B50" s="29">
        <f>+B51+B52+B53</f>
        <v>3916646145</v>
      </c>
      <c r="C50" s="29">
        <f t="shared" ref="C50:E50" si="14">+C51+C52+C53</f>
        <v>2706637070</v>
      </c>
      <c r="D50" s="29">
        <f t="shared" si="14"/>
        <v>4524250105</v>
      </c>
      <c r="E50" s="29">
        <f t="shared" si="14"/>
        <v>4632855350</v>
      </c>
    </row>
    <row r="51" spans="1:7" x14ac:dyDescent="0.25">
      <c r="A51" s="16" t="s">
        <v>78</v>
      </c>
      <c r="B51" s="28">
        <v>396478625</v>
      </c>
      <c r="C51" s="28">
        <v>1225103555</v>
      </c>
      <c r="D51" s="28">
        <v>1031370000</v>
      </c>
      <c r="E51" s="28">
        <v>665300000</v>
      </c>
    </row>
    <row r="52" spans="1:7" x14ac:dyDescent="0.25">
      <c r="A52" s="16" t="s">
        <v>79</v>
      </c>
      <c r="B52" s="28">
        <v>2996620725</v>
      </c>
      <c r="C52" s="28">
        <v>1468895050</v>
      </c>
      <c r="D52" s="28">
        <v>3492880105</v>
      </c>
      <c r="E52" s="28">
        <v>3484069695</v>
      </c>
    </row>
    <row r="53" spans="1:7" x14ac:dyDescent="0.25">
      <c r="A53" s="16" t="s">
        <v>201</v>
      </c>
      <c r="B53" s="28">
        <v>523546795</v>
      </c>
      <c r="C53" s="28">
        <v>12638465</v>
      </c>
      <c r="D53" s="28">
        <v>0</v>
      </c>
      <c r="E53" s="28">
        <v>483485655</v>
      </c>
      <c r="G53" s="68"/>
    </row>
    <row r="54" spans="1:7" x14ac:dyDescent="0.25">
      <c r="A54" s="19" t="s">
        <v>191</v>
      </c>
      <c r="B54" s="29">
        <f>+B55+B56+B57</f>
        <v>295892695</v>
      </c>
      <c r="C54" s="29">
        <f t="shared" ref="C54:E54" si="15">+C55+C56+C57</f>
        <v>212480920</v>
      </c>
      <c r="D54" s="29">
        <f t="shared" si="15"/>
        <v>302801957</v>
      </c>
      <c r="E54" s="29">
        <f t="shared" si="15"/>
        <v>3654699635</v>
      </c>
    </row>
    <row r="55" spans="1:7" x14ac:dyDescent="0.25">
      <c r="A55" s="6" t="s">
        <v>143</v>
      </c>
      <c r="B55" s="28">
        <v>171000000</v>
      </c>
      <c r="C55" s="28">
        <v>176301610</v>
      </c>
      <c r="D55" s="28">
        <v>95500000</v>
      </c>
      <c r="E55" s="28">
        <v>118732210</v>
      </c>
    </row>
    <row r="56" spans="1:7" x14ac:dyDescent="0.25">
      <c r="A56" s="6" t="s">
        <v>155</v>
      </c>
      <c r="B56" s="28">
        <v>4892695</v>
      </c>
      <c r="C56" s="28">
        <v>36179310</v>
      </c>
      <c r="D56" s="28">
        <v>207301957</v>
      </c>
      <c r="E56" s="28">
        <v>3535967425</v>
      </c>
    </row>
    <row r="57" spans="1:7" x14ac:dyDescent="0.25">
      <c r="A57" s="6" t="s">
        <v>149</v>
      </c>
      <c r="B57" s="28">
        <v>120000000</v>
      </c>
      <c r="C57" s="28">
        <v>0</v>
      </c>
      <c r="D57" s="28">
        <v>0</v>
      </c>
      <c r="E57" s="28">
        <v>0</v>
      </c>
    </row>
    <row r="58" spans="1:7" ht="15.75" thickBot="1" x14ac:dyDescent="0.3">
      <c r="A58" s="17" t="s">
        <v>340</v>
      </c>
      <c r="B58" s="31">
        <f>SUM(B9,B32)</f>
        <v>44671706455</v>
      </c>
      <c r="C58" s="31">
        <f>SUM(C9,C32)</f>
        <v>50366389715</v>
      </c>
      <c r="D58" s="31">
        <f t="shared" ref="D58:E58" si="16">SUM(D9,D32)</f>
        <v>65176719684</v>
      </c>
      <c r="E58" s="31">
        <f t="shared" si="16"/>
        <v>73961638545</v>
      </c>
    </row>
    <row r="59" spans="1:7" ht="15.75" thickTop="1" x14ac:dyDescent="0.25">
      <c r="A59" s="12" t="s">
        <v>300</v>
      </c>
      <c r="C59" s="4"/>
    </row>
    <row r="60" spans="1:7" x14ac:dyDescent="0.25">
      <c r="A60" s="12"/>
    </row>
    <row r="61" spans="1:7" x14ac:dyDescent="0.25">
      <c r="A61" t="s">
        <v>285</v>
      </c>
    </row>
    <row r="62" spans="1:7" x14ac:dyDescent="0.25">
      <c r="A62" t="s">
        <v>341</v>
      </c>
    </row>
  </sheetData>
  <mergeCells count="6">
    <mergeCell ref="A6:E6"/>
    <mergeCell ref="A7:E7"/>
    <mergeCell ref="A2:E2"/>
    <mergeCell ref="A3:E3"/>
    <mergeCell ref="A4:E4"/>
    <mergeCell ref="A5:E5"/>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2"/>
  <sheetViews>
    <sheetView showGridLines="0" topLeftCell="A13" zoomScale="84" zoomScaleNormal="84" workbookViewId="0">
      <selection activeCell="A51" sqref="A51:A52"/>
    </sheetView>
  </sheetViews>
  <sheetFormatPr defaultColWidth="9.140625" defaultRowHeight="15" x14ac:dyDescent="0.25"/>
  <cols>
    <col min="1" max="1" width="62.7109375" customWidth="1"/>
    <col min="2" max="2" width="17" bestFit="1" customWidth="1"/>
    <col min="3" max="12" width="18" bestFit="1" customWidth="1"/>
  </cols>
  <sheetData>
    <row r="2" spans="1:12" ht="21" x14ac:dyDescent="0.25">
      <c r="A2" s="70" t="s">
        <v>0</v>
      </c>
      <c r="B2" s="71"/>
      <c r="C2" s="71"/>
      <c r="D2" s="71"/>
      <c r="E2" s="71"/>
      <c r="F2" s="71"/>
      <c r="G2" s="71"/>
      <c r="H2" s="71"/>
      <c r="I2" s="71"/>
      <c r="J2" s="71"/>
      <c r="K2" s="71"/>
      <c r="L2" s="71"/>
    </row>
    <row r="3" spans="1:12" ht="18.75" x14ac:dyDescent="0.25">
      <c r="A3" s="72" t="s">
        <v>1</v>
      </c>
      <c r="B3" s="73"/>
      <c r="C3" s="73"/>
      <c r="D3" s="73"/>
      <c r="E3" s="73"/>
      <c r="F3" s="73"/>
      <c r="G3" s="73"/>
      <c r="H3" s="73"/>
      <c r="I3" s="73"/>
      <c r="J3" s="73"/>
      <c r="K3" s="73"/>
      <c r="L3" s="73"/>
    </row>
    <row r="4" spans="1:12" x14ac:dyDescent="0.25">
      <c r="A4" s="74" t="s">
        <v>2</v>
      </c>
      <c r="B4" s="75"/>
      <c r="C4" s="75"/>
      <c r="D4" s="75"/>
      <c r="E4" s="75"/>
      <c r="F4" s="75"/>
      <c r="G4" s="75"/>
      <c r="H4" s="75"/>
      <c r="I4" s="75"/>
      <c r="J4" s="75"/>
      <c r="K4" s="75"/>
      <c r="L4" s="75"/>
    </row>
    <row r="5" spans="1:12" x14ac:dyDescent="0.25">
      <c r="A5" s="76" t="s">
        <v>3</v>
      </c>
      <c r="B5" s="77"/>
      <c r="C5" s="77"/>
      <c r="D5" s="77"/>
      <c r="E5" s="77"/>
      <c r="F5" s="77"/>
      <c r="G5" s="77"/>
      <c r="H5" s="77"/>
      <c r="I5" s="77"/>
      <c r="J5" s="77"/>
      <c r="K5" s="77"/>
      <c r="L5" s="77"/>
    </row>
    <row r="6" spans="1:12" x14ac:dyDescent="0.25">
      <c r="A6" s="76" t="s">
        <v>294</v>
      </c>
      <c r="B6" s="77"/>
      <c r="C6" s="77"/>
      <c r="D6" s="77"/>
      <c r="E6" s="77"/>
      <c r="F6" s="77"/>
      <c r="G6" s="77"/>
      <c r="H6" s="77"/>
      <c r="I6" s="77"/>
      <c r="J6" s="77"/>
      <c r="K6" s="77"/>
      <c r="L6" s="77"/>
    </row>
    <row r="7" spans="1:12" x14ac:dyDescent="0.25">
      <c r="A7" s="69" t="s">
        <v>5</v>
      </c>
      <c r="B7" s="69"/>
      <c r="C7" s="69"/>
      <c r="D7" s="69"/>
      <c r="E7" s="69"/>
      <c r="F7" s="69"/>
      <c r="G7" s="69"/>
      <c r="H7" s="69"/>
      <c r="I7" s="69"/>
      <c r="J7" s="69"/>
      <c r="K7" s="69"/>
      <c r="L7" s="69"/>
    </row>
    <row r="8" spans="1:12" x14ac:dyDescent="0.25">
      <c r="A8" s="1" t="s">
        <v>6</v>
      </c>
      <c r="B8" s="2">
        <v>2003</v>
      </c>
      <c r="C8" s="2">
        <v>2004</v>
      </c>
      <c r="D8" s="2">
        <v>2005</v>
      </c>
      <c r="E8" s="2">
        <v>2006</v>
      </c>
      <c r="F8" s="2">
        <v>2007</v>
      </c>
      <c r="G8" s="2">
        <v>2008</v>
      </c>
      <c r="H8" s="2">
        <v>2009</v>
      </c>
      <c r="I8" s="2">
        <v>2010</v>
      </c>
      <c r="J8" s="2">
        <v>2011</v>
      </c>
      <c r="K8" s="2">
        <v>2012</v>
      </c>
      <c r="L8" s="2">
        <v>2013</v>
      </c>
    </row>
    <row r="9" spans="1:12" x14ac:dyDescent="0.25">
      <c r="A9" s="3" t="s">
        <v>302</v>
      </c>
      <c r="B9" s="27">
        <f>+B10+B13+B17+B19</f>
        <v>51744979994</v>
      </c>
      <c r="C9" s="27">
        <f t="shared" ref="C9:D9" si="0">+C10+C13+C17+C19</f>
        <v>82343473342</v>
      </c>
      <c r="D9" s="27">
        <f t="shared" si="0"/>
        <v>122705526695</v>
      </c>
      <c r="E9" s="27">
        <f>+E10+E13+E17+E19</f>
        <v>145333709079</v>
      </c>
      <c r="F9" s="27">
        <f>+F10+F13+F17+F19</f>
        <v>159336713660</v>
      </c>
      <c r="G9" s="27">
        <f>+G10+G13+G17+G19</f>
        <v>192114496612</v>
      </c>
      <c r="H9" s="27">
        <f t="shared" ref="H9:L9" si="1">+H10+H13+H17+H19</f>
        <v>217175188654</v>
      </c>
      <c r="I9" s="27">
        <f t="shared" si="1"/>
        <v>225534744677</v>
      </c>
      <c r="J9" s="27">
        <f t="shared" si="1"/>
        <v>249106091374</v>
      </c>
      <c r="K9" s="27">
        <f t="shared" si="1"/>
        <v>276931385481</v>
      </c>
      <c r="L9" s="27">
        <f t="shared" si="1"/>
        <v>356708450356</v>
      </c>
    </row>
    <row r="10" spans="1:12" x14ac:dyDescent="0.25">
      <c r="A10" s="5" t="s">
        <v>202</v>
      </c>
      <c r="B10" s="27">
        <f t="shared" ref="B10:D10" si="2">SUM(B11:B12)</f>
        <v>35702086649</v>
      </c>
      <c r="C10" s="27">
        <f t="shared" si="2"/>
        <v>42201422445</v>
      </c>
      <c r="D10" s="27">
        <f t="shared" si="2"/>
        <v>53464843634</v>
      </c>
      <c r="E10" s="27">
        <f>SUM(E11:E12)</f>
        <v>70344757984</v>
      </c>
      <c r="F10" s="27">
        <f>SUM(F11:F12)</f>
        <v>76511357947</v>
      </c>
      <c r="G10" s="27">
        <f>SUM(G11:G12)</f>
        <v>82400195217</v>
      </c>
      <c r="H10" s="27">
        <f t="shared" ref="H10:L10" si="3">SUM(H11:H12)</f>
        <v>99614794331</v>
      </c>
      <c r="I10" s="27">
        <f t="shared" si="3"/>
        <v>105147777317</v>
      </c>
      <c r="J10" s="27">
        <f t="shared" si="3"/>
        <v>111731401263</v>
      </c>
      <c r="K10" s="27">
        <f t="shared" si="3"/>
        <v>126542456838</v>
      </c>
      <c r="L10" s="27">
        <f t="shared" si="3"/>
        <v>142023205386</v>
      </c>
    </row>
    <row r="11" spans="1:12" x14ac:dyDescent="0.25">
      <c r="A11" s="6" t="s">
        <v>203</v>
      </c>
      <c r="B11" s="28">
        <v>25211067930</v>
      </c>
      <c r="C11" s="28">
        <v>30532825874</v>
      </c>
      <c r="D11" s="28">
        <v>35790000000</v>
      </c>
      <c r="E11" s="28">
        <v>40718445770</v>
      </c>
      <c r="F11" s="28">
        <v>45953154190</v>
      </c>
      <c r="G11" s="28">
        <v>50821051532</v>
      </c>
      <c r="H11" s="28">
        <v>63766912235</v>
      </c>
      <c r="I11" s="28">
        <v>71270592545</v>
      </c>
      <c r="J11" s="28">
        <v>78181352765</v>
      </c>
      <c r="K11" s="32">
        <v>86772519766</v>
      </c>
      <c r="L11" s="32">
        <v>99603597058</v>
      </c>
    </row>
    <row r="12" spans="1:12" x14ac:dyDescent="0.25">
      <c r="A12" s="6" t="s">
        <v>94</v>
      </c>
      <c r="B12" s="28">
        <v>10491018719</v>
      </c>
      <c r="C12" s="28">
        <v>11668596571</v>
      </c>
      <c r="D12" s="28">
        <v>17674843634</v>
      </c>
      <c r="E12" s="28">
        <v>29626312214</v>
      </c>
      <c r="F12" s="28">
        <v>30558203757</v>
      </c>
      <c r="G12" s="28">
        <v>31579143685</v>
      </c>
      <c r="H12" s="28">
        <v>35847882096</v>
      </c>
      <c r="I12" s="28">
        <v>33877184772</v>
      </c>
      <c r="J12" s="28">
        <v>33550048498</v>
      </c>
      <c r="K12" s="32">
        <v>39769937072</v>
      </c>
      <c r="L12" s="32">
        <v>42419608328</v>
      </c>
    </row>
    <row r="13" spans="1:12" x14ac:dyDescent="0.25">
      <c r="A13" s="5" t="s">
        <v>204</v>
      </c>
      <c r="B13" s="29">
        <f t="shared" ref="B13:D13" si="4">+B14+B15+B16</f>
        <v>4047562503</v>
      </c>
      <c r="C13" s="29">
        <f t="shared" si="4"/>
        <v>15019019955</v>
      </c>
      <c r="D13" s="29">
        <f t="shared" si="4"/>
        <v>21870500000</v>
      </c>
      <c r="E13" s="29">
        <f>+E14+E15+E16</f>
        <v>17841966733</v>
      </c>
      <c r="F13" s="29">
        <f>+F14+F15+F16</f>
        <v>19558140140</v>
      </c>
      <c r="G13" s="29">
        <f>+G14+G15+G16</f>
        <v>30104657846</v>
      </c>
      <c r="H13" s="29">
        <f t="shared" ref="H13:L13" si="5">+H14+H15+H16</f>
        <v>40185909881</v>
      </c>
      <c r="I13" s="29">
        <f t="shared" si="5"/>
        <v>36392890000</v>
      </c>
      <c r="J13" s="29">
        <f t="shared" si="5"/>
        <v>49902000000</v>
      </c>
      <c r="K13" s="29">
        <f t="shared" si="5"/>
        <v>55869278719</v>
      </c>
      <c r="L13" s="29">
        <f t="shared" si="5"/>
        <v>64202720000</v>
      </c>
    </row>
    <row r="14" spans="1:12" x14ac:dyDescent="0.25">
      <c r="A14" s="16" t="s">
        <v>131</v>
      </c>
      <c r="B14" s="28">
        <v>1240386828</v>
      </c>
      <c r="C14" s="28">
        <v>3750008979</v>
      </c>
      <c r="D14" s="28">
        <v>5588500000</v>
      </c>
      <c r="E14" s="28">
        <v>5250988026</v>
      </c>
      <c r="F14" s="28">
        <v>5556340140</v>
      </c>
      <c r="G14" s="28">
        <v>15527477787</v>
      </c>
      <c r="H14" s="28">
        <v>25249427880</v>
      </c>
      <c r="I14" s="28">
        <v>18761470000</v>
      </c>
      <c r="J14" s="28">
        <v>31998585161</v>
      </c>
      <c r="K14" s="32">
        <v>36327006603</v>
      </c>
      <c r="L14" s="32">
        <v>43429650000</v>
      </c>
    </row>
    <row r="15" spans="1:12" x14ac:dyDescent="0.25">
      <c r="A15" s="16" t="s">
        <v>228</v>
      </c>
      <c r="B15" s="28">
        <v>2807175675</v>
      </c>
      <c r="C15" s="28">
        <v>11269010976</v>
      </c>
      <c r="D15" s="28">
        <v>16282000000</v>
      </c>
      <c r="E15" s="28">
        <v>12146267710</v>
      </c>
      <c r="F15" s="28">
        <v>13672350000</v>
      </c>
      <c r="G15" s="28">
        <v>14222615028</v>
      </c>
      <c r="H15" s="28">
        <v>13996864448</v>
      </c>
      <c r="I15" s="28">
        <v>16810410000</v>
      </c>
      <c r="J15" s="28">
        <v>17341535883</v>
      </c>
      <c r="K15" s="32">
        <v>19251972116</v>
      </c>
      <c r="L15" s="32">
        <v>20416360000</v>
      </c>
    </row>
    <row r="16" spans="1:12" x14ac:dyDescent="0.25">
      <c r="A16" s="16" t="s">
        <v>229</v>
      </c>
      <c r="B16" s="28"/>
      <c r="C16" s="28"/>
      <c r="D16" s="28"/>
      <c r="E16" s="28">
        <v>444710997</v>
      </c>
      <c r="F16" s="28">
        <v>329450000</v>
      </c>
      <c r="G16" s="28">
        <v>354565031</v>
      </c>
      <c r="H16" s="28">
        <v>939617553</v>
      </c>
      <c r="I16" s="28">
        <v>821010000</v>
      </c>
      <c r="J16" s="28">
        <v>561878956</v>
      </c>
      <c r="K16" s="32">
        <v>290300000</v>
      </c>
      <c r="L16" s="32">
        <v>356710000</v>
      </c>
    </row>
    <row r="17" spans="1:12" x14ac:dyDescent="0.25">
      <c r="A17" s="5" t="s">
        <v>205</v>
      </c>
      <c r="B17" s="29">
        <f t="shared" ref="B17:D17" si="6">+B18</f>
        <v>2688046286</v>
      </c>
      <c r="C17" s="29">
        <f t="shared" si="6"/>
        <v>4005070547</v>
      </c>
      <c r="D17" s="29">
        <f t="shared" si="6"/>
        <v>6592010251</v>
      </c>
      <c r="E17" s="29">
        <f>+E18</f>
        <v>8353597875</v>
      </c>
      <c r="F17" s="29">
        <f>+F18</f>
        <v>9761970858</v>
      </c>
      <c r="G17" s="29">
        <f>+G18</f>
        <v>9997439967</v>
      </c>
      <c r="H17" s="29">
        <f t="shared" ref="H17:L17" si="7">+H18</f>
        <v>13128518785</v>
      </c>
      <c r="I17" s="29">
        <f t="shared" si="7"/>
        <v>15560146324</v>
      </c>
      <c r="J17" s="29">
        <f t="shared" si="7"/>
        <v>16211571770</v>
      </c>
      <c r="K17" s="29">
        <f t="shared" si="7"/>
        <v>16619177455</v>
      </c>
      <c r="L17" s="29">
        <f t="shared" si="7"/>
        <v>21991776404</v>
      </c>
    </row>
    <row r="18" spans="1:12" x14ac:dyDescent="0.25">
      <c r="A18" s="16" t="s">
        <v>206</v>
      </c>
      <c r="B18" s="28">
        <v>2688046286</v>
      </c>
      <c r="C18" s="28">
        <v>4005070547</v>
      </c>
      <c r="D18" s="28">
        <v>6592010251</v>
      </c>
      <c r="E18" s="28">
        <v>8353597875</v>
      </c>
      <c r="F18" s="28">
        <v>9761970858</v>
      </c>
      <c r="G18" s="28">
        <v>9997439967</v>
      </c>
      <c r="H18" s="28">
        <v>13128518785</v>
      </c>
      <c r="I18" s="28">
        <v>15560146324</v>
      </c>
      <c r="J18" s="28">
        <v>16211571770</v>
      </c>
      <c r="K18" s="32">
        <v>16619177455</v>
      </c>
      <c r="L18" s="32">
        <v>21991776404</v>
      </c>
    </row>
    <row r="19" spans="1:12" x14ac:dyDescent="0.25">
      <c r="A19" s="5" t="s">
        <v>207</v>
      </c>
      <c r="B19" s="29">
        <f>SUM(B20:B23)</f>
        <v>9307284556</v>
      </c>
      <c r="C19" s="29">
        <f t="shared" ref="C19:L19" si="8">SUM(C20:C23)</f>
        <v>21117960395</v>
      </c>
      <c r="D19" s="29">
        <f t="shared" si="8"/>
        <v>40778172810</v>
      </c>
      <c r="E19" s="29">
        <f t="shared" si="8"/>
        <v>48793386487</v>
      </c>
      <c r="F19" s="29">
        <f t="shared" si="8"/>
        <v>53505244715</v>
      </c>
      <c r="G19" s="29">
        <f t="shared" si="8"/>
        <v>69612203582</v>
      </c>
      <c r="H19" s="29">
        <f t="shared" si="8"/>
        <v>64245965657</v>
      </c>
      <c r="I19" s="29">
        <f t="shared" si="8"/>
        <v>68433931036</v>
      </c>
      <c r="J19" s="29">
        <f t="shared" si="8"/>
        <v>71261118341</v>
      </c>
      <c r="K19" s="29">
        <f t="shared" si="8"/>
        <v>77900472469</v>
      </c>
      <c r="L19" s="29">
        <f t="shared" si="8"/>
        <v>128490748566</v>
      </c>
    </row>
    <row r="20" spans="1:12" x14ac:dyDescent="0.25">
      <c r="A20" s="16" t="s">
        <v>208</v>
      </c>
      <c r="B20" s="28">
        <v>1696435610</v>
      </c>
      <c r="C20" s="28">
        <v>8675766306</v>
      </c>
      <c r="D20" s="28">
        <v>5464739150</v>
      </c>
      <c r="E20" s="28">
        <v>8333959503</v>
      </c>
      <c r="F20" s="28">
        <v>7389865681</v>
      </c>
      <c r="G20" s="28">
        <v>14257782996</v>
      </c>
      <c r="H20" s="28">
        <v>13786344602</v>
      </c>
      <c r="I20" s="28">
        <v>14866660296</v>
      </c>
      <c r="J20" s="28">
        <v>14540330639</v>
      </c>
      <c r="K20" s="32">
        <v>17880703838</v>
      </c>
      <c r="L20" s="32">
        <v>22933015886</v>
      </c>
    </row>
    <row r="21" spans="1:12" x14ac:dyDescent="0.25">
      <c r="A21" s="16" t="s">
        <v>225</v>
      </c>
      <c r="B21" s="28">
        <v>6200786718</v>
      </c>
      <c r="C21" s="28">
        <v>12409317724</v>
      </c>
      <c r="D21" s="28">
        <v>35053810716</v>
      </c>
      <c r="E21" s="28">
        <v>40277108566</v>
      </c>
      <c r="F21" s="28">
        <v>45934399340</v>
      </c>
      <c r="G21" s="28">
        <v>55142311044</v>
      </c>
      <c r="H21" s="28">
        <v>50223083417</v>
      </c>
      <c r="I21" s="28">
        <v>53334355907</v>
      </c>
      <c r="J21" s="28">
        <v>56550162655</v>
      </c>
      <c r="K21" s="32">
        <v>59818715368</v>
      </c>
      <c r="L21" s="32">
        <v>105319296590</v>
      </c>
    </row>
    <row r="22" spans="1:12" x14ac:dyDescent="0.25">
      <c r="A22" s="16" t="s">
        <v>209</v>
      </c>
      <c r="B22" s="28">
        <v>1378796118</v>
      </c>
      <c r="C22" s="28"/>
      <c r="D22" s="28">
        <v>0</v>
      </c>
      <c r="E22" s="28"/>
      <c r="F22" s="28">
        <v>0</v>
      </c>
      <c r="G22" s="28">
        <v>0</v>
      </c>
      <c r="H22" s="28">
        <v>0</v>
      </c>
      <c r="I22" s="28">
        <v>0</v>
      </c>
      <c r="J22" s="28">
        <v>0</v>
      </c>
      <c r="K22" s="32">
        <v>0</v>
      </c>
      <c r="L22" s="32">
        <v>0</v>
      </c>
    </row>
    <row r="23" spans="1:12" x14ac:dyDescent="0.25">
      <c r="A23" s="16" t="s">
        <v>293</v>
      </c>
      <c r="B23" s="28">
        <v>31266110</v>
      </c>
      <c r="C23" s="28">
        <v>32876365</v>
      </c>
      <c r="D23" s="28">
        <v>259622944</v>
      </c>
      <c r="E23" s="28">
        <v>182318418</v>
      </c>
      <c r="F23" s="28">
        <v>180979694</v>
      </c>
      <c r="G23" s="28">
        <v>212109542</v>
      </c>
      <c r="H23" s="28">
        <v>236537638</v>
      </c>
      <c r="I23" s="28">
        <v>232914833</v>
      </c>
      <c r="J23" s="28">
        <v>170625047</v>
      </c>
      <c r="K23" s="32">
        <v>201053263</v>
      </c>
      <c r="L23" s="32">
        <v>238436090</v>
      </c>
    </row>
    <row r="24" spans="1:12" x14ac:dyDescent="0.25">
      <c r="A24" s="3" t="s">
        <v>63</v>
      </c>
      <c r="B24" s="27">
        <f t="shared" ref="B24:D24" si="9">+B25+B32</f>
        <v>21742852790</v>
      </c>
      <c r="C24" s="27">
        <f t="shared" si="9"/>
        <v>14602931986</v>
      </c>
      <c r="D24" s="27">
        <f t="shared" si="9"/>
        <v>37446516599</v>
      </c>
      <c r="E24" s="27">
        <f>+E25+E32</f>
        <v>48851939114</v>
      </c>
      <c r="F24" s="27">
        <f>+F25+F32</f>
        <v>57798923693.849998</v>
      </c>
      <c r="G24" s="27">
        <f>+G25+G32</f>
        <v>67668097069</v>
      </c>
      <c r="H24" s="27">
        <f t="shared" ref="H24:L24" si="10">+H25+H32</f>
        <v>65616453233</v>
      </c>
      <c r="I24" s="27">
        <f t="shared" si="10"/>
        <v>85326599383</v>
      </c>
      <c r="J24" s="27">
        <f t="shared" si="10"/>
        <v>77658654238</v>
      </c>
      <c r="K24" s="27">
        <f t="shared" si="10"/>
        <v>97251213064</v>
      </c>
      <c r="L24" s="27">
        <f t="shared" si="10"/>
        <v>98018843237</v>
      </c>
    </row>
    <row r="25" spans="1:12" x14ac:dyDescent="0.25">
      <c r="A25" s="5" t="s">
        <v>210</v>
      </c>
      <c r="B25" s="27">
        <f t="shared" ref="B25:D25" si="11">+SUM(B26:B31)</f>
        <v>14614087406</v>
      </c>
      <c r="C25" s="27">
        <f t="shared" si="11"/>
        <v>6452199775</v>
      </c>
      <c r="D25" s="27">
        <f t="shared" si="11"/>
        <v>24857517867</v>
      </c>
      <c r="E25" s="27">
        <f>+SUM(E26:E31)</f>
        <v>29950378183</v>
      </c>
      <c r="F25" s="27">
        <f>+SUM(F26:F31)</f>
        <v>42435849627.599998</v>
      </c>
      <c r="G25" s="27">
        <f>+SUM(G26:G31)</f>
        <v>50843081238</v>
      </c>
      <c r="H25" s="27">
        <f t="shared" ref="H25:L25" si="12">+SUM(H26:H31)</f>
        <v>45172555205</v>
      </c>
      <c r="I25" s="27">
        <f t="shared" si="12"/>
        <v>60992373121</v>
      </c>
      <c r="J25" s="27">
        <f t="shared" si="12"/>
        <v>56338662458</v>
      </c>
      <c r="K25" s="27">
        <f t="shared" si="12"/>
        <v>69876793276</v>
      </c>
      <c r="L25" s="27">
        <f t="shared" si="12"/>
        <v>68499785489</v>
      </c>
    </row>
    <row r="26" spans="1:12" x14ac:dyDescent="0.25">
      <c r="A26" s="16" t="s">
        <v>147</v>
      </c>
      <c r="B26" s="28">
        <v>3164744996</v>
      </c>
      <c r="C26" s="28">
        <v>680522313</v>
      </c>
      <c r="D26" s="28">
        <v>3426818105</v>
      </c>
      <c r="E26" s="28">
        <v>2874083848</v>
      </c>
      <c r="F26" s="28">
        <v>1836092284</v>
      </c>
      <c r="G26" s="28">
        <v>2028035591</v>
      </c>
      <c r="H26" s="28">
        <v>3015157707</v>
      </c>
      <c r="I26" s="28">
        <v>2530653521</v>
      </c>
      <c r="J26" s="28">
        <v>2353048366</v>
      </c>
      <c r="K26" s="32">
        <v>3396302024</v>
      </c>
      <c r="L26" s="32">
        <v>4574352056</v>
      </c>
    </row>
    <row r="27" spans="1:12" x14ac:dyDescent="0.25">
      <c r="A27" s="16" t="s">
        <v>172</v>
      </c>
      <c r="B27" s="28">
        <v>7911604294</v>
      </c>
      <c r="C27" s="28">
        <v>3825802653</v>
      </c>
      <c r="D27" s="28">
        <v>16621794023</v>
      </c>
      <c r="E27" s="28">
        <v>17986116398</v>
      </c>
      <c r="F27" s="28">
        <v>2676415633</v>
      </c>
      <c r="G27" s="28">
        <v>2725930779</v>
      </c>
      <c r="H27" s="28">
        <v>2969028509</v>
      </c>
      <c r="I27" s="28">
        <v>3499850942</v>
      </c>
      <c r="J27" s="28">
        <v>3492050594</v>
      </c>
      <c r="K27" s="32">
        <v>3954323463</v>
      </c>
      <c r="L27" s="32">
        <v>1691834022</v>
      </c>
    </row>
    <row r="28" spans="1:12" x14ac:dyDescent="0.25">
      <c r="A28" s="16" t="s">
        <v>211</v>
      </c>
      <c r="B28" s="28">
        <v>3006556940</v>
      </c>
      <c r="C28" s="28">
        <v>1889351235</v>
      </c>
      <c r="D28" s="28">
        <v>4398459238</v>
      </c>
      <c r="E28" s="28">
        <v>4658485294</v>
      </c>
      <c r="F28" s="28">
        <v>33657315561.599998</v>
      </c>
      <c r="G28" s="28">
        <v>40554515107</v>
      </c>
      <c r="H28" s="28">
        <v>33910821519</v>
      </c>
      <c r="I28" s="28">
        <v>49953130743</v>
      </c>
      <c r="J28" s="28">
        <v>46030617422</v>
      </c>
      <c r="K28" s="32">
        <v>57817129695</v>
      </c>
      <c r="L28" s="32">
        <v>59134206040</v>
      </c>
    </row>
    <row r="29" spans="1:12" x14ac:dyDescent="0.25">
      <c r="A29" s="16" t="s">
        <v>226</v>
      </c>
      <c r="B29" s="28">
        <v>52886787</v>
      </c>
      <c r="C29" s="28">
        <v>0</v>
      </c>
      <c r="D29" s="28">
        <v>3102479</v>
      </c>
      <c r="E29" s="28">
        <v>205474480</v>
      </c>
      <c r="F29" s="28">
        <v>190000000</v>
      </c>
      <c r="G29" s="28">
        <v>193672127</v>
      </c>
      <c r="H29" s="28">
        <v>42020234</v>
      </c>
      <c r="I29" s="28">
        <v>11598021</v>
      </c>
      <c r="J29" s="28">
        <v>10359030</v>
      </c>
      <c r="K29" s="32">
        <v>306701637</v>
      </c>
      <c r="L29" s="32">
        <v>1066050000</v>
      </c>
    </row>
    <row r="30" spans="1:12" x14ac:dyDescent="0.25">
      <c r="A30" s="16" t="s">
        <v>230</v>
      </c>
      <c r="B30" s="28">
        <v>30254735</v>
      </c>
      <c r="C30" s="28">
        <v>0</v>
      </c>
      <c r="D30" s="28">
        <v>0</v>
      </c>
      <c r="E30" s="28">
        <v>582178163</v>
      </c>
      <c r="F30" s="28">
        <v>611986149</v>
      </c>
      <c r="G30" s="28">
        <v>706917456</v>
      </c>
      <c r="H30" s="28">
        <v>601517058</v>
      </c>
      <c r="I30" s="28">
        <v>637129716</v>
      </c>
      <c r="J30" s="28">
        <v>228650840</v>
      </c>
      <c r="K30" s="32">
        <v>262878975</v>
      </c>
      <c r="L30" s="32">
        <v>587059096</v>
      </c>
    </row>
    <row r="31" spans="1:12" x14ac:dyDescent="0.25">
      <c r="A31" s="16" t="s">
        <v>231</v>
      </c>
      <c r="B31" s="28">
        <v>448039654</v>
      </c>
      <c r="C31" s="28">
        <v>56523574</v>
      </c>
      <c r="D31" s="28">
        <v>407344022</v>
      </c>
      <c r="E31" s="28">
        <v>3644040000</v>
      </c>
      <c r="F31" s="28">
        <v>3464040000</v>
      </c>
      <c r="G31" s="28">
        <v>4634010178</v>
      </c>
      <c r="H31" s="28">
        <v>4634010178</v>
      </c>
      <c r="I31" s="28">
        <v>4360010178</v>
      </c>
      <c r="J31" s="28">
        <v>4223936206</v>
      </c>
      <c r="K31" s="32">
        <v>4139457482</v>
      </c>
      <c r="L31" s="32">
        <v>1446284275</v>
      </c>
    </row>
    <row r="32" spans="1:12" x14ac:dyDescent="0.25">
      <c r="A32" s="9" t="s">
        <v>212</v>
      </c>
      <c r="B32" s="29">
        <f t="shared" ref="B32:D32" si="13">+B33+B34+B35</f>
        <v>7128765384</v>
      </c>
      <c r="C32" s="29">
        <f t="shared" si="13"/>
        <v>8150732211</v>
      </c>
      <c r="D32" s="29">
        <f t="shared" si="13"/>
        <v>12588998732</v>
      </c>
      <c r="E32" s="29">
        <f>+E33+E34+E35</f>
        <v>18901560931</v>
      </c>
      <c r="F32" s="29">
        <f>+F33+F34+F35</f>
        <v>15363074066.25</v>
      </c>
      <c r="G32" s="29">
        <f>+G33+G34+G35</f>
        <v>16825015831</v>
      </c>
      <c r="H32" s="29">
        <f t="shared" ref="H32:L32" si="14">+H33+H34+H35</f>
        <v>20443898028</v>
      </c>
      <c r="I32" s="29">
        <f t="shared" si="14"/>
        <v>24334226262</v>
      </c>
      <c r="J32" s="29">
        <f t="shared" si="14"/>
        <v>21319991780</v>
      </c>
      <c r="K32" s="29">
        <f t="shared" si="14"/>
        <v>27374419788</v>
      </c>
      <c r="L32" s="29">
        <f t="shared" si="14"/>
        <v>29519057748</v>
      </c>
    </row>
    <row r="33" spans="1:12" x14ac:dyDescent="0.25">
      <c r="A33" s="16" t="s">
        <v>213</v>
      </c>
      <c r="B33" s="28">
        <v>31017235</v>
      </c>
      <c r="C33" s="28">
        <v>1613235</v>
      </c>
      <c r="D33" s="28">
        <v>0</v>
      </c>
      <c r="E33" s="28">
        <v>2000000</v>
      </c>
      <c r="F33" s="28">
        <v>0</v>
      </c>
      <c r="G33" s="28">
        <v>0</v>
      </c>
      <c r="H33" s="28">
        <v>74300000</v>
      </c>
      <c r="I33" s="28">
        <v>83592457</v>
      </c>
      <c r="J33" s="28">
        <v>55486102</v>
      </c>
      <c r="K33" s="32">
        <v>114590752</v>
      </c>
      <c r="L33" s="32">
        <v>464769924</v>
      </c>
    </row>
    <row r="34" spans="1:12" x14ac:dyDescent="0.25">
      <c r="A34" s="16" t="s">
        <v>214</v>
      </c>
      <c r="B34" s="28">
        <v>5056601786</v>
      </c>
      <c r="C34" s="28">
        <v>8149118976</v>
      </c>
      <c r="D34" s="28">
        <v>12588998732</v>
      </c>
      <c r="E34" s="28">
        <v>18899560931</v>
      </c>
      <c r="F34" s="28">
        <v>15363074066.25</v>
      </c>
      <c r="G34" s="28">
        <v>16825015831</v>
      </c>
      <c r="H34" s="28">
        <v>20369598028</v>
      </c>
      <c r="I34" s="28">
        <v>24250633805</v>
      </c>
      <c r="J34" s="28">
        <v>21164505678</v>
      </c>
      <c r="K34" s="32">
        <v>26206829036</v>
      </c>
      <c r="L34" s="32">
        <v>29054287824</v>
      </c>
    </row>
    <row r="35" spans="1:12" x14ac:dyDescent="0.25">
      <c r="A35" s="16" t="s">
        <v>176</v>
      </c>
      <c r="B35" s="28">
        <v>2041146363</v>
      </c>
      <c r="C35" s="28"/>
      <c r="D35" s="28">
        <v>0</v>
      </c>
      <c r="E35" s="28">
        <v>0</v>
      </c>
      <c r="F35" s="28">
        <v>0</v>
      </c>
      <c r="G35" s="28">
        <v>0</v>
      </c>
      <c r="H35" s="28">
        <v>0</v>
      </c>
      <c r="I35" s="28">
        <v>0</v>
      </c>
      <c r="J35" s="28">
        <v>100000000</v>
      </c>
      <c r="K35" s="32">
        <v>1053000000</v>
      </c>
      <c r="L35" s="32">
        <v>0</v>
      </c>
    </row>
    <row r="36" spans="1:12" x14ac:dyDescent="0.25">
      <c r="A36" s="24" t="s">
        <v>41</v>
      </c>
      <c r="B36" s="33">
        <f>+B9+B24</f>
        <v>73487832784</v>
      </c>
      <c r="C36" s="33">
        <f t="shared" ref="C36:D36" si="15">+C9+C24</f>
        <v>96946405328</v>
      </c>
      <c r="D36" s="33">
        <f t="shared" si="15"/>
        <v>160152043294</v>
      </c>
      <c r="E36" s="33">
        <f>+E9+E24</f>
        <v>194185648193</v>
      </c>
      <c r="F36" s="33">
        <f>+F9+F24</f>
        <v>217135637353.85001</v>
      </c>
      <c r="G36" s="33">
        <f>+G9+G24</f>
        <v>259782593681</v>
      </c>
      <c r="H36" s="33">
        <f t="shared" ref="H36:L36" si="16">+H9+H24</f>
        <v>282791641887</v>
      </c>
      <c r="I36" s="33">
        <f t="shared" si="16"/>
        <v>310861344060</v>
      </c>
      <c r="J36" s="33">
        <f t="shared" si="16"/>
        <v>326764745612</v>
      </c>
      <c r="K36" s="33">
        <f t="shared" si="16"/>
        <v>374182598545</v>
      </c>
      <c r="L36" s="33">
        <f t="shared" si="16"/>
        <v>454727293593</v>
      </c>
    </row>
    <row r="37" spans="1:12" x14ac:dyDescent="0.25">
      <c r="A37" s="3" t="s">
        <v>215</v>
      </c>
      <c r="B37" s="29">
        <f t="shared" ref="B37:D37" si="17">+B38+B41+B44</f>
        <v>9511882704</v>
      </c>
      <c r="C37" s="29">
        <f t="shared" si="17"/>
        <v>24151072549</v>
      </c>
      <c r="D37" s="29">
        <f t="shared" si="17"/>
        <v>46441849828</v>
      </c>
      <c r="E37" s="29">
        <f>+E38+E41+E44</f>
        <v>45245109142.199997</v>
      </c>
      <c r="F37" s="29">
        <f>+F38+F41+F44</f>
        <v>41343909176</v>
      </c>
      <c r="G37" s="29">
        <f>+G38+G41+G44</f>
        <v>41106616871</v>
      </c>
      <c r="H37" s="29">
        <f t="shared" ref="H37:L37" si="18">+H38+H41+H44</f>
        <v>46207745503</v>
      </c>
      <c r="I37" s="29">
        <f t="shared" si="18"/>
        <v>68136159899</v>
      </c>
      <c r="J37" s="29">
        <f t="shared" si="18"/>
        <v>63711029902</v>
      </c>
      <c r="K37" s="29">
        <f t="shared" si="18"/>
        <v>55818216034</v>
      </c>
      <c r="L37" s="29">
        <f t="shared" si="18"/>
        <v>76119060000</v>
      </c>
    </row>
    <row r="38" spans="1:12" x14ac:dyDescent="0.25">
      <c r="A38" s="14" t="s">
        <v>216</v>
      </c>
      <c r="B38" s="29">
        <f t="shared" ref="B38:D38" si="19">+B39+B40</f>
        <v>43347823</v>
      </c>
      <c r="C38" s="29">
        <f t="shared" si="19"/>
        <v>30941718</v>
      </c>
      <c r="D38" s="29">
        <f t="shared" si="19"/>
        <v>4129378397</v>
      </c>
      <c r="E38" s="29">
        <f>+E39+E40</f>
        <v>3722421</v>
      </c>
      <c r="F38" s="29">
        <f>+F39+F40</f>
        <v>188967</v>
      </c>
      <c r="G38" s="29">
        <f>+G39+G40</f>
        <v>0</v>
      </c>
      <c r="H38" s="29">
        <f t="shared" ref="H38:L38" si="20">+H39+H40</f>
        <v>0</v>
      </c>
      <c r="I38" s="29">
        <f t="shared" si="20"/>
        <v>0</v>
      </c>
      <c r="J38" s="29">
        <f t="shared" si="20"/>
        <v>0</v>
      </c>
      <c r="K38" s="29">
        <f t="shared" si="20"/>
        <v>0</v>
      </c>
      <c r="L38" s="29">
        <f t="shared" si="20"/>
        <v>1000000000</v>
      </c>
    </row>
    <row r="39" spans="1:12" x14ac:dyDescent="0.25">
      <c r="A39" s="16" t="s">
        <v>217</v>
      </c>
      <c r="B39" s="28">
        <v>43347823</v>
      </c>
      <c r="C39" s="28">
        <v>30941718</v>
      </c>
      <c r="D39" s="28">
        <v>304378397</v>
      </c>
      <c r="E39" s="28">
        <v>3722421</v>
      </c>
      <c r="F39" s="28">
        <v>188967</v>
      </c>
      <c r="G39" s="28"/>
      <c r="H39" s="28"/>
      <c r="I39" s="28"/>
      <c r="J39" s="28"/>
      <c r="K39" s="28"/>
      <c r="L39" s="28">
        <v>0</v>
      </c>
    </row>
    <row r="40" spans="1:12" x14ac:dyDescent="0.25">
      <c r="A40" s="16" t="s">
        <v>227</v>
      </c>
      <c r="B40" s="28"/>
      <c r="C40" s="28"/>
      <c r="D40" s="28">
        <v>3825000000</v>
      </c>
      <c r="E40" s="28">
        <v>0</v>
      </c>
      <c r="F40" s="28">
        <v>0</v>
      </c>
      <c r="G40" s="28"/>
      <c r="H40" s="28"/>
      <c r="I40" s="28"/>
      <c r="J40" s="28"/>
      <c r="K40" s="28"/>
      <c r="L40" s="32">
        <v>1000000000</v>
      </c>
    </row>
    <row r="41" spans="1:12" x14ac:dyDescent="0.25">
      <c r="A41" s="14" t="s">
        <v>218</v>
      </c>
      <c r="B41" s="29">
        <f t="shared" ref="B41:D41" si="21">+B42+B43</f>
        <v>8834339144</v>
      </c>
      <c r="C41" s="29">
        <f t="shared" si="21"/>
        <v>22569944038</v>
      </c>
      <c r="D41" s="29">
        <f t="shared" si="21"/>
        <v>39103179583</v>
      </c>
      <c r="E41" s="29">
        <f>+E42+E43</f>
        <v>39820297112</v>
      </c>
      <c r="F41" s="29">
        <f>+F42+F43</f>
        <v>35948299381</v>
      </c>
      <c r="G41" s="29">
        <f>+G42+G43</f>
        <v>34275988436</v>
      </c>
      <c r="H41" s="29">
        <f t="shared" ref="H41:L41" si="22">+H42+H43</f>
        <v>39185406999</v>
      </c>
      <c r="I41" s="29">
        <f t="shared" si="22"/>
        <v>64992130000</v>
      </c>
      <c r="J41" s="29">
        <f t="shared" si="22"/>
        <v>60571000002</v>
      </c>
      <c r="K41" s="29">
        <f t="shared" si="22"/>
        <v>51712930000</v>
      </c>
      <c r="L41" s="29">
        <f t="shared" si="22"/>
        <v>68507060000</v>
      </c>
    </row>
    <row r="42" spans="1:12" x14ac:dyDescent="0.25">
      <c r="A42" s="6" t="s">
        <v>219</v>
      </c>
      <c r="B42" s="28">
        <v>2001189319</v>
      </c>
      <c r="C42" s="28">
        <v>2922943501</v>
      </c>
      <c r="D42" s="28">
        <v>13693379583</v>
      </c>
      <c r="E42" s="28">
        <v>10325920389</v>
      </c>
      <c r="F42" s="28">
        <v>8747803032</v>
      </c>
      <c r="G42" s="28">
        <v>4586088251</v>
      </c>
      <c r="H42" s="28">
        <v>10656075000</v>
      </c>
      <c r="I42" s="28">
        <v>36825190000</v>
      </c>
      <c r="J42" s="28">
        <v>32544000000</v>
      </c>
      <c r="K42" s="32">
        <v>25962387316</v>
      </c>
      <c r="L42" s="32">
        <v>22034952580</v>
      </c>
    </row>
    <row r="43" spans="1:12" x14ac:dyDescent="0.25">
      <c r="A43" s="6" t="s">
        <v>220</v>
      </c>
      <c r="B43" s="28">
        <v>6833149825</v>
      </c>
      <c r="C43" s="28">
        <v>19647000537</v>
      </c>
      <c r="D43" s="28">
        <v>25409800000</v>
      </c>
      <c r="E43" s="28">
        <v>29494376723</v>
      </c>
      <c r="F43" s="28">
        <v>27200496349</v>
      </c>
      <c r="G43" s="28">
        <v>29689900185</v>
      </c>
      <c r="H43" s="28">
        <v>28529331999</v>
      </c>
      <c r="I43" s="28">
        <v>28166940000</v>
      </c>
      <c r="J43" s="28">
        <v>28027000002</v>
      </c>
      <c r="K43" s="32">
        <v>25750542684</v>
      </c>
      <c r="L43" s="32">
        <v>46472107420</v>
      </c>
    </row>
    <row r="44" spans="1:12" x14ac:dyDescent="0.25">
      <c r="A44" s="14" t="s">
        <v>221</v>
      </c>
      <c r="B44" s="29">
        <f t="shared" ref="B44:D44" si="23">+B45+B46</f>
        <v>634195737</v>
      </c>
      <c r="C44" s="29">
        <f t="shared" si="23"/>
        <v>1550186793</v>
      </c>
      <c r="D44" s="29">
        <f t="shared" si="23"/>
        <v>3209291848</v>
      </c>
      <c r="E44" s="29">
        <f>+E45+E46</f>
        <v>5421089609.1999998</v>
      </c>
      <c r="F44" s="29">
        <f>+F45+F46</f>
        <v>5395420828</v>
      </c>
      <c r="G44" s="29">
        <f>+G45+G46</f>
        <v>6830628435</v>
      </c>
      <c r="H44" s="29">
        <f t="shared" ref="H44:L44" si="24">+H45+H46</f>
        <v>7022338504</v>
      </c>
      <c r="I44" s="29">
        <f t="shared" si="24"/>
        <v>3144029899</v>
      </c>
      <c r="J44" s="29">
        <f t="shared" si="24"/>
        <v>3140029900</v>
      </c>
      <c r="K44" s="29">
        <f t="shared" si="24"/>
        <v>4105286034</v>
      </c>
      <c r="L44" s="29">
        <f t="shared" si="24"/>
        <v>6612000000</v>
      </c>
    </row>
    <row r="45" spans="1:12" x14ac:dyDescent="0.25">
      <c r="A45" s="6" t="s">
        <v>232</v>
      </c>
      <c r="B45" s="30"/>
      <c r="C45" s="30"/>
      <c r="D45" s="30"/>
      <c r="E45" s="30">
        <v>798600000</v>
      </c>
      <c r="F45" s="30">
        <v>0</v>
      </c>
      <c r="G45" s="30">
        <v>0</v>
      </c>
      <c r="H45" s="30"/>
      <c r="I45" s="30">
        <v>0</v>
      </c>
      <c r="J45" s="30">
        <v>0</v>
      </c>
      <c r="K45" s="30"/>
      <c r="L45" s="30">
        <v>0</v>
      </c>
    </row>
    <row r="46" spans="1:12" x14ac:dyDescent="0.25">
      <c r="A46" s="6" t="s">
        <v>222</v>
      </c>
      <c r="B46" s="28">
        <v>634195737</v>
      </c>
      <c r="C46" s="28">
        <v>1550186793</v>
      </c>
      <c r="D46" s="28">
        <v>3209291848</v>
      </c>
      <c r="E46" s="28">
        <v>4622489609.1999998</v>
      </c>
      <c r="F46" s="28">
        <v>5395420828</v>
      </c>
      <c r="G46" s="28">
        <v>6830628435</v>
      </c>
      <c r="H46" s="28">
        <v>7022338504</v>
      </c>
      <c r="I46" s="28">
        <v>3144029899</v>
      </c>
      <c r="J46" s="28">
        <v>3140029900</v>
      </c>
      <c r="K46" s="32">
        <v>4105286034</v>
      </c>
      <c r="L46" s="32">
        <v>6612000000</v>
      </c>
    </row>
    <row r="47" spans="1:12" x14ac:dyDescent="0.25">
      <c r="A47" s="24" t="s">
        <v>223</v>
      </c>
      <c r="B47" s="33">
        <f t="shared" ref="B47:D47" si="25">+B37</f>
        <v>9511882704</v>
      </c>
      <c r="C47" s="33">
        <f t="shared" si="25"/>
        <v>24151072549</v>
      </c>
      <c r="D47" s="33">
        <f t="shared" si="25"/>
        <v>46441849828</v>
      </c>
      <c r="E47" s="33">
        <f>+E37</f>
        <v>45245109142.199997</v>
      </c>
      <c r="F47" s="33">
        <f>+F37</f>
        <v>41343909176</v>
      </c>
      <c r="G47" s="33">
        <f>+G37</f>
        <v>41106616871</v>
      </c>
      <c r="H47" s="33">
        <f t="shared" ref="H47:L47" si="26">+H37</f>
        <v>46207745503</v>
      </c>
      <c r="I47" s="33">
        <f t="shared" si="26"/>
        <v>68136159899</v>
      </c>
      <c r="J47" s="33">
        <f t="shared" si="26"/>
        <v>63711029902</v>
      </c>
      <c r="K47" s="33">
        <f t="shared" si="26"/>
        <v>55818216034</v>
      </c>
      <c r="L47" s="33">
        <f t="shared" si="26"/>
        <v>76119060000</v>
      </c>
    </row>
    <row r="48" spans="1:12" ht="15.75" thickBot="1" x14ac:dyDescent="0.3">
      <c r="A48" s="25" t="s">
        <v>224</v>
      </c>
      <c r="B48" s="34">
        <f>+B36+B47</f>
        <v>82999715488</v>
      </c>
      <c r="C48" s="34">
        <f t="shared" ref="C48:D48" si="27">+C36+C47</f>
        <v>121097477877</v>
      </c>
      <c r="D48" s="34">
        <f t="shared" si="27"/>
        <v>206593893122</v>
      </c>
      <c r="E48" s="34">
        <f>+E36+E47</f>
        <v>239430757335.20001</v>
      </c>
      <c r="F48" s="34">
        <f>+F36+F47</f>
        <v>258479546529.85001</v>
      </c>
      <c r="G48" s="34">
        <f>+G36+G47</f>
        <v>300889210552</v>
      </c>
      <c r="H48" s="34">
        <f t="shared" ref="H48:L48" si="28">+H36+H47</f>
        <v>328999387390</v>
      </c>
      <c r="I48" s="34">
        <f t="shared" si="28"/>
        <v>378997503959</v>
      </c>
      <c r="J48" s="34">
        <f t="shared" si="28"/>
        <v>390475775514</v>
      </c>
      <c r="K48" s="34">
        <f t="shared" si="28"/>
        <v>430000814579</v>
      </c>
      <c r="L48" s="34">
        <f t="shared" si="28"/>
        <v>530846353593</v>
      </c>
    </row>
    <row r="49" spans="1:4" ht="15.75" thickTop="1" x14ac:dyDescent="0.25">
      <c r="A49" s="12" t="s">
        <v>300</v>
      </c>
      <c r="B49" s="12"/>
      <c r="C49" s="12"/>
      <c r="D49" s="12"/>
    </row>
    <row r="51" spans="1:4" x14ac:dyDescent="0.25">
      <c r="A51" t="s">
        <v>285</v>
      </c>
    </row>
    <row r="52" spans="1:4" x14ac:dyDescent="0.25">
      <c r="A52" t="s">
        <v>341</v>
      </c>
    </row>
  </sheetData>
  <mergeCells count="6">
    <mergeCell ref="A6:L6"/>
    <mergeCell ref="A7:L7"/>
    <mergeCell ref="A2:L2"/>
    <mergeCell ref="A3:L3"/>
    <mergeCell ref="A4:L4"/>
    <mergeCell ref="A5:L5"/>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02"/>
  <sheetViews>
    <sheetView showGridLines="0" topLeftCell="A64" zoomScale="84" zoomScaleNormal="84" workbookViewId="0">
      <selection activeCell="A96" sqref="A96"/>
    </sheetView>
  </sheetViews>
  <sheetFormatPr defaultColWidth="9.140625" defaultRowHeight="15" x14ac:dyDescent="0.25"/>
  <cols>
    <col min="1" max="1" width="87.85546875" bestFit="1" customWidth="1"/>
    <col min="2" max="2" width="22" customWidth="1"/>
    <col min="3" max="3" width="18.85546875" bestFit="1" customWidth="1"/>
    <col min="4" max="4" width="19.5703125" bestFit="1" customWidth="1"/>
    <col min="5" max="6" width="19" bestFit="1" customWidth="1"/>
    <col min="7" max="7" width="19.140625" bestFit="1" customWidth="1"/>
    <col min="8" max="8" width="13.7109375" bestFit="1" customWidth="1"/>
  </cols>
  <sheetData>
    <row r="2" spans="1:8" ht="21" x14ac:dyDescent="0.25">
      <c r="A2" s="70" t="s">
        <v>0</v>
      </c>
      <c r="B2" s="71"/>
      <c r="C2" s="71"/>
      <c r="D2" s="71"/>
      <c r="E2" s="71"/>
      <c r="F2" s="71"/>
      <c r="G2" s="71"/>
    </row>
    <row r="3" spans="1:8" ht="18.75" x14ac:dyDescent="0.25">
      <c r="A3" s="72" t="s">
        <v>1</v>
      </c>
      <c r="B3" s="73"/>
      <c r="C3" s="73"/>
      <c r="D3" s="73"/>
      <c r="E3" s="73"/>
      <c r="F3" s="73"/>
      <c r="G3" s="73"/>
    </row>
    <row r="4" spans="1:8" x14ac:dyDescent="0.25">
      <c r="A4" s="74" t="s">
        <v>2</v>
      </c>
      <c r="B4" s="75"/>
      <c r="C4" s="75"/>
      <c r="D4" s="75"/>
      <c r="E4" s="75"/>
      <c r="F4" s="75"/>
      <c r="G4" s="75"/>
    </row>
    <row r="5" spans="1:8" x14ac:dyDescent="0.25">
      <c r="A5" s="76" t="s">
        <v>3</v>
      </c>
      <c r="B5" s="77"/>
      <c r="C5" s="77"/>
      <c r="D5" s="77"/>
      <c r="E5" s="77"/>
      <c r="F5" s="77"/>
      <c r="G5" s="77"/>
    </row>
    <row r="6" spans="1:8" x14ac:dyDescent="0.25">
      <c r="A6" s="76" t="s">
        <v>295</v>
      </c>
      <c r="B6" s="77"/>
      <c r="C6" s="77"/>
      <c r="D6" s="77"/>
      <c r="E6" s="77"/>
      <c r="F6" s="77"/>
      <c r="G6" s="77"/>
    </row>
    <row r="7" spans="1:8" x14ac:dyDescent="0.25">
      <c r="A7" s="82" t="s">
        <v>5</v>
      </c>
      <c r="B7" s="82"/>
      <c r="C7" s="82"/>
      <c r="D7" s="82"/>
      <c r="E7" s="82"/>
      <c r="F7" s="82"/>
      <c r="G7" s="82"/>
    </row>
    <row r="8" spans="1:8" x14ac:dyDescent="0.25">
      <c r="A8" s="1" t="s">
        <v>6</v>
      </c>
      <c r="B8" s="2">
        <v>2014</v>
      </c>
      <c r="C8" s="2">
        <v>2015</v>
      </c>
      <c r="D8" s="2">
        <v>2016</v>
      </c>
      <c r="E8" s="2">
        <v>2017</v>
      </c>
      <c r="F8" s="2">
        <v>2018</v>
      </c>
      <c r="G8" s="2">
        <v>2019</v>
      </c>
      <c r="H8" s="3"/>
    </row>
    <row r="9" spans="1:8" x14ac:dyDescent="0.25">
      <c r="A9" s="3" t="s">
        <v>80</v>
      </c>
      <c r="B9" s="27">
        <f>+B10+B16+B25+B18+B30+B23</f>
        <v>399776498939</v>
      </c>
      <c r="C9" s="27">
        <f>+C10+C16+C25+C18+C30+C23</f>
        <v>450395842876</v>
      </c>
      <c r="D9" s="27">
        <f>+D10+D16+D25+D18+D30+D23</f>
        <v>488396045996</v>
      </c>
      <c r="E9" s="27">
        <f t="shared" ref="E9:G9" si="0">+E10+E16+E25+E18+E30+E23</f>
        <v>526377193392</v>
      </c>
      <c r="F9" s="27">
        <f t="shared" si="0"/>
        <v>583551709972</v>
      </c>
      <c r="G9" s="27">
        <f t="shared" si="0"/>
        <v>643906763177</v>
      </c>
      <c r="H9" s="5"/>
    </row>
    <row r="10" spans="1:8" x14ac:dyDescent="0.25">
      <c r="A10" s="5" t="s">
        <v>202</v>
      </c>
      <c r="B10" s="27">
        <f>SUM(B11:B15)</f>
        <v>159258404437</v>
      </c>
      <c r="C10" s="27">
        <f>SUM(C11:C15)</f>
        <v>195772929992</v>
      </c>
      <c r="D10" s="27">
        <f t="shared" ref="D10:G10" si="1">SUM(D11:D15)</f>
        <v>198011204775</v>
      </c>
      <c r="E10" s="27">
        <f t="shared" si="1"/>
        <v>234513729852</v>
      </c>
      <c r="F10" s="27">
        <f t="shared" si="1"/>
        <v>262204837920</v>
      </c>
      <c r="G10" s="27">
        <f t="shared" si="1"/>
        <v>284605468149</v>
      </c>
      <c r="H10" s="6"/>
    </row>
    <row r="11" spans="1:8" x14ac:dyDescent="0.25">
      <c r="A11" s="6" t="s">
        <v>233</v>
      </c>
      <c r="B11" s="32">
        <v>113440840106</v>
      </c>
      <c r="C11" s="35">
        <v>138800745582</v>
      </c>
      <c r="D11" s="35">
        <v>139851427080</v>
      </c>
      <c r="E11" s="35">
        <v>155084906263</v>
      </c>
      <c r="F11" s="35">
        <v>170875134280</v>
      </c>
      <c r="G11" s="35">
        <v>186407299329</v>
      </c>
      <c r="H11" s="6"/>
    </row>
    <row r="12" spans="1:8" x14ac:dyDescent="0.25">
      <c r="A12" s="6" t="s">
        <v>94</v>
      </c>
      <c r="B12" s="32">
        <v>45746966395</v>
      </c>
      <c r="C12" s="35">
        <v>52864498235</v>
      </c>
      <c r="D12" s="35">
        <v>54055611782</v>
      </c>
      <c r="E12" s="35">
        <v>75492645391</v>
      </c>
      <c r="F12" s="35">
        <v>87410272669</v>
      </c>
      <c r="G12" s="35">
        <v>94328270220</v>
      </c>
      <c r="H12" s="6"/>
    </row>
    <row r="13" spans="1:8" x14ac:dyDescent="0.25">
      <c r="A13" s="6" t="s">
        <v>234</v>
      </c>
      <c r="B13" s="32">
        <v>70597936</v>
      </c>
      <c r="C13" s="35">
        <v>36729157</v>
      </c>
      <c r="D13" s="35">
        <v>33468895</v>
      </c>
      <c r="E13" s="35">
        <v>139681180</v>
      </c>
      <c r="F13" s="35">
        <v>122933953</v>
      </c>
      <c r="G13" s="35">
        <v>73401582</v>
      </c>
      <c r="H13" s="5"/>
    </row>
    <row r="14" spans="1:8" x14ac:dyDescent="0.25">
      <c r="A14" s="6" t="s">
        <v>252</v>
      </c>
      <c r="B14" s="29"/>
      <c r="C14" s="35">
        <v>3654605672</v>
      </c>
      <c r="D14" s="35">
        <v>3654345672</v>
      </c>
      <c r="E14" s="35">
        <v>3380145672</v>
      </c>
      <c r="F14" s="35">
        <v>3380145672</v>
      </c>
      <c r="G14" s="35">
        <v>3380145672</v>
      </c>
      <c r="H14" s="16"/>
    </row>
    <row r="15" spans="1:8" x14ac:dyDescent="0.25">
      <c r="A15" s="6" t="s">
        <v>253</v>
      </c>
      <c r="B15" s="29"/>
      <c r="C15" s="35">
        <v>416351346</v>
      </c>
      <c r="D15" s="35">
        <v>416351346</v>
      </c>
      <c r="E15" s="35">
        <v>416351346</v>
      </c>
      <c r="F15" s="35">
        <v>416351346</v>
      </c>
      <c r="G15" s="35">
        <v>416351346</v>
      </c>
      <c r="H15" s="5"/>
    </row>
    <row r="16" spans="1:8" x14ac:dyDescent="0.25">
      <c r="A16" s="5" t="s">
        <v>235</v>
      </c>
      <c r="B16" s="29">
        <f>+B17</f>
        <v>24209134542</v>
      </c>
      <c r="C16" s="29">
        <f>+C17</f>
        <v>28081903598</v>
      </c>
      <c r="D16" s="29">
        <f t="shared" ref="D16:G16" si="2">+D17</f>
        <v>28523568713</v>
      </c>
      <c r="E16" s="29">
        <f t="shared" si="2"/>
        <v>31695722720</v>
      </c>
      <c r="F16" s="29">
        <f t="shared" si="2"/>
        <v>34251580772</v>
      </c>
      <c r="G16" s="29">
        <f t="shared" si="2"/>
        <v>36969992188</v>
      </c>
      <c r="H16" s="16"/>
    </row>
    <row r="17" spans="1:8" x14ac:dyDescent="0.25">
      <c r="A17" s="16" t="s">
        <v>206</v>
      </c>
      <c r="B17" s="32">
        <v>24209134542</v>
      </c>
      <c r="C17" s="35">
        <v>28081903598</v>
      </c>
      <c r="D17" s="35">
        <v>28523568713</v>
      </c>
      <c r="E17" s="35">
        <v>31695722720</v>
      </c>
      <c r="F17" s="35">
        <v>34251580772</v>
      </c>
      <c r="G17" s="35">
        <v>36969992188</v>
      </c>
      <c r="H17" s="16"/>
    </row>
    <row r="18" spans="1:8" x14ac:dyDescent="0.25">
      <c r="A18" s="5" t="s">
        <v>254</v>
      </c>
      <c r="B18" s="27">
        <f>+B19</f>
        <v>71465584950</v>
      </c>
      <c r="C18" s="27">
        <f>+C19</f>
        <v>88017019279</v>
      </c>
      <c r="D18" s="27">
        <f t="shared" ref="D18:G18" si="3">+D19</f>
        <v>97767441076</v>
      </c>
      <c r="E18" s="27">
        <f t="shared" si="3"/>
        <v>114865424715</v>
      </c>
      <c r="F18" s="27">
        <f t="shared" si="3"/>
        <v>134663720202</v>
      </c>
      <c r="G18" s="27">
        <f t="shared" si="3"/>
        <v>147886952782</v>
      </c>
      <c r="H18" s="16"/>
    </row>
    <row r="19" spans="1:8" x14ac:dyDescent="0.25">
      <c r="A19" s="5" t="s">
        <v>255</v>
      </c>
      <c r="B19" s="27">
        <f>+SUM(B20:B22)</f>
        <v>71465584950</v>
      </c>
      <c r="C19" s="27">
        <f>+SUM(C20:C22)</f>
        <v>88017019279</v>
      </c>
      <c r="D19" s="27">
        <f t="shared" ref="D19:G19" si="4">+SUM(D20:D22)</f>
        <v>97767441076</v>
      </c>
      <c r="E19" s="27">
        <f t="shared" si="4"/>
        <v>114865424715</v>
      </c>
      <c r="F19" s="27">
        <f t="shared" si="4"/>
        <v>134663720202</v>
      </c>
      <c r="G19" s="27">
        <f t="shared" si="4"/>
        <v>147886952782</v>
      </c>
      <c r="H19" s="16"/>
    </row>
    <row r="20" spans="1:8" x14ac:dyDescent="0.25">
      <c r="A20" s="16" t="s">
        <v>256</v>
      </c>
      <c r="B20" s="32">
        <v>16522247223</v>
      </c>
      <c r="C20" s="35">
        <v>53659895174</v>
      </c>
      <c r="D20" s="35">
        <v>52470545375</v>
      </c>
      <c r="E20" s="35">
        <v>61740124715</v>
      </c>
      <c r="F20" s="35">
        <v>74430254984</v>
      </c>
      <c r="G20" s="35">
        <v>77752907554</v>
      </c>
      <c r="H20" s="5"/>
    </row>
    <row r="21" spans="1:8" x14ac:dyDescent="0.25">
      <c r="A21" s="16" t="s">
        <v>257</v>
      </c>
      <c r="B21" s="32">
        <v>54537383762</v>
      </c>
      <c r="C21" s="35">
        <v>33515805665</v>
      </c>
      <c r="D21" s="35">
        <v>44529493762</v>
      </c>
      <c r="E21" s="35">
        <v>51573610000</v>
      </c>
      <c r="F21" s="35">
        <v>58892844300</v>
      </c>
      <c r="G21" s="35">
        <v>69739994251</v>
      </c>
      <c r="H21" s="16"/>
    </row>
    <row r="22" spans="1:8" x14ac:dyDescent="0.25">
      <c r="A22" s="16" t="s">
        <v>258</v>
      </c>
      <c r="B22" s="32">
        <v>405953965</v>
      </c>
      <c r="C22" s="35">
        <v>841318440</v>
      </c>
      <c r="D22" s="35">
        <v>767401939</v>
      </c>
      <c r="E22" s="35">
        <v>1551690000</v>
      </c>
      <c r="F22" s="35">
        <v>1340620918</v>
      </c>
      <c r="G22" s="35">
        <v>394050977</v>
      </c>
      <c r="H22" s="16"/>
    </row>
    <row r="23" spans="1:8" s="3" customFormat="1" x14ac:dyDescent="0.25">
      <c r="A23" s="5" t="s">
        <v>274</v>
      </c>
      <c r="B23" s="5"/>
      <c r="C23" s="27">
        <f>C24</f>
        <v>0</v>
      </c>
      <c r="D23" s="27">
        <f t="shared" ref="D23:G23" si="5">D24</f>
        <v>325650000</v>
      </c>
      <c r="E23" s="27">
        <f t="shared" si="5"/>
        <v>0</v>
      </c>
      <c r="F23" s="27">
        <f t="shared" si="5"/>
        <v>0</v>
      </c>
      <c r="G23" s="27">
        <f t="shared" si="5"/>
        <v>0</v>
      </c>
      <c r="H23" s="16"/>
    </row>
    <row r="24" spans="1:8" x14ac:dyDescent="0.25">
      <c r="A24" s="16" t="s">
        <v>275</v>
      </c>
      <c r="B24" s="16"/>
      <c r="C24" s="35">
        <v>0</v>
      </c>
      <c r="D24" s="35">
        <v>325650000</v>
      </c>
      <c r="E24" s="35">
        <v>0</v>
      </c>
      <c r="F24" s="35">
        <v>0</v>
      </c>
      <c r="G24" s="35">
        <v>0</v>
      </c>
      <c r="H24" s="3"/>
    </row>
    <row r="25" spans="1:8" x14ac:dyDescent="0.25">
      <c r="A25" s="5" t="s">
        <v>259</v>
      </c>
      <c r="B25" s="29">
        <f>+B26+B27+B28+B29</f>
        <v>144843375010</v>
      </c>
      <c r="C25" s="29">
        <f>+C26+C27+C28+C29</f>
        <v>138501100797</v>
      </c>
      <c r="D25" s="29">
        <f t="shared" ref="D25:G25" si="6">+D26+D27+D28+D29</f>
        <v>163754075617</v>
      </c>
      <c r="E25" s="29">
        <f t="shared" si="6"/>
        <v>145274205842</v>
      </c>
      <c r="F25" s="29">
        <f t="shared" si="6"/>
        <v>152378924955</v>
      </c>
      <c r="G25" s="29">
        <f t="shared" si="6"/>
        <v>174407022311</v>
      </c>
      <c r="H25" s="5"/>
    </row>
    <row r="26" spans="1:8" x14ac:dyDescent="0.25">
      <c r="A26" s="16" t="s">
        <v>260</v>
      </c>
      <c r="B26" s="32">
        <v>23921817356</v>
      </c>
      <c r="C26" s="35">
        <v>26485308848</v>
      </c>
      <c r="D26" s="35">
        <v>28391919044</v>
      </c>
      <c r="E26" s="35">
        <v>28323412464</v>
      </c>
      <c r="F26" s="35">
        <v>29150537754</v>
      </c>
      <c r="G26" s="35">
        <v>32315550000</v>
      </c>
      <c r="H26" s="16"/>
    </row>
    <row r="27" spans="1:8" x14ac:dyDescent="0.25">
      <c r="A27" s="16" t="s">
        <v>261</v>
      </c>
      <c r="B27" s="32">
        <v>100997031840</v>
      </c>
      <c r="C27" s="35">
        <v>99991014431</v>
      </c>
      <c r="D27" s="35">
        <v>123198832271</v>
      </c>
      <c r="E27" s="35">
        <v>104369915835</v>
      </c>
      <c r="F27" s="35">
        <v>110885192682</v>
      </c>
      <c r="G27" s="35">
        <v>129436801471</v>
      </c>
      <c r="H27" s="16"/>
    </row>
    <row r="28" spans="1:8" x14ac:dyDescent="0.25">
      <c r="A28" s="16" t="s">
        <v>262</v>
      </c>
      <c r="B28" s="32">
        <v>284990283</v>
      </c>
      <c r="C28" s="35">
        <v>284787312</v>
      </c>
      <c r="D28" s="35">
        <v>294745510</v>
      </c>
      <c r="E28" s="35">
        <v>297268842</v>
      </c>
      <c r="F28" s="35">
        <v>690243092</v>
      </c>
      <c r="G28" s="35">
        <v>956498001</v>
      </c>
      <c r="H28" s="5"/>
    </row>
    <row r="29" spans="1:8" x14ac:dyDescent="0.25">
      <c r="A29" s="16" t="s">
        <v>263</v>
      </c>
      <c r="B29" s="32">
        <v>19639535531</v>
      </c>
      <c r="C29" s="35">
        <v>11739990206</v>
      </c>
      <c r="D29" s="35">
        <v>11868578792</v>
      </c>
      <c r="E29" s="35">
        <v>12283608701</v>
      </c>
      <c r="F29" s="35">
        <v>11652951427</v>
      </c>
      <c r="G29" s="35">
        <v>11698172839</v>
      </c>
      <c r="H29" s="16"/>
    </row>
    <row r="30" spans="1:8" x14ac:dyDescent="0.25">
      <c r="A30" s="5" t="s">
        <v>264</v>
      </c>
      <c r="B30" s="29"/>
      <c r="C30" s="29">
        <v>22889210</v>
      </c>
      <c r="D30" s="29">
        <v>14105815</v>
      </c>
      <c r="E30" s="29">
        <v>28110263</v>
      </c>
      <c r="F30" s="29">
        <v>52646123</v>
      </c>
      <c r="G30" s="29">
        <v>37327747</v>
      </c>
      <c r="H30" s="16"/>
    </row>
    <row r="31" spans="1:8" x14ac:dyDescent="0.25">
      <c r="A31" s="3" t="s">
        <v>63</v>
      </c>
      <c r="B31" s="27">
        <f>+B32+B35+B41+B45+B48+B52+B54</f>
        <v>101808130814</v>
      </c>
      <c r="C31" s="27">
        <f>+C32+C35+C41+C45+C48+C52+C54</f>
        <v>78920222714</v>
      </c>
      <c r="D31" s="27">
        <f t="shared" ref="D31:E31" si="7">+D32+D35+D41+D45+D48+D52+D54</f>
        <v>77795730998</v>
      </c>
      <c r="E31" s="27">
        <f t="shared" si="7"/>
        <v>98029851689</v>
      </c>
      <c r="F31" s="27">
        <f>+F32+F35+F41+F45+F48+F52+F54</f>
        <v>106334514755</v>
      </c>
      <c r="G31" s="27">
        <f>+G32+G35+G41+G45+G48+G52+G54</f>
        <v>121549097376</v>
      </c>
      <c r="H31" s="16"/>
    </row>
    <row r="32" spans="1:8" x14ac:dyDescent="0.25">
      <c r="A32" s="5" t="s">
        <v>236</v>
      </c>
      <c r="B32" s="27">
        <f>+SUM(B33:B34)</f>
        <v>61916648427</v>
      </c>
      <c r="C32" s="27">
        <f>+SUM(C33:C34)</f>
        <v>19866866625</v>
      </c>
      <c r="D32" s="27">
        <f t="shared" ref="D32:G32" si="8">+SUM(D33:D34)</f>
        <v>21294999163</v>
      </c>
      <c r="E32" s="27">
        <f t="shared" si="8"/>
        <v>22182239772</v>
      </c>
      <c r="F32" s="27">
        <f t="shared" si="8"/>
        <v>25048075630</v>
      </c>
      <c r="G32" s="27">
        <f t="shared" si="8"/>
        <v>34896934982</v>
      </c>
      <c r="H32" s="16"/>
    </row>
    <row r="33" spans="1:8" x14ac:dyDescent="0.25">
      <c r="A33" s="16" t="s">
        <v>237</v>
      </c>
      <c r="B33" s="32">
        <v>57024605519</v>
      </c>
      <c r="C33" s="35">
        <v>15925405661</v>
      </c>
      <c r="D33" s="35">
        <v>18462826726</v>
      </c>
      <c r="E33" s="35">
        <v>17568847241</v>
      </c>
      <c r="F33" s="35">
        <v>19172359775</v>
      </c>
      <c r="G33" s="35">
        <v>26005945330</v>
      </c>
      <c r="H33" s="16"/>
    </row>
    <row r="34" spans="1:8" x14ac:dyDescent="0.25">
      <c r="A34" s="16" t="s">
        <v>238</v>
      </c>
      <c r="B34" s="32">
        <v>4892042908</v>
      </c>
      <c r="C34" s="35">
        <v>3941460964</v>
      </c>
      <c r="D34" s="35">
        <v>2832172437</v>
      </c>
      <c r="E34" s="35">
        <v>4613392531</v>
      </c>
      <c r="F34" s="35">
        <v>5875715855</v>
      </c>
      <c r="G34" s="35">
        <v>8890989652</v>
      </c>
      <c r="H34" s="5"/>
    </row>
    <row r="35" spans="1:8" x14ac:dyDescent="0.25">
      <c r="A35" s="5" t="s">
        <v>239</v>
      </c>
      <c r="B35" s="27">
        <f>+B36+B37+B38+B39+B40</f>
        <v>10578680120</v>
      </c>
      <c r="C35" s="27">
        <f>+C36+C37+C38+C39+C40</f>
        <v>41176841776</v>
      </c>
      <c r="D35" s="27">
        <f t="shared" ref="D35:G35" si="9">+D36+D37+D38+D39+D40</f>
        <v>35642662901</v>
      </c>
      <c r="E35" s="27">
        <f t="shared" si="9"/>
        <v>39182226555</v>
      </c>
      <c r="F35" s="27">
        <f t="shared" si="9"/>
        <v>46666084902</v>
      </c>
      <c r="G35" s="27">
        <f t="shared" si="9"/>
        <v>51765802891</v>
      </c>
      <c r="H35" s="5"/>
    </row>
    <row r="36" spans="1:8" x14ac:dyDescent="0.25">
      <c r="A36" s="16" t="s">
        <v>240</v>
      </c>
      <c r="B36" s="32">
        <v>1919679398</v>
      </c>
      <c r="C36" s="35">
        <v>31959351279</v>
      </c>
      <c r="D36" s="35">
        <v>26342775368</v>
      </c>
      <c r="E36" s="35">
        <v>28824979079</v>
      </c>
      <c r="F36" s="35">
        <v>29833778717</v>
      </c>
      <c r="G36" s="35">
        <v>35483625124</v>
      </c>
      <c r="H36" s="26"/>
    </row>
    <row r="37" spans="1:8" x14ac:dyDescent="0.25">
      <c r="A37" s="16" t="s">
        <v>241</v>
      </c>
      <c r="B37" s="32">
        <v>6956247402</v>
      </c>
      <c r="C37" s="35">
        <v>8121461531</v>
      </c>
      <c r="D37" s="35">
        <v>8413928672</v>
      </c>
      <c r="E37" s="35">
        <v>9799644948</v>
      </c>
      <c r="F37" s="35">
        <v>15741054399</v>
      </c>
      <c r="G37" s="35">
        <v>15524988208</v>
      </c>
      <c r="H37" s="26"/>
    </row>
    <row r="38" spans="1:8" x14ac:dyDescent="0.25">
      <c r="A38" s="16" t="s">
        <v>242</v>
      </c>
      <c r="B38" s="32">
        <v>66250904</v>
      </c>
      <c r="C38" s="35">
        <v>281525770</v>
      </c>
      <c r="D38" s="35">
        <v>224197468</v>
      </c>
      <c r="E38" s="35">
        <v>112637969</v>
      </c>
      <c r="F38" s="35">
        <v>111373261</v>
      </c>
      <c r="G38" s="35">
        <v>198005550</v>
      </c>
      <c r="H38" s="5"/>
    </row>
    <row r="39" spans="1:8" x14ac:dyDescent="0.25">
      <c r="A39" s="16" t="s">
        <v>243</v>
      </c>
      <c r="B39" s="32">
        <v>48387908</v>
      </c>
      <c r="C39" s="35">
        <v>158287908</v>
      </c>
      <c r="D39" s="35">
        <v>13100192</v>
      </c>
      <c r="E39" s="35">
        <v>4870706</v>
      </c>
      <c r="F39" s="35">
        <v>11693661</v>
      </c>
      <c r="G39" s="35">
        <v>17771460</v>
      </c>
      <c r="H39" s="16"/>
    </row>
    <row r="40" spans="1:8" x14ac:dyDescent="0.25">
      <c r="A40" s="16" t="s">
        <v>244</v>
      </c>
      <c r="B40" s="32">
        <v>1588114508</v>
      </c>
      <c r="C40" s="35">
        <v>656215288</v>
      </c>
      <c r="D40" s="35">
        <v>648661201</v>
      </c>
      <c r="E40" s="35">
        <v>440093853</v>
      </c>
      <c r="F40" s="35">
        <v>968184864</v>
      </c>
      <c r="G40" s="35">
        <v>541412549</v>
      </c>
      <c r="H40" s="16"/>
    </row>
    <row r="41" spans="1:8" x14ac:dyDescent="0.25">
      <c r="A41" s="5" t="s">
        <v>245</v>
      </c>
      <c r="B41" s="27">
        <f>+B42+B43+B44</f>
        <v>806315846</v>
      </c>
      <c r="C41" s="27">
        <f>+C42+C43+C44</f>
        <v>15483132</v>
      </c>
      <c r="D41" s="27">
        <f t="shared" ref="D41:G41" si="10">+D42+D43+D44</f>
        <v>8748014</v>
      </c>
      <c r="E41" s="27">
        <f t="shared" si="10"/>
        <v>17713305</v>
      </c>
      <c r="F41" s="27">
        <f t="shared" si="10"/>
        <v>245259403</v>
      </c>
      <c r="G41" s="27">
        <f t="shared" si="10"/>
        <v>57098790</v>
      </c>
      <c r="H41" s="16"/>
    </row>
    <row r="42" spans="1:8" x14ac:dyDescent="0.25">
      <c r="A42" s="16" t="s">
        <v>265</v>
      </c>
      <c r="B42" s="35">
        <v>0</v>
      </c>
      <c r="C42" s="35">
        <v>4848</v>
      </c>
      <c r="D42" s="35">
        <v>500000</v>
      </c>
      <c r="E42" s="35">
        <v>1430000</v>
      </c>
      <c r="F42" s="35">
        <v>35000</v>
      </c>
      <c r="G42" s="35">
        <v>148790</v>
      </c>
      <c r="H42" s="5"/>
    </row>
    <row r="43" spans="1:8" x14ac:dyDescent="0.25">
      <c r="A43" s="16" t="s">
        <v>266</v>
      </c>
      <c r="B43" s="35">
        <v>0</v>
      </c>
      <c r="C43" s="35">
        <v>1863696</v>
      </c>
      <c r="D43" s="35">
        <v>1631240</v>
      </c>
      <c r="E43" s="35">
        <v>4566240</v>
      </c>
      <c r="F43" s="35">
        <v>1181242</v>
      </c>
      <c r="G43" s="35">
        <v>650000</v>
      </c>
      <c r="H43" s="16"/>
    </row>
    <row r="44" spans="1:8" x14ac:dyDescent="0.25">
      <c r="A44" s="16" t="s">
        <v>267</v>
      </c>
      <c r="B44" s="35">
        <v>806315846</v>
      </c>
      <c r="C44" s="35">
        <v>13614588</v>
      </c>
      <c r="D44" s="35">
        <v>6616774</v>
      </c>
      <c r="E44" s="35">
        <v>11717065</v>
      </c>
      <c r="F44" s="35">
        <v>244043161</v>
      </c>
      <c r="G44" s="35">
        <v>56300000</v>
      </c>
      <c r="H44" s="16"/>
    </row>
    <row r="45" spans="1:8" x14ac:dyDescent="0.25">
      <c r="A45" s="5" t="s">
        <v>246</v>
      </c>
      <c r="B45" s="27">
        <f>+B46+B47</f>
        <v>1043041380</v>
      </c>
      <c r="C45" s="27">
        <f>+C46+C47</f>
        <v>1263660773</v>
      </c>
      <c r="D45" s="27">
        <f t="shared" ref="D45:G45" si="11">+D46+D47</f>
        <v>1243080496</v>
      </c>
      <c r="E45" s="27">
        <f t="shared" si="11"/>
        <v>1165575570</v>
      </c>
      <c r="F45" s="27">
        <f t="shared" si="11"/>
        <v>1490641548</v>
      </c>
      <c r="G45" s="27">
        <f t="shared" si="11"/>
        <v>1014328614</v>
      </c>
    </row>
    <row r="46" spans="1:8" x14ac:dyDescent="0.25">
      <c r="A46" s="26" t="s">
        <v>247</v>
      </c>
      <c r="B46" s="35">
        <v>1000000000</v>
      </c>
      <c r="C46" s="35">
        <v>1027217357</v>
      </c>
      <c r="D46" s="35">
        <v>1030070514</v>
      </c>
      <c r="E46" s="35">
        <v>797003919</v>
      </c>
      <c r="F46" s="35">
        <v>930513877</v>
      </c>
      <c r="G46" s="35">
        <v>610476345</v>
      </c>
    </row>
    <row r="47" spans="1:8" x14ac:dyDescent="0.25">
      <c r="A47" s="26" t="s">
        <v>248</v>
      </c>
      <c r="B47" s="35">
        <v>43041380</v>
      </c>
      <c r="C47" s="35">
        <v>236443416</v>
      </c>
      <c r="D47" s="35">
        <v>213009982</v>
      </c>
      <c r="E47" s="35">
        <v>368571651</v>
      </c>
      <c r="F47" s="35">
        <v>560127671</v>
      </c>
      <c r="G47" s="35">
        <v>403852269</v>
      </c>
    </row>
    <row r="48" spans="1:8" x14ac:dyDescent="0.25">
      <c r="A48" s="5" t="s">
        <v>249</v>
      </c>
      <c r="B48" s="27">
        <f t="shared" ref="B48:G48" si="12">SUM(B49:B51)</f>
        <v>26017160766</v>
      </c>
      <c r="C48" s="27">
        <f t="shared" si="12"/>
        <v>15118929687</v>
      </c>
      <c r="D48" s="27">
        <f t="shared" si="12"/>
        <v>18159956149</v>
      </c>
      <c r="E48" s="27">
        <f t="shared" si="12"/>
        <v>34035812212</v>
      </c>
      <c r="F48" s="27">
        <f t="shared" si="12"/>
        <v>31438168997</v>
      </c>
      <c r="G48" s="27">
        <f t="shared" si="12"/>
        <v>32368647824</v>
      </c>
    </row>
    <row r="49" spans="1:7" x14ac:dyDescent="0.25">
      <c r="A49" s="16" t="s">
        <v>250</v>
      </c>
      <c r="B49" s="32">
        <v>435883652</v>
      </c>
      <c r="C49" s="35">
        <v>424500000</v>
      </c>
      <c r="D49" s="35">
        <v>477210000</v>
      </c>
      <c r="E49" s="35">
        <v>478240000</v>
      </c>
      <c r="F49" s="35">
        <v>430269145</v>
      </c>
      <c r="G49" s="35">
        <v>115269145</v>
      </c>
    </row>
    <row r="50" spans="1:7" x14ac:dyDescent="0.25">
      <c r="A50" s="16" t="s">
        <v>251</v>
      </c>
      <c r="B50" s="32">
        <v>25519777114</v>
      </c>
      <c r="C50" s="35">
        <v>14694429687</v>
      </c>
      <c r="D50" s="35">
        <v>17632746149</v>
      </c>
      <c r="E50" s="35">
        <v>31915059070</v>
      </c>
      <c r="F50" s="35">
        <v>29648118409</v>
      </c>
      <c r="G50" s="35">
        <v>31304253807</v>
      </c>
    </row>
    <row r="51" spans="1:7" x14ac:dyDescent="0.25">
      <c r="A51" s="16" t="s">
        <v>268</v>
      </c>
      <c r="B51" s="32">
        <v>61500000</v>
      </c>
      <c r="C51" s="61"/>
      <c r="D51" s="35">
        <v>50000000</v>
      </c>
      <c r="E51" s="35">
        <v>1642513142</v>
      </c>
      <c r="F51" s="35">
        <v>1359781443</v>
      </c>
      <c r="G51" s="35">
        <v>949124872</v>
      </c>
    </row>
    <row r="52" spans="1:7" x14ac:dyDescent="0.25">
      <c r="A52" s="5" t="s">
        <v>269</v>
      </c>
      <c r="B52" s="27">
        <f>+B53</f>
        <v>0</v>
      </c>
      <c r="C52" s="27">
        <f>+C53</f>
        <v>32156446</v>
      </c>
      <c r="D52" s="27">
        <f t="shared" ref="D52:G52" si="13">+D53</f>
        <v>0</v>
      </c>
      <c r="E52" s="27">
        <f t="shared" si="13"/>
        <v>0</v>
      </c>
      <c r="F52" s="27">
        <f t="shared" si="13"/>
        <v>0</v>
      </c>
      <c r="G52" s="27">
        <f t="shared" si="13"/>
        <v>0</v>
      </c>
    </row>
    <row r="53" spans="1:7" x14ac:dyDescent="0.25">
      <c r="A53" s="16" t="s">
        <v>270</v>
      </c>
      <c r="B53" s="35">
        <v>0</v>
      </c>
      <c r="C53" s="35">
        <v>32156446</v>
      </c>
      <c r="D53" s="35">
        <v>0</v>
      </c>
      <c r="E53" s="35">
        <v>0</v>
      </c>
      <c r="F53" s="35">
        <v>0</v>
      </c>
      <c r="G53" s="35">
        <v>0</v>
      </c>
    </row>
    <row r="54" spans="1:7" x14ac:dyDescent="0.25">
      <c r="A54" s="5" t="s">
        <v>271</v>
      </c>
      <c r="B54" s="27">
        <f>+B55+B56</f>
        <v>1446284275</v>
      </c>
      <c r="C54" s="27">
        <f>+C55+C56</f>
        <v>1446284275</v>
      </c>
      <c r="D54" s="27">
        <f t="shared" ref="D54:G54" si="14">+D55+D56</f>
        <v>1446284275</v>
      </c>
      <c r="E54" s="27">
        <f t="shared" si="14"/>
        <v>1446284275</v>
      </c>
      <c r="F54" s="27">
        <f t="shared" si="14"/>
        <v>1446284275</v>
      </c>
      <c r="G54" s="27">
        <f t="shared" si="14"/>
        <v>1446284275</v>
      </c>
    </row>
    <row r="55" spans="1:7" x14ac:dyDescent="0.25">
      <c r="A55" s="16" t="s">
        <v>272</v>
      </c>
      <c r="B55" s="32">
        <v>1267847984</v>
      </c>
      <c r="C55" s="32">
        <v>1267847984</v>
      </c>
      <c r="D55" s="32">
        <v>1267847984</v>
      </c>
      <c r="E55" s="32">
        <v>1267847984</v>
      </c>
      <c r="F55" s="32">
        <v>1267847984</v>
      </c>
      <c r="G55" s="32">
        <v>1267847984</v>
      </c>
    </row>
    <row r="56" spans="1:7" x14ac:dyDescent="0.25">
      <c r="A56" s="16" t="s">
        <v>273</v>
      </c>
      <c r="B56" s="32">
        <v>178436291</v>
      </c>
      <c r="C56" s="32">
        <v>178436291</v>
      </c>
      <c r="D56" s="32">
        <v>178436291</v>
      </c>
      <c r="E56" s="32">
        <v>178436291</v>
      </c>
      <c r="F56" s="32">
        <v>178436291</v>
      </c>
      <c r="G56" s="32">
        <v>178436291</v>
      </c>
    </row>
    <row r="57" spans="1:7" x14ac:dyDescent="0.25">
      <c r="A57" s="24" t="s">
        <v>339</v>
      </c>
      <c r="B57" s="33">
        <f>+B9+B31</f>
        <v>501584629753</v>
      </c>
      <c r="C57" s="33">
        <f>+C9+C31</f>
        <v>529316065590</v>
      </c>
      <c r="D57" s="33">
        <f t="shared" ref="D57:E57" si="15">+D9+D31</f>
        <v>566191776994</v>
      </c>
      <c r="E57" s="33">
        <f t="shared" si="15"/>
        <v>624407045081</v>
      </c>
      <c r="F57" s="33">
        <f>+F9+F31</f>
        <v>689886224727</v>
      </c>
      <c r="G57" s="33">
        <f>+G9+G31</f>
        <v>765455860553</v>
      </c>
    </row>
    <row r="58" spans="1:7" x14ac:dyDescent="0.25">
      <c r="A58" s="65"/>
      <c r="B58" s="66"/>
      <c r="C58" s="66"/>
      <c r="D58" s="66"/>
      <c r="E58" s="66"/>
      <c r="F58" s="66"/>
      <c r="G58" s="66"/>
    </row>
    <row r="59" spans="1:7" x14ac:dyDescent="0.25">
      <c r="A59" s="1" t="s">
        <v>336</v>
      </c>
      <c r="B59" s="2">
        <v>2014</v>
      </c>
      <c r="C59" s="2">
        <v>2015</v>
      </c>
      <c r="D59" s="2">
        <v>2016</v>
      </c>
      <c r="E59" s="2">
        <v>2017</v>
      </c>
      <c r="F59" s="2">
        <v>2018</v>
      </c>
      <c r="G59" s="2">
        <v>2019</v>
      </c>
    </row>
    <row r="60" spans="1:7" s="3" customFormat="1" x14ac:dyDescent="0.25">
      <c r="A60" s="5" t="s">
        <v>304</v>
      </c>
      <c r="B60" s="63">
        <f>B61+B64</f>
        <v>3221769807</v>
      </c>
      <c r="C60" s="63">
        <f t="shared" ref="C60:G60" si="16">C61+C64</f>
        <v>3243800000</v>
      </c>
      <c r="D60" s="63">
        <f t="shared" si="16"/>
        <v>4576814000</v>
      </c>
      <c r="E60" s="63">
        <f t="shared" si="16"/>
        <v>5040059952</v>
      </c>
      <c r="F60" s="63">
        <f t="shared" si="16"/>
        <v>5334000000</v>
      </c>
      <c r="G60" s="63">
        <f t="shared" si="16"/>
        <v>3480000000</v>
      </c>
    </row>
    <row r="61" spans="1:7" s="3" customFormat="1" x14ac:dyDescent="0.25">
      <c r="A61" s="14" t="s">
        <v>305</v>
      </c>
      <c r="B61" s="27">
        <f>B62</f>
        <v>0</v>
      </c>
      <c r="C61" s="27">
        <f t="shared" ref="C61:G62" si="17">C62</f>
        <v>0</v>
      </c>
      <c r="D61" s="27">
        <f t="shared" si="17"/>
        <v>0</v>
      </c>
      <c r="E61" s="27">
        <f t="shared" si="17"/>
        <v>0</v>
      </c>
      <c r="F61" s="27">
        <f t="shared" si="17"/>
        <v>0</v>
      </c>
      <c r="G61" s="27">
        <f t="shared" si="17"/>
        <v>0</v>
      </c>
    </row>
    <row r="62" spans="1:7" x14ac:dyDescent="0.25">
      <c r="A62" s="22" t="s">
        <v>306</v>
      </c>
      <c r="B62" s="27">
        <f>B63</f>
        <v>0</v>
      </c>
      <c r="C62" s="27">
        <f t="shared" si="17"/>
        <v>0</v>
      </c>
      <c r="D62" s="27">
        <f t="shared" si="17"/>
        <v>0</v>
      </c>
      <c r="E62" s="27">
        <f t="shared" si="17"/>
        <v>0</v>
      </c>
      <c r="F62" s="27">
        <f t="shared" si="17"/>
        <v>0</v>
      </c>
      <c r="G62" s="27">
        <f t="shared" si="17"/>
        <v>0</v>
      </c>
    </row>
    <row r="63" spans="1:7" x14ac:dyDescent="0.25">
      <c r="A63" s="62" t="s">
        <v>307</v>
      </c>
      <c r="B63" s="35">
        <v>0</v>
      </c>
      <c r="C63" s="35">
        <v>0</v>
      </c>
      <c r="D63" s="35">
        <v>0</v>
      </c>
      <c r="E63" s="35">
        <v>0</v>
      </c>
      <c r="F63" s="35">
        <v>0</v>
      </c>
      <c r="G63" s="35">
        <v>0</v>
      </c>
    </row>
    <row r="64" spans="1:7" s="3" customFormat="1" x14ac:dyDescent="0.25">
      <c r="A64" s="14" t="s">
        <v>308</v>
      </c>
      <c r="B64" s="63">
        <f>B65+B68</f>
        <v>3221769807</v>
      </c>
      <c r="C64" s="63">
        <f t="shared" ref="C64:G64" si="18">C65+C68</f>
        <v>3243800000</v>
      </c>
      <c r="D64" s="63">
        <f t="shared" si="18"/>
        <v>4576814000</v>
      </c>
      <c r="E64" s="63">
        <f t="shared" si="18"/>
        <v>5040059952</v>
      </c>
      <c r="F64" s="63">
        <f t="shared" si="18"/>
        <v>5334000000</v>
      </c>
      <c r="G64" s="63">
        <f t="shared" si="18"/>
        <v>3480000000</v>
      </c>
    </row>
    <row r="65" spans="1:7" x14ac:dyDescent="0.25">
      <c r="A65" s="22" t="s">
        <v>309</v>
      </c>
      <c r="B65" s="63">
        <f>SUM(B66:B67)</f>
        <v>3221769807</v>
      </c>
      <c r="C65" s="63">
        <f>SUM(C66:C67)</f>
        <v>3243800000</v>
      </c>
      <c r="D65" s="63">
        <f t="shared" ref="D65:G65" si="19">SUM(D66:D67)</f>
        <v>4576814000</v>
      </c>
      <c r="E65" s="63">
        <f t="shared" si="19"/>
        <v>5040059952</v>
      </c>
      <c r="F65" s="63">
        <f t="shared" si="19"/>
        <v>5334000000</v>
      </c>
      <c r="G65" s="63">
        <f t="shared" si="19"/>
        <v>3480000000</v>
      </c>
    </row>
    <row r="66" spans="1:7" x14ac:dyDescent="0.25">
      <c r="A66" s="62" t="s">
        <v>310</v>
      </c>
      <c r="B66" s="64">
        <v>2000000000</v>
      </c>
      <c r="C66" s="64">
        <v>2000000000</v>
      </c>
      <c r="D66" s="64">
        <v>2000000000</v>
      </c>
      <c r="E66" s="64">
        <v>2000000000</v>
      </c>
      <c r="F66" s="64">
        <v>5334000000</v>
      </c>
      <c r="G66" s="64">
        <v>2000000000</v>
      </c>
    </row>
    <row r="67" spans="1:7" x14ac:dyDescent="0.25">
      <c r="A67" s="62" t="s">
        <v>311</v>
      </c>
      <c r="B67" s="64">
        <v>1221769807</v>
      </c>
      <c r="C67" s="64">
        <v>1243800000</v>
      </c>
      <c r="D67" s="64">
        <v>2576814000</v>
      </c>
      <c r="E67" s="64">
        <v>3040059952</v>
      </c>
      <c r="F67" s="27">
        <v>0</v>
      </c>
      <c r="G67" s="64">
        <v>1480000000</v>
      </c>
    </row>
    <row r="68" spans="1:7" x14ac:dyDescent="0.25">
      <c r="A68" s="22" t="s">
        <v>312</v>
      </c>
      <c r="B68" s="27">
        <f>B69</f>
        <v>0</v>
      </c>
      <c r="C68" s="27">
        <f t="shared" ref="C68:G68" si="20">C69</f>
        <v>0</v>
      </c>
      <c r="D68" s="27">
        <f t="shared" si="20"/>
        <v>0</v>
      </c>
      <c r="E68" s="27">
        <f t="shared" si="20"/>
        <v>0</v>
      </c>
      <c r="F68" s="27">
        <f t="shared" si="20"/>
        <v>0</v>
      </c>
      <c r="G68" s="27">
        <f t="shared" si="20"/>
        <v>0</v>
      </c>
    </row>
    <row r="69" spans="1:7" x14ac:dyDescent="0.25">
      <c r="A69" s="62" t="s">
        <v>313</v>
      </c>
      <c r="B69" s="35"/>
      <c r="C69" s="35">
        <v>0</v>
      </c>
      <c r="D69" s="35"/>
      <c r="E69" s="35"/>
      <c r="F69" s="35"/>
      <c r="G69" s="35"/>
    </row>
    <row r="70" spans="1:7" x14ac:dyDescent="0.25">
      <c r="A70" s="5" t="s">
        <v>314</v>
      </c>
      <c r="B70" s="63">
        <f>B71+B85</f>
        <v>108330416517</v>
      </c>
      <c r="C70" s="63">
        <f t="shared" ref="C70:G70" si="21">C71+C85</f>
        <v>98374052437</v>
      </c>
      <c r="D70" s="63">
        <f t="shared" si="21"/>
        <v>92789444686</v>
      </c>
      <c r="E70" s="63">
        <f t="shared" si="21"/>
        <v>81952266103</v>
      </c>
      <c r="F70" s="63">
        <f t="shared" si="21"/>
        <v>121345115690</v>
      </c>
      <c r="G70" s="63">
        <f t="shared" si="21"/>
        <v>152874685798</v>
      </c>
    </row>
    <row r="71" spans="1:7" x14ac:dyDescent="0.25">
      <c r="A71" s="6" t="s">
        <v>315</v>
      </c>
      <c r="B71" s="64">
        <f>B72+B76+B78+B81</f>
        <v>108330416517</v>
      </c>
      <c r="C71" s="64">
        <v>98374052437</v>
      </c>
      <c r="D71" s="64">
        <v>92789444686</v>
      </c>
      <c r="E71" s="64">
        <v>81952266103</v>
      </c>
      <c r="F71" s="64">
        <v>121337615690</v>
      </c>
      <c r="G71" s="64">
        <v>152874685798</v>
      </c>
    </row>
    <row r="72" spans="1:7" x14ac:dyDescent="0.25">
      <c r="A72" s="22" t="s">
        <v>316</v>
      </c>
      <c r="B72" s="63">
        <f>SUM(B73:B75)</f>
        <v>12284475723</v>
      </c>
      <c r="C72" s="63">
        <f t="shared" ref="C72:G72" si="22">SUM(C73:C75)</f>
        <v>15902190456</v>
      </c>
      <c r="D72" s="63">
        <f t="shared" si="22"/>
        <v>30272007872</v>
      </c>
      <c r="E72" s="63">
        <f t="shared" si="22"/>
        <v>26635644311</v>
      </c>
      <c r="F72" s="63">
        <f t="shared" si="22"/>
        <v>102373221473</v>
      </c>
      <c r="G72" s="63">
        <f t="shared" si="22"/>
        <v>66131677812</v>
      </c>
    </row>
    <row r="73" spans="1:7" x14ac:dyDescent="0.25">
      <c r="A73" s="62" t="s">
        <v>317</v>
      </c>
      <c r="B73" s="27">
        <v>0</v>
      </c>
      <c r="C73" s="27">
        <v>0</v>
      </c>
      <c r="D73" s="64">
        <v>14514207872</v>
      </c>
      <c r="E73" s="64">
        <v>17711832990</v>
      </c>
      <c r="F73" s="64">
        <v>20435204174</v>
      </c>
      <c r="G73" s="64">
        <v>12686788179</v>
      </c>
    </row>
    <row r="74" spans="1:7" x14ac:dyDescent="0.25">
      <c r="A74" s="62" t="s">
        <v>318</v>
      </c>
      <c r="B74" s="64"/>
      <c r="C74" s="64"/>
      <c r="D74" s="64"/>
      <c r="E74" s="64"/>
      <c r="F74" s="64">
        <v>44482668573</v>
      </c>
      <c r="G74" s="64"/>
    </row>
    <row r="75" spans="1:7" x14ac:dyDescent="0.25">
      <c r="A75" s="62" t="s">
        <v>319</v>
      </c>
      <c r="B75" s="64">
        <v>12284475723</v>
      </c>
      <c r="C75" s="64">
        <v>15902190456</v>
      </c>
      <c r="D75" s="64">
        <v>15757800000</v>
      </c>
      <c r="E75" s="64">
        <v>8923811321</v>
      </c>
      <c r="F75" s="64">
        <v>37455348726</v>
      </c>
      <c r="G75" s="64">
        <v>53444889633</v>
      </c>
    </row>
    <row r="76" spans="1:7" x14ac:dyDescent="0.25">
      <c r="A76" s="22" t="s">
        <v>320</v>
      </c>
      <c r="B76" s="27">
        <f>B77</f>
        <v>0</v>
      </c>
      <c r="C76" s="27">
        <f t="shared" ref="C76:G76" si="23">C77</f>
        <v>0</v>
      </c>
      <c r="D76" s="27">
        <f t="shared" si="23"/>
        <v>0</v>
      </c>
      <c r="E76" s="27">
        <f t="shared" si="23"/>
        <v>0</v>
      </c>
      <c r="F76" s="27">
        <f t="shared" si="23"/>
        <v>0</v>
      </c>
      <c r="G76" s="27">
        <f t="shared" si="23"/>
        <v>0</v>
      </c>
    </row>
    <row r="77" spans="1:7" x14ac:dyDescent="0.25">
      <c r="A77" s="62" t="s">
        <v>321</v>
      </c>
      <c r="B77" s="27"/>
      <c r="C77" s="27">
        <v>0</v>
      </c>
      <c r="D77" s="27"/>
      <c r="E77" s="27"/>
      <c r="F77" s="27"/>
      <c r="G77" s="27"/>
    </row>
    <row r="78" spans="1:7" x14ac:dyDescent="0.25">
      <c r="A78" s="22" t="s">
        <v>322</v>
      </c>
      <c r="B78" s="63">
        <f>SUM(B79:B80)</f>
        <v>11192024790</v>
      </c>
      <c r="C78" s="63">
        <f t="shared" ref="C78:G78" si="24">SUM(C79:C80)</f>
        <v>37729079201</v>
      </c>
      <c r="D78" s="63">
        <f t="shared" si="24"/>
        <v>16612263295</v>
      </c>
      <c r="E78" s="63">
        <f t="shared" si="24"/>
        <v>18569496738</v>
      </c>
      <c r="F78" s="63">
        <f t="shared" si="24"/>
        <v>18945317497</v>
      </c>
      <c r="G78" s="63">
        <f t="shared" si="24"/>
        <v>22256566574</v>
      </c>
    </row>
    <row r="79" spans="1:7" x14ac:dyDescent="0.25">
      <c r="A79" s="62" t="s">
        <v>323</v>
      </c>
      <c r="B79" s="64">
        <v>5700000000</v>
      </c>
      <c r="C79" s="64">
        <v>0</v>
      </c>
      <c r="D79" s="64">
        <v>10560000000</v>
      </c>
      <c r="E79" s="64">
        <v>9523089274</v>
      </c>
      <c r="F79" s="64">
        <v>18945317497</v>
      </c>
      <c r="G79" s="64">
        <v>9872274896</v>
      </c>
    </row>
    <row r="80" spans="1:7" x14ac:dyDescent="0.25">
      <c r="A80" s="62" t="s">
        <v>324</v>
      </c>
      <c r="B80" s="64">
        <v>5492024790</v>
      </c>
      <c r="C80" s="64">
        <v>37729079201</v>
      </c>
      <c r="D80" s="64">
        <v>6052263295</v>
      </c>
      <c r="E80" s="64">
        <v>9046407464</v>
      </c>
      <c r="F80" s="27">
        <v>0</v>
      </c>
      <c r="G80" s="64">
        <v>12384291678</v>
      </c>
    </row>
    <row r="81" spans="1:8" x14ac:dyDescent="0.25">
      <c r="A81" s="22" t="s">
        <v>325</v>
      </c>
      <c r="B81" s="63">
        <f>SUM(B82:B83)</f>
        <v>84853916004</v>
      </c>
      <c r="C81" s="63">
        <f t="shared" ref="C81:G81" si="25">SUM(C82:C83)</f>
        <v>44742782780</v>
      </c>
      <c r="D81" s="63">
        <f t="shared" si="25"/>
        <v>45905173519</v>
      </c>
      <c r="E81" s="63">
        <f t="shared" si="25"/>
        <v>36747125054</v>
      </c>
      <c r="F81" s="63">
        <f t="shared" si="25"/>
        <v>19076720</v>
      </c>
      <c r="G81" s="63">
        <f t="shared" si="25"/>
        <v>64486441412</v>
      </c>
    </row>
    <row r="82" spans="1:8" x14ac:dyDescent="0.25">
      <c r="A82" s="62" t="s">
        <v>326</v>
      </c>
      <c r="B82" s="64">
        <v>20581504870</v>
      </c>
      <c r="C82" s="64">
        <v>30577111891</v>
      </c>
      <c r="D82" s="64">
        <v>9343578381</v>
      </c>
      <c r="E82" s="64">
        <v>17766404527</v>
      </c>
      <c r="F82" s="64">
        <v>19076720</v>
      </c>
      <c r="G82" s="64">
        <v>11632034716</v>
      </c>
    </row>
    <row r="83" spans="1:8" x14ac:dyDescent="0.25">
      <c r="A83" s="62" t="s">
        <v>327</v>
      </c>
      <c r="B83" s="64">
        <v>64272411134</v>
      </c>
      <c r="C83" s="64">
        <v>14165670889</v>
      </c>
      <c r="D83" s="64">
        <v>36561595138</v>
      </c>
      <c r="E83" s="64">
        <v>18980720527</v>
      </c>
      <c r="F83" s="27">
        <v>0</v>
      </c>
      <c r="G83" s="64">
        <v>52854406696</v>
      </c>
    </row>
    <row r="84" spans="1:8" x14ac:dyDescent="0.25">
      <c r="A84" s="62" t="s">
        <v>328</v>
      </c>
      <c r="B84" s="27"/>
      <c r="C84" s="27">
        <v>0</v>
      </c>
      <c r="D84" s="27"/>
      <c r="E84" s="27"/>
      <c r="F84" s="64"/>
      <c r="G84" s="27"/>
    </row>
    <row r="85" spans="1:8" s="3" customFormat="1" x14ac:dyDescent="0.25">
      <c r="A85" s="14" t="s">
        <v>329</v>
      </c>
      <c r="B85" s="27">
        <f>B86+B88+B90</f>
        <v>0</v>
      </c>
      <c r="C85" s="27">
        <f t="shared" ref="C85:G85" si="26">C86+C88+C90</f>
        <v>0</v>
      </c>
      <c r="D85" s="27">
        <f t="shared" si="26"/>
        <v>0</v>
      </c>
      <c r="E85" s="27">
        <f t="shared" si="26"/>
        <v>0</v>
      </c>
      <c r="F85" s="63">
        <f t="shared" si="26"/>
        <v>7500000</v>
      </c>
      <c r="G85" s="27">
        <f t="shared" si="26"/>
        <v>0</v>
      </c>
    </row>
    <row r="86" spans="1:8" x14ac:dyDescent="0.25">
      <c r="A86" s="22" t="s">
        <v>330</v>
      </c>
      <c r="B86" s="27">
        <f>B87</f>
        <v>0</v>
      </c>
      <c r="C86" s="27">
        <f t="shared" ref="C86:G86" si="27">C87</f>
        <v>0</v>
      </c>
      <c r="D86" s="27">
        <f t="shared" si="27"/>
        <v>0</v>
      </c>
      <c r="E86" s="27">
        <f t="shared" si="27"/>
        <v>0</v>
      </c>
      <c r="F86" s="27">
        <f t="shared" si="27"/>
        <v>0</v>
      </c>
      <c r="G86" s="27">
        <f t="shared" si="27"/>
        <v>0</v>
      </c>
    </row>
    <row r="87" spans="1:8" x14ac:dyDescent="0.25">
      <c r="A87" s="62" t="s">
        <v>331</v>
      </c>
      <c r="B87" s="27"/>
      <c r="C87" s="27"/>
      <c r="D87" s="27"/>
      <c r="E87" s="27">
        <v>0</v>
      </c>
      <c r="F87" s="27"/>
      <c r="G87" s="27"/>
    </row>
    <row r="88" spans="1:8" x14ac:dyDescent="0.25">
      <c r="A88" s="22" t="s">
        <v>332</v>
      </c>
      <c r="B88" s="27">
        <f>B89</f>
        <v>0</v>
      </c>
      <c r="C88" s="27">
        <f t="shared" ref="C88:G88" si="28">C89</f>
        <v>0</v>
      </c>
      <c r="D88" s="27">
        <f t="shared" si="28"/>
        <v>0</v>
      </c>
      <c r="E88" s="27">
        <f t="shared" si="28"/>
        <v>0</v>
      </c>
      <c r="F88" s="27">
        <f t="shared" si="28"/>
        <v>0</v>
      </c>
      <c r="G88" s="27">
        <f t="shared" si="28"/>
        <v>0</v>
      </c>
      <c r="H88" s="63"/>
    </row>
    <row r="89" spans="1:8" x14ac:dyDescent="0.25">
      <c r="A89" s="62" t="s">
        <v>333</v>
      </c>
      <c r="B89" s="27"/>
      <c r="C89" s="27"/>
      <c r="D89" s="27"/>
      <c r="E89" s="27">
        <v>0</v>
      </c>
      <c r="F89" s="27"/>
      <c r="G89" s="27"/>
    </row>
    <row r="90" spans="1:8" x14ac:dyDescent="0.25">
      <c r="A90" s="22" t="s">
        <v>334</v>
      </c>
      <c r="B90" s="27">
        <f>B91</f>
        <v>0</v>
      </c>
      <c r="C90" s="27">
        <f t="shared" ref="C90:G90" si="29">C91</f>
        <v>0</v>
      </c>
      <c r="D90" s="27">
        <f t="shared" si="29"/>
        <v>0</v>
      </c>
      <c r="E90" s="27">
        <f t="shared" si="29"/>
        <v>0</v>
      </c>
      <c r="F90" s="63">
        <f t="shared" si="29"/>
        <v>7500000</v>
      </c>
      <c r="G90" s="27">
        <f t="shared" si="29"/>
        <v>0</v>
      </c>
    </row>
    <row r="91" spans="1:8" x14ac:dyDescent="0.25">
      <c r="A91" s="62" t="s">
        <v>335</v>
      </c>
      <c r="B91" s="27"/>
      <c r="C91" s="27"/>
      <c r="D91" s="27"/>
      <c r="E91" s="27">
        <v>0</v>
      </c>
      <c r="F91" s="64">
        <v>7500000</v>
      </c>
      <c r="G91" s="27"/>
    </row>
    <row r="92" spans="1:8" x14ac:dyDescent="0.25">
      <c r="A92" s="24" t="s">
        <v>337</v>
      </c>
      <c r="B92" s="33">
        <f>B60+B70</f>
        <v>111552186324</v>
      </c>
      <c r="C92" s="33">
        <f t="shared" ref="C92:G92" si="30">C60+C70</f>
        <v>101617852437</v>
      </c>
      <c r="D92" s="33">
        <f t="shared" si="30"/>
        <v>97366258686</v>
      </c>
      <c r="E92" s="33">
        <f t="shared" si="30"/>
        <v>86992326055</v>
      </c>
      <c r="F92" s="33">
        <f t="shared" si="30"/>
        <v>126679115690</v>
      </c>
      <c r="G92" s="33">
        <f t="shared" si="30"/>
        <v>156354685798</v>
      </c>
    </row>
    <row r="93" spans="1:8" x14ac:dyDescent="0.25">
      <c r="A93" s="24" t="s">
        <v>338</v>
      </c>
      <c r="B93" s="33">
        <f>B57+B92</f>
        <v>613136816077</v>
      </c>
      <c r="C93" s="33">
        <f t="shared" ref="C93:G93" si="31">C57+C92</f>
        <v>630933918027</v>
      </c>
      <c r="D93" s="33">
        <f t="shared" si="31"/>
        <v>663558035680</v>
      </c>
      <c r="E93" s="33">
        <f t="shared" si="31"/>
        <v>711399371136</v>
      </c>
      <c r="F93" s="33">
        <f t="shared" si="31"/>
        <v>816565340417</v>
      </c>
      <c r="G93" s="33">
        <f t="shared" si="31"/>
        <v>921810546351</v>
      </c>
    </row>
    <row r="94" spans="1:8" x14ac:dyDescent="0.25">
      <c r="A94" s="12"/>
      <c r="B94" s="64"/>
      <c r="C94" s="64"/>
      <c r="D94" s="64"/>
      <c r="E94" s="64"/>
      <c r="F94" s="64"/>
      <c r="G94" s="64"/>
    </row>
    <row r="95" spans="1:8" x14ac:dyDescent="0.25">
      <c r="A95" s="12" t="s">
        <v>300</v>
      </c>
      <c r="B95" s="64"/>
      <c r="C95" s="64"/>
      <c r="D95" s="64"/>
      <c r="E95" s="64"/>
      <c r="F95" s="64"/>
      <c r="G95" s="64"/>
    </row>
    <row r="96" spans="1:8" x14ac:dyDescent="0.25">
      <c r="A96" s="12"/>
      <c r="B96" s="67"/>
      <c r="C96" s="67"/>
      <c r="D96" s="67"/>
      <c r="E96" s="67"/>
      <c r="F96" s="67"/>
      <c r="G96" s="67"/>
    </row>
    <row r="97" spans="1:7" x14ac:dyDescent="0.25">
      <c r="A97" s="12"/>
      <c r="B97" s="67"/>
      <c r="C97" s="67"/>
      <c r="D97" s="67"/>
      <c r="E97" s="67"/>
      <c r="F97" s="67"/>
      <c r="G97" s="67"/>
    </row>
    <row r="98" spans="1:7" x14ac:dyDescent="0.25">
      <c r="A98" s="12"/>
      <c r="B98" s="12"/>
      <c r="C98" s="12"/>
      <c r="D98" s="12"/>
      <c r="E98" s="12"/>
      <c r="F98" s="12"/>
      <c r="G98" s="12"/>
    </row>
    <row r="99" spans="1:7" x14ac:dyDescent="0.25">
      <c r="A99" s="12"/>
      <c r="B99" s="12"/>
      <c r="C99" s="12"/>
      <c r="D99" s="12"/>
      <c r="E99" s="12"/>
      <c r="F99" s="12"/>
      <c r="G99" s="12"/>
    </row>
    <row r="100" spans="1:7" x14ac:dyDescent="0.25">
      <c r="A100" s="12"/>
      <c r="B100" s="12"/>
      <c r="C100" s="12"/>
      <c r="D100" s="12"/>
      <c r="E100" s="12"/>
      <c r="F100" s="12"/>
      <c r="G100" s="12"/>
    </row>
    <row r="101" spans="1:7" x14ac:dyDescent="0.25">
      <c r="A101" s="12"/>
      <c r="B101" s="12"/>
      <c r="C101" s="12"/>
      <c r="D101" s="12"/>
      <c r="E101" s="12"/>
      <c r="F101" s="12"/>
      <c r="G101" s="12"/>
    </row>
    <row r="102" spans="1:7" x14ac:dyDescent="0.25">
      <c r="A102" s="12"/>
      <c r="B102" s="12"/>
      <c r="C102" s="12"/>
      <c r="D102" s="12"/>
      <c r="E102" s="12"/>
      <c r="F102" s="12"/>
      <c r="G102" s="12"/>
    </row>
  </sheetData>
  <mergeCells count="6">
    <mergeCell ref="A6:G6"/>
    <mergeCell ref="A7:G7"/>
    <mergeCell ref="A2:G2"/>
    <mergeCell ref="A3:G3"/>
    <mergeCell ref="A4:G4"/>
    <mergeCell ref="A5:G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2"/>
  <sheetViews>
    <sheetView showGridLines="0" topLeftCell="A19" workbookViewId="0">
      <selection activeCell="B41" sqref="B41:B42"/>
    </sheetView>
  </sheetViews>
  <sheetFormatPr defaultColWidth="9.140625" defaultRowHeight="15" x14ac:dyDescent="0.25"/>
  <cols>
    <col min="1" max="1" width="7.5703125" customWidth="1"/>
    <col min="2" max="2" width="57.7109375" customWidth="1"/>
    <col min="3" max="3" width="15.140625" bestFit="1" customWidth="1"/>
    <col min="6" max="6" width="15.140625" bestFit="1" customWidth="1"/>
  </cols>
  <sheetData>
    <row r="2" spans="2:4" ht="21" x14ac:dyDescent="0.25">
      <c r="B2" s="70" t="s">
        <v>0</v>
      </c>
      <c r="C2" s="71"/>
      <c r="D2" s="71"/>
    </row>
    <row r="3" spans="2:4" ht="18.75" x14ac:dyDescent="0.25">
      <c r="B3" s="72" t="s">
        <v>1</v>
      </c>
      <c r="C3" s="73"/>
      <c r="D3" s="73"/>
    </row>
    <row r="4" spans="2:4" x14ac:dyDescent="0.25">
      <c r="B4" s="74" t="s">
        <v>2</v>
      </c>
      <c r="C4" s="75"/>
      <c r="D4" s="75"/>
    </row>
    <row r="5" spans="2:4" x14ac:dyDescent="0.25">
      <c r="B5" s="76" t="s">
        <v>3</v>
      </c>
      <c r="C5" s="77"/>
      <c r="D5" s="77"/>
    </row>
    <row r="6" spans="2:4" x14ac:dyDescent="0.25">
      <c r="B6" s="76" t="s">
        <v>42</v>
      </c>
      <c r="C6" s="77"/>
      <c r="D6" s="77"/>
    </row>
    <row r="7" spans="2:4" x14ac:dyDescent="0.25">
      <c r="B7" s="69" t="s">
        <v>5</v>
      </c>
      <c r="C7" s="69"/>
      <c r="D7" s="69"/>
    </row>
    <row r="9" spans="2:4" x14ac:dyDescent="0.25">
      <c r="B9" s="1" t="s">
        <v>6</v>
      </c>
      <c r="C9" s="2">
        <v>1968</v>
      </c>
    </row>
    <row r="10" spans="2:4" x14ac:dyDescent="0.25">
      <c r="B10" s="3" t="s">
        <v>7</v>
      </c>
      <c r="C10" s="27">
        <f>+C11+C14</f>
        <v>146479746</v>
      </c>
    </row>
    <row r="11" spans="2:4" x14ac:dyDescent="0.25">
      <c r="B11" s="5" t="s">
        <v>8</v>
      </c>
      <c r="C11" s="27">
        <f>SUM(C12:C13)</f>
        <v>113228765</v>
      </c>
    </row>
    <row r="12" spans="2:4" x14ac:dyDescent="0.25">
      <c r="B12" s="6" t="s">
        <v>9</v>
      </c>
      <c r="C12" s="28">
        <v>99792775</v>
      </c>
    </row>
    <row r="13" spans="2:4" x14ac:dyDescent="0.25">
      <c r="B13" s="6" t="s">
        <v>10</v>
      </c>
      <c r="C13" s="28">
        <v>13435990</v>
      </c>
    </row>
    <row r="14" spans="2:4" x14ac:dyDescent="0.25">
      <c r="B14" s="5" t="s">
        <v>11</v>
      </c>
      <c r="C14" s="27">
        <f>SUM(C15:C17)</f>
        <v>33250981</v>
      </c>
    </row>
    <row r="15" spans="2:4" x14ac:dyDescent="0.25">
      <c r="B15" s="6" t="s">
        <v>43</v>
      </c>
      <c r="C15" s="28">
        <v>9886325</v>
      </c>
    </row>
    <row r="16" spans="2:4" x14ac:dyDescent="0.25">
      <c r="B16" s="6" t="s">
        <v>44</v>
      </c>
      <c r="C16" s="28">
        <v>22927231</v>
      </c>
    </row>
    <row r="17" spans="2:3" x14ac:dyDescent="0.25">
      <c r="B17" s="6" t="s">
        <v>45</v>
      </c>
      <c r="C17" s="28">
        <v>437425</v>
      </c>
    </row>
    <row r="18" spans="2:3" x14ac:dyDescent="0.25">
      <c r="B18" s="3" t="s">
        <v>14</v>
      </c>
      <c r="C18" s="27">
        <f>+C19+C22</f>
        <v>8786455</v>
      </c>
    </row>
    <row r="19" spans="2:3" x14ac:dyDescent="0.25">
      <c r="B19" s="5" t="s">
        <v>15</v>
      </c>
      <c r="C19" s="27">
        <f>SUM(C20:C21)</f>
        <v>4500000</v>
      </c>
    </row>
    <row r="20" spans="2:3" x14ac:dyDescent="0.25">
      <c r="B20" s="6" t="s">
        <v>16</v>
      </c>
      <c r="C20" s="28">
        <v>3153000</v>
      </c>
    </row>
    <row r="21" spans="2:3" x14ac:dyDescent="0.25">
      <c r="B21" s="6" t="s">
        <v>17</v>
      </c>
      <c r="C21" s="28">
        <v>1347000</v>
      </c>
    </row>
    <row r="22" spans="2:3" x14ac:dyDescent="0.25">
      <c r="B22" s="5" t="s">
        <v>18</v>
      </c>
      <c r="C22" s="29">
        <f>+C23</f>
        <v>4286455</v>
      </c>
    </row>
    <row r="23" spans="2:3" x14ac:dyDescent="0.25">
      <c r="B23" s="6" t="s">
        <v>19</v>
      </c>
      <c r="C23" s="28">
        <v>4286455</v>
      </c>
    </row>
    <row r="24" spans="2:3" x14ac:dyDescent="0.25">
      <c r="B24" s="9" t="s">
        <v>20</v>
      </c>
      <c r="C24" s="27">
        <f>+C25+C32+C36+C37</f>
        <v>43005099</v>
      </c>
    </row>
    <row r="25" spans="2:3" x14ac:dyDescent="0.25">
      <c r="B25" s="5" t="s">
        <v>21</v>
      </c>
      <c r="C25" s="27">
        <f>SUM(C26:C31)</f>
        <v>6571596</v>
      </c>
    </row>
    <row r="26" spans="2:3" x14ac:dyDescent="0.25">
      <c r="B26" s="6" t="s">
        <v>22</v>
      </c>
      <c r="C26" s="28">
        <v>1123870</v>
      </c>
    </row>
    <row r="27" spans="2:3" x14ac:dyDescent="0.25">
      <c r="B27" s="6" t="s">
        <v>23</v>
      </c>
      <c r="C27" s="28">
        <v>3288800</v>
      </c>
    </row>
    <row r="28" spans="2:3" x14ac:dyDescent="0.25">
      <c r="B28" s="6" t="s">
        <v>24</v>
      </c>
      <c r="C28" s="28">
        <v>458926</v>
      </c>
    </row>
    <row r="29" spans="2:3" x14ac:dyDescent="0.25">
      <c r="B29" s="6" t="s">
        <v>25</v>
      </c>
      <c r="C29" s="28">
        <v>400000</v>
      </c>
    </row>
    <row r="30" spans="2:3" x14ac:dyDescent="0.25">
      <c r="B30" s="6" t="s">
        <v>26</v>
      </c>
      <c r="C30" s="28">
        <v>1200000</v>
      </c>
    </row>
    <row r="31" spans="2:3" x14ac:dyDescent="0.25">
      <c r="B31" s="6" t="s">
        <v>27</v>
      </c>
      <c r="C31" s="28">
        <v>100000</v>
      </c>
    </row>
    <row r="32" spans="2:3" x14ac:dyDescent="0.25">
      <c r="B32" s="5" t="s">
        <v>28</v>
      </c>
      <c r="C32" s="27">
        <f>SUM(C33:C35)</f>
        <v>1750000</v>
      </c>
    </row>
    <row r="33" spans="2:6" x14ac:dyDescent="0.25">
      <c r="B33" s="6" t="s">
        <v>46</v>
      </c>
      <c r="C33" s="28">
        <v>1750000</v>
      </c>
    </row>
    <row r="34" spans="2:6" x14ac:dyDescent="0.25">
      <c r="B34" s="6" t="s">
        <v>47</v>
      </c>
      <c r="C34" s="28">
        <v>0</v>
      </c>
    </row>
    <row r="35" spans="2:6" x14ac:dyDescent="0.25">
      <c r="B35" s="6" t="s">
        <v>48</v>
      </c>
      <c r="C35" s="28">
        <v>0</v>
      </c>
    </row>
    <row r="36" spans="2:6" x14ac:dyDescent="0.25">
      <c r="B36" s="5" t="s">
        <v>49</v>
      </c>
      <c r="C36" s="29">
        <v>13237503</v>
      </c>
      <c r="F36" s="13"/>
    </row>
    <row r="37" spans="2:6" x14ac:dyDescent="0.25">
      <c r="B37" s="36" t="s">
        <v>50</v>
      </c>
      <c r="C37" s="37">
        <v>21446000</v>
      </c>
      <c r="D37" s="4"/>
    </row>
    <row r="38" spans="2:6" ht="15.75" thickBot="1" x14ac:dyDescent="0.3">
      <c r="B38" s="10" t="s">
        <v>340</v>
      </c>
      <c r="C38" s="31">
        <f>SUM(C10,C18,C24)</f>
        <v>198271300</v>
      </c>
    </row>
    <row r="39" spans="2:6" ht="15.75" thickTop="1" x14ac:dyDescent="0.25">
      <c r="B39" s="12" t="s">
        <v>297</v>
      </c>
    </row>
    <row r="41" spans="2:6" x14ac:dyDescent="0.25">
      <c r="B41" t="s">
        <v>285</v>
      </c>
    </row>
    <row r="42" spans="2:6" x14ac:dyDescent="0.25">
      <c r="B42" t="s">
        <v>341</v>
      </c>
    </row>
  </sheetData>
  <mergeCells count="6">
    <mergeCell ref="B7:D7"/>
    <mergeCell ref="B2:D2"/>
    <mergeCell ref="B3:D3"/>
    <mergeCell ref="B4:D4"/>
    <mergeCell ref="B5:D5"/>
    <mergeCell ref="B6:D6"/>
  </mergeCells>
  <pageMargins left="0.7" right="0.7" top="0.75" bottom="0.75" header="0.3" footer="0.3"/>
  <pageSetup orientation="portrait" r:id="rId1"/>
  <ignoredErrors>
    <ignoredError sqref="C32"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45"/>
  <sheetViews>
    <sheetView showGridLines="0" topLeftCell="A13" workbookViewId="0">
      <selection activeCell="B41" sqref="B41:B42"/>
    </sheetView>
  </sheetViews>
  <sheetFormatPr defaultColWidth="9.140625" defaultRowHeight="15" x14ac:dyDescent="0.25"/>
  <cols>
    <col min="1" max="1" width="7" customWidth="1"/>
    <col min="2" max="2" width="49.140625" customWidth="1"/>
    <col min="3" max="3" width="27.140625" customWidth="1"/>
    <col min="4" max="4" width="10" bestFit="1" customWidth="1"/>
  </cols>
  <sheetData>
    <row r="2" spans="2:4" ht="21" x14ac:dyDescent="0.25">
      <c r="B2" s="70" t="s">
        <v>0</v>
      </c>
      <c r="C2" s="71"/>
      <c r="D2" s="71"/>
    </row>
    <row r="3" spans="2:4" ht="18.75" x14ac:dyDescent="0.25">
      <c r="B3" s="72" t="s">
        <v>1</v>
      </c>
      <c r="C3" s="73"/>
      <c r="D3" s="73"/>
    </row>
    <row r="4" spans="2:4" x14ac:dyDescent="0.25">
      <c r="B4" s="74" t="s">
        <v>2</v>
      </c>
      <c r="C4" s="75"/>
      <c r="D4" s="75"/>
    </row>
    <row r="5" spans="2:4" x14ac:dyDescent="0.25">
      <c r="B5" s="76" t="s">
        <v>3</v>
      </c>
      <c r="C5" s="77"/>
      <c r="D5" s="77"/>
    </row>
    <row r="6" spans="2:4" x14ac:dyDescent="0.25">
      <c r="B6" s="76" t="s">
        <v>51</v>
      </c>
      <c r="C6" s="77"/>
      <c r="D6" s="77"/>
    </row>
    <row r="7" spans="2:4" x14ac:dyDescent="0.25">
      <c r="B7" s="69" t="s">
        <v>5</v>
      </c>
      <c r="C7" s="69"/>
      <c r="D7" s="69"/>
    </row>
    <row r="9" spans="2:4" x14ac:dyDescent="0.25">
      <c r="B9" s="1" t="s">
        <v>6</v>
      </c>
      <c r="C9" s="2">
        <v>1969</v>
      </c>
    </row>
    <row r="10" spans="2:4" x14ac:dyDescent="0.25">
      <c r="B10" s="3" t="s">
        <v>52</v>
      </c>
      <c r="C10" s="27">
        <f>+C11+C14+C18</f>
        <v>156659561</v>
      </c>
    </row>
    <row r="11" spans="2:4" x14ac:dyDescent="0.25">
      <c r="B11" s="5" t="s">
        <v>53</v>
      </c>
      <c r="C11" s="29">
        <f>SUM(C12:C13)</f>
        <v>116825026</v>
      </c>
    </row>
    <row r="12" spans="2:4" x14ac:dyDescent="0.25">
      <c r="B12" s="6" t="s">
        <v>54</v>
      </c>
      <c r="C12" s="28">
        <v>99454003</v>
      </c>
    </row>
    <row r="13" spans="2:4" x14ac:dyDescent="0.25">
      <c r="B13" s="6" t="s">
        <v>55</v>
      </c>
      <c r="C13" s="28">
        <v>17371023</v>
      </c>
    </row>
    <row r="14" spans="2:4" x14ac:dyDescent="0.25">
      <c r="B14" s="5" t="s">
        <v>56</v>
      </c>
      <c r="C14" s="27">
        <f>SUM(C15:C17)</f>
        <v>38034535</v>
      </c>
    </row>
    <row r="15" spans="2:4" x14ac:dyDescent="0.25">
      <c r="B15" s="6" t="s">
        <v>57</v>
      </c>
      <c r="C15" s="28">
        <v>23329760</v>
      </c>
    </row>
    <row r="16" spans="2:4" x14ac:dyDescent="0.25">
      <c r="B16" s="6" t="s">
        <v>58</v>
      </c>
      <c r="C16" s="28">
        <v>14369217</v>
      </c>
    </row>
    <row r="17" spans="2:3" x14ac:dyDescent="0.25">
      <c r="B17" s="6" t="s">
        <v>59</v>
      </c>
      <c r="C17" s="28">
        <v>335558</v>
      </c>
    </row>
    <row r="18" spans="2:3" x14ac:dyDescent="0.25">
      <c r="B18" s="5" t="s">
        <v>60</v>
      </c>
      <c r="C18" s="27">
        <f>SUM(C19:C20)</f>
        <v>1800000</v>
      </c>
    </row>
    <row r="19" spans="2:3" x14ac:dyDescent="0.25">
      <c r="B19" s="6" t="s">
        <v>61</v>
      </c>
      <c r="C19" s="28">
        <v>700000</v>
      </c>
    </row>
    <row r="20" spans="2:3" x14ac:dyDescent="0.25">
      <c r="B20" s="6" t="s">
        <v>62</v>
      </c>
      <c r="C20" s="28">
        <v>1100000</v>
      </c>
    </row>
    <row r="21" spans="2:3" x14ac:dyDescent="0.25">
      <c r="B21" s="9" t="s">
        <v>63</v>
      </c>
      <c r="C21" s="27">
        <f>+C22+C28+C32+C35</f>
        <v>73664658</v>
      </c>
    </row>
    <row r="22" spans="2:3" x14ac:dyDescent="0.25">
      <c r="B22" s="5" t="s">
        <v>64</v>
      </c>
      <c r="C22" s="27">
        <f>SUM(C23:C27)</f>
        <v>39688786</v>
      </c>
    </row>
    <row r="23" spans="2:3" x14ac:dyDescent="0.25">
      <c r="B23" s="6" t="s">
        <v>65</v>
      </c>
      <c r="C23" s="28">
        <v>26704449</v>
      </c>
    </row>
    <row r="24" spans="2:3" x14ac:dyDescent="0.25">
      <c r="B24" s="6" t="s">
        <v>66</v>
      </c>
      <c r="C24" s="28">
        <v>4584866</v>
      </c>
    </row>
    <row r="25" spans="2:3" x14ac:dyDescent="0.25">
      <c r="B25" s="6" t="s">
        <v>67</v>
      </c>
      <c r="C25" s="28">
        <v>250000</v>
      </c>
    </row>
    <row r="26" spans="2:3" x14ac:dyDescent="0.25">
      <c r="B26" s="6" t="s">
        <v>68</v>
      </c>
      <c r="C26" s="28">
        <v>2549431</v>
      </c>
    </row>
    <row r="27" spans="2:3" x14ac:dyDescent="0.25">
      <c r="B27" s="6" t="s">
        <v>69</v>
      </c>
      <c r="C27" s="28">
        <v>5600040</v>
      </c>
    </row>
    <row r="28" spans="2:3" x14ac:dyDescent="0.25">
      <c r="B28" s="5" t="s">
        <v>70</v>
      </c>
      <c r="C28" s="27">
        <f>SUM(C30:C31)</f>
        <v>2737400</v>
      </c>
    </row>
    <row r="29" spans="2:3" x14ac:dyDescent="0.25">
      <c r="B29" s="14" t="s">
        <v>71</v>
      </c>
      <c r="C29" s="32"/>
    </row>
    <row r="30" spans="2:3" x14ac:dyDescent="0.25">
      <c r="B30" s="15" t="s">
        <v>72</v>
      </c>
      <c r="C30" s="28">
        <v>350000</v>
      </c>
    </row>
    <row r="31" spans="2:3" x14ac:dyDescent="0.25">
      <c r="B31" s="15" t="s">
        <v>73</v>
      </c>
      <c r="C31" s="28">
        <v>2387400</v>
      </c>
    </row>
    <row r="32" spans="2:3" x14ac:dyDescent="0.25">
      <c r="B32" s="9" t="s">
        <v>74</v>
      </c>
      <c r="C32" s="27">
        <f>SUM(C33:C34)</f>
        <v>22729072</v>
      </c>
    </row>
    <row r="33" spans="2:4" x14ac:dyDescent="0.25">
      <c r="B33" s="6" t="s">
        <v>75</v>
      </c>
      <c r="C33" s="28">
        <v>22145072</v>
      </c>
    </row>
    <row r="34" spans="2:4" x14ac:dyDescent="0.25">
      <c r="B34" s="6" t="s">
        <v>76</v>
      </c>
      <c r="C34" s="28">
        <v>584000</v>
      </c>
    </row>
    <row r="35" spans="2:4" x14ac:dyDescent="0.25">
      <c r="B35" s="9" t="s">
        <v>77</v>
      </c>
      <c r="C35" s="29">
        <f>SUM(C36:C37)</f>
        <v>8509400</v>
      </c>
    </row>
    <row r="36" spans="2:4" x14ac:dyDescent="0.25">
      <c r="B36" s="6" t="s">
        <v>78</v>
      </c>
      <c r="C36" s="28">
        <v>4609400</v>
      </c>
    </row>
    <row r="37" spans="2:4" x14ac:dyDescent="0.25">
      <c r="B37" s="6" t="s">
        <v>79</v>
      </c>
      <c r="C37" s="28">
        <v>3900000</v>
      </c>
    </row>
    <row r="38" spans="2:4" ht="15.75" thickBot="1" x14ac:dyDescent="0.3">
      <c r="B38" s="10" t="s">
        <v>340</v>
      </c>
      <c r="C38" s="31">
        <f>+C10+C21</f>
        <v>230324219</v>
      </c>
    </row>
    <row r="39" spans="2:4" ht="15.75" thickTop="1" x14ac:dyDescent="0.25">
      <c r="B39" s="12" t="s">
        <v>298</v>
      </c>
      <c r="D39" s="13"/>
    </row>
    <row r="40" spans="2:4" x14ac:dyDescent="0.25">
      <c r="B40" s="6"/>
    </row>
    <row r="41" spans="2:4" x14ac:dyDescent="0.25">
      <c r="B41" t="s">
        <v>285</v>
      </c>
    </row>
    <row r="42" spans="2:4" x14ac:dyDescent="0.25">
      <c r="B42" t="s">
        <v>341</v>
      </c>
    </row>
    <row r="43" spans="2:4" x14ac:dyDescent="0.25">
      <c r="B43" s="6"/>
    </row>
    <row r="44" spans="2:4" x14ac:dyDescent="0.25">
      <c r="B44" s="6"/>
    </row>
    <row r="45" spans="2:4" x14ac:dyDescent="0.25">
      <c r="B45" s="3"/>
    </row>
  </sheetData>
  <mergeCells count="6">
    <mergeCell ref="B7:D7"/>
    <mergeCell ref="B2:D2"/>
    <mergeCell ref="B3:D3"/>
    <mergeCell ref="B4:D4"/>
    <mergeCell ref="B5:D5"/>
    <mergeCell ref="B6:D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6"/>
  <sheetViews>
    <sheetView showGridLines="0" topLeftCell="A4" workbookViewId="0">
      <selection activeCell="B35" sqref="B35:B36"/>
    </sheetView>
  </sheetViews>
  <sheetFormatPr defaultColWidth="9.140625" defaultRowHeight="15" x14ac:dyDescent="0.25"/>
  <cols>
    <col min="1" max="1" width="7.5703125" customWidth="1"/>
    <col min="2" max="2" width="66.28515625" customWidth="1"/>
    <col min="3" max="3" width="15.140625" bestFit="1" customWidth="1"/>
    <col min="4" max="4" width="14.140625" bestFit="1" customWidth="1"/>
    <col min="6" max="8" width="13.7109375" bestFit="1" customWidth="1"/>
  </cols>
  <sheetData>
    <row r="2" spans="2:6" ht="21" x14ac:dyDescent="0.25">
      <c r="B2" s="70" t="s">
        <v>0</v>
      </c>
      <c r="C2" s="71"/>
      <c r="D2" s="71"/>
    </row>
    <row r="3" spans="2:6" ht="18.75" x14ac:dyDescent="0.25">
      <c r="B3" s="72" t="s">
        <v>1</v>
      </c>
      <c r="C3" s="73"/>
      <c r="D3" s="73"/>
    </row>
    <row r="4" spans="2:6" x14ac:dyDescent="0.25">
      <c r="B4" s="74" t="s">
        <v>2</v>
      </c>
      <c r="C4" s="75"/>
      <c r="D4" s="75"/>
    </row>
    <row r="5" spans="2:6" x14ac:dyDescent="0.25">
      <c r="B5" s="76" t="s">
        <v>3</v>
      </c>
      <c r="C5" s="77"/>
      <c r="D5" s="77"/>
    </row>
    <row r="6" spans="2:6" x14ac:dyDescent="0.25">
      <c r="B6" s="76" t="s">
        <v>299</v>
      </c>
      <c r="C6" s="77"/>
      <c r="D6" s="77"/>
    </row>
    <row r="7" spans="2:6" x14ac:dyDescent="0.25">
      <c r="B7" s="69" t="s">
        <v>5</v>
      </c>
      <c r="C7" s="69"/>
      <c r="D7" s="69"/>
    </row>
    <row r="8" spans="2:6" x14ac:dyDescent="0.25">
      <c r="B8" s="1" t="s">
        <v>6</v>
      </c>
      <c r="C8" s="2">
        <v>1970</v>
      </c>
      <c r="D8" s="2">
        <v>1971</v>
      </c>
    </row>
    <row r="9" spans="2:6" x14ac:dyDescent="0.25">
      <c r="B9" s="3" t="s">
        <v>7</v>
      </c>
      <c r="C9" s="27">
        <f>+C10+C14</f>
        <v>172399554</v>
      </c>
      <c r="D9" s="27">
        <f>+D10+D14</f>
        <v>186239345</v>
      </c>
      <c r="F9" s="3"/>
    </row>
    <row r="10" spans="2:6" x14ac:dyDescent="0.25">
      <c r="B10" s="5" t="s">
        <v>53</v>
      </c>
      <c r="C10" s="27">
        <f>SUM(C11:C13)</f>
        <v>131188416</v>
      </c>
      <c r="D10" s="27">
        <f>SUM(D11:D13)</f>
        <v>141316910</v>
      </c>
      <c r="F10" s="5"/>
    </row>
    <row r="11" spans="2:6" x14ac:dyDescent="0.25">
      <c r="B11" s="15" t="s">
        <v>54</v>
      </c>
      <c r="C11" s="28">
        <v>108236269</v>
      </c>
      <c r="D11" s="28">
        <v>111609881</v>
      </c>
      <c r="F11" s="6"/>
    </row>
    <row r="12" spans="2:6" x14ac:dyDescent="0.25">
      <c r="B12" s="15" t="s">
        <v>55</v>
      </c>
      <c r="C12" s="28">
        <v>20705035</v>
      </c>
      <c r="D12" s="28">
        <v>27617017</v>
      </c>
      <c r="F12" s="6"/>
    </row>
    <row r="13" spans="2:6" x14ac:dyDescent="0.25">
      <c r="B13" s="15" t="s">
        <v>81</v>
      </c>
      <c r="C13" s="28">
        <v>2247112</v>
      </c>
      <c r="D13" s="28">
        <v>2090012</v>
      </c>
      <c r="F13" s="5"/>
    </row>
    <row r="14" spans="2:6" x14ac:dyDescent="0.25">
      <c r="B14" s="5" t="s">
        <v>56</v>
      </c>
      <c r="C14" s="27">
        <f>SUM(C15:C17)</f>
        <v>41211138</v>
      </c>
      <c r="D14" s="27">
        <f>+SUM(D15:D17)</f>
        <v>44922435</v>
      </c>
      <c r="F14" s="6"/>
    </row>
    <row r="15" spans="2:6" x14ac:dyDescent="0.25">
      <c r="B15" s="15" t="s">
        <v>57</v>
      </c>
      <c r="C15" s="28">
        <v>25323000</v>
      </c>
      <c r="D15" s="28">
        <v>26513800</v>
      </c>
      <c r="F15" s="6"/>
    </row>
    <row r="16" spans="2:6" x14ac:dyDescent="0.25">
      <c r="B16" s="15" t="s">
        <v>58</v>
      </c>
      <c r="C16" s="28">
        <v>15561292</v>
      </c>
      <c r="D16" s="28">
        <v>18072285</v>
      </c>
      <c r="F16" s="6"/>
    </row>
    <row r="17" spans="2:7" x14ac:dyDescent="0.25">
      <c r="B17" s="15" t="s">
        <v>82</v>
      </c>
      <c r="C17" s="28">
        <v>326846</v>
      </c>
      <c r="D17" s="28">
        <v>336350</v>
      </c>
      <c r="F17" s="5"/>
    </row>
    <row r="18" spans="2:7" x14ac:dyDescent="0.25">
      <c r="B18" s="3" t="s">
        <v>63</v>
      </c>
      <c r="C18" s="27">
        <f>SUM(C20,C25,C28,C29)</f>
        <v>75159045</v>
      </c>
      <c r="D18" s="27">
        <f>+D20+D25+D28+D29</f>
        <v>78072988</v>
      </c>
      <c r="F18" s="15"/>
      <c r="G18" s="13"/>
    </row>
    <row r="19" spans="2:7" x14ac:dyDescent="0.25">
      <c r="B19" s="5" t="s">
        <v>83</v>
      </c>
      <c r="C19" s="27">
        <f>+C20+C25</f>
        <v>38445767</v>
      </c>
      <c r="D19" s="27">
        <f>+D20+D25</f>
        <v>45360573</v>
      </c>
      <c r="F19" s="15"/>
    </row>
    <row r="20" spans="2:7" x14ac:dyDescent="0.25">
      <c r="B20" s="14" t="s">
        <v>84</v>
      </c>
      <c r="C20" s="27">
        <f>SUM(C21:C24)</f>
        <v>36950968</v>
      </c>
      <c r="D20" s="27">
        <f>+SUM(D21:D24)</f>
        <v>44036086</v>
      </c>
      <c r="F20" s="3"/>
    </row>
    <row r="21" spans="2:7" x14ac:dyDescent="0.25">
      <c r="B21" s="15" t="s">
        <v>85</v>
      </c>
      <c r="C21" s="28">
        <v>27569087</v>
      </c>
      <c r="D21" s="28">
        <v>31168274</v>
      </c>
      <c r="F21" s="5"/>
    </row>
    <row r="22" spans="2:7" x14ac:dyDescent="0.25">
      <c r="B22" s="15" t="s">
        <v>86</v>
      </c>
      <c r="C22" s="28">
        <v>2849325</v>
      </c>
      <c r="D22" s="28">
        <v>900577</v>
      </c>
      <c r="F22" s="14"/>
    </row>
    <row r="23" spans="2:7" x14ac:dyDescent="0.25">
      <c r="B23" s="15" t="s">
        <v>87</v>
      </c>
      <c r="C23" s="28">
        <v>2124071</v>
      </c>
      <c r="D23" s="28">
        <v>4351760</v>
      </c>
      <c r="F23" s="15"/>
    </row>
    <row r="24" spans="2:7" x14ac:dyDescent="0.25">
      <c r="B24" s="15" t="s">
        <v>88</v>
      </c>
      <c r="C24" s="28">
        <v>4408485</v>
      </c>
      <c r="D24" s="28">
        <v>7615475</v>
      </c>
      <c r="F24" s="15"/>
    </row>
    <row r="25" spans="2:7" x14ac:dyDescent="0.25">
      <c r="B25" s="5" t="s">
        <v>89</v>
      </c>
      <c r="C25" s="27">
        <f>+C26+C27</f>
        <v>1494799</v>
      </c>
      <c r="D25" s="27">
        <f>+D26+D27</f>
        <v>1324487</v>
      </c>
      <c r="F25" s="15"/>
    </row>
    <row r="26" spans="2:7" x14ac:dyDescent="0.25">
      <c r="B26" s="16" t="s">
        <v>90</v>
      </c>
      <c r="C26" s="28">
        <v>794799</v>
      </c>
      <c r="D26" s="28">
        <v>1282487</v>
      </c>
      <c r="F26" s="15"/>
    </row>
    <row r="27" spans="2:7" x14ac:dyDescent="0.25">
      <c r="B27" s="6" t="s">
        <v>91</v>
      </c>
      <c r="C27" s="28">
        <v>700000</v>
      </c>
      <c r="D27" s="28">
        <v>42000</v>
      </c>
      <c r="F27" s="5"/>
    </row>
    <row r="28" spans="2:7" x14ac:dyDescent="0.25">
      <c r="B28" s="9" t="s">
        <v>92</v>
      </c>
      <c r="C28" s="29">
        <v>29914465</v>
      </c>
      <c r="D28" s="29">
        <v>25625927</v>
      </c>
      <c r="F28" s="16"/>
    </row>
    <row r="29" spans="2:7" x14ac:dyDescent="0.25">
      <c r="B29" s="9" t="s">
        <v>77</v>
      </c>
      <c r="C29" s="27">
        <f>SUM(C30:C31)</f>
        <v>6798813</v>
      </c>
      <c r="D29" s="27">
        <f>+SUM(D30:D31)</f>
        <v>7086488</v>
      </c>
      <c r="F29" s="6"/>
    </row>
    <row r="30" spans="2:7" x14ac:dyDescent="0.25">
      <c r="B30" s="6" t="s">
        <v>78</v>
      </c>
      <c r="C30" s="28">
        <v>3398813</v>
      </c>
      <c r="D30" s="28">
        <v>3831488</v>
      </c>
      <c r="F30" s="6"/>
    </row>
    <row r="31" spans="2:7" x14ac:dyDescent="0.25">
      <c r="B31" s="6" t="s">
        <v>79</v>
      </c>
      <c r="C31" s="28">
        <v>3400000</v>
      </c>
      <c r="D31" s="28">
        <v>3255000</v>
      </c>
      <c r="F31" s="9"/>
    </row>
    <row r="32" spans="2:7" ht="15.75" thickBot="1" x14ac:dyDescent="0.3">
      <c r="B32" s="17" t="s">
        <v>340</v>
      </c>
      <c r="C32" s="31">
        <f>SUM(C9,C18)</f>
        <v>247558599</v>
      </c>
      <c r="D32" s="31">
        <f>SUM(D9,D18)</f>
        <v>264312333</v>
      </c>
      <c r="F32" s="6"/>
    </row>
    <row r="33" spans="2:6" ht="15.75" thickTop="1" x14ac:dyDescent="0.25">
      <c r="B33" s="12" t="s">
        <v>300</v>
      </c>
      <c r="F33" s="6"/>
    </row>
    <row r="34" spans="2:6" x14ac:dyDescent="0.25">
      <c r="B34" s="12"/>
      <c r="F34" s="9"/>
    </row>
    <row r="35" spans="2:6" x14ac:dyDescent="0.25">
      <c r="B35" t="s">
        <v>285</v>
      </c>
      <c r="F35" s="6"/>
    </row>
    <row r="36" spans="2:6" x14ac:dyDescent="0.25">
      <c r="B36" t="s">
        <v>341</v>
      </c>
      <c r="F36" s="6"/>
    </row>
  </sheetData>
  <mergeCells count="6">
    <mergeCell ref="B7:D7"/>
    <mergeCell ref="B2:D2"/>
    <mergeCell ref="B3:D3"/>
    <mergeCell ref="B4:D4"/>
    <mergeCell ref="B5:D5"/>
    <mergeCell ref="B6:D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41"/>
  <sheetViews>
    <sheetView showGridLines="0" topLeftCell="A10" workbookViewId="0">
      <selection activeCell="B40" sqref="B40:B41"/>
    </sheetView>
  </sheetViews>
  <sheetFormatPr defaultColWidth="9.140625" defaultRowHeight="15" x14ac:dyDescent="0.25"/>
  <cols>
    <col min="1" max="1" width="7.5703125" customWidth="1"/>
    <col min="2" max="2" width="62.7109375" customWidth="1"/>
    <col min="3" max="3" width="16.5703125" customWidth="1"/>
    <col min="4" max="4" width="15.140625" bestFit="1" customWidth="1"/>
    <col min="5" max="7" width="15.28515625" bestFit="1" customWidth="1"/>
    <col min="8" max="9" width="13.7109375" bestFit="1" customWidth="1"/>
  </cols>
  <sheetData>
    <row r="2" spans="2:16" ht="21" x14ac:dyDescent="0.25">
      <c r="B2" s="70" t="s">
        <v>0</v>
      </c>
      <c r="C2" s="71"/>
      <c r="D2" s="71"/>
      <c r="E2" s="71"/>
      <c r="F2" s="71"/>
      <c r="G2" s="71"/>
    </row>
    <row r="3" spans="2:16" ht="18.75" x14ac:dyDescent="0.25">
      <c r="B3" s="72" t="s">
        <v>1</v>
      </c>
      <c r="C3" s="73"/>
      <c r="D3" s="73"/>
      <c r="E3" s="73"/>
      <c r="F3" s="73"/>
      <c r="G3" s="73"/>
    </row>
    <row r="4" spans="2:16" x14ac:dyDescent="0.25">
      <c r="B4" s="74" t="s">
        <v>2</v>
      </c>
      <c r="C4" s="75"/>
      <c r="D4" s="75"/>
      <c r="E4" s="75"/>
      <c r="F4" s="75"/>
      <c r="G4" s="75"/>
    </row>
    <row r="5" spans="2:16" x14ac:dyDescent="0.25">
      <c r="B5" s="76" t="s">
        <v>3</v>
      </c>
      <c r="C5" s="77"/>
      <c r="D5" s="77"/>
      <c r="E5" s="77"/>
      <c r="F5" s="77"/>
      <c r="G5" s="77"/>
    </row>
    <row r="6" spans="2:16" x14ac:dyDescent="0.25">
      <c r="B6" s="76" t="s">
        <v>276</v>
      </c>
      <c r="C6" s="77"/>
      <c r="D6" s="77"/>
      <c r="E6" s="77"/>
      <c r="F6" s="77"/>
      <c r="G6" s="77"/>
    </row>
    <row r="7" spans="2:16" x14ac:dyDescent="0.25">
      <c r="B7" s="69" t="s">
        <v>5</v>
      </c>
      <c r="C7" s="69"/>
      <c r="D7" s="69"/>
      <c r="E7" s="69"/>
      <c r="F7" s="69"/>
      <c r="G7" s="69"/>
    </row>
    <row r="8" spans="2:16" x14ac:dyDescent="0.25">
      <c r="B8" s="1" t="s">
        <v>6</v>
      </c>
      <c r="C8" s="2">
        <v>1972</v>
      </c>
      <c r="D8" s="2">
        <v>1973</v>
      </c>
      <c r="E8" s="2">
        <v>1974</v>
      </c>
      <c r="F8" s="2">
        <v>1975</v>
      </c>
      <c r="G8" s="2">
        <v>1976</v>
      </c>
    </row>
    <row r="9" spans="2:16" x14ac:dyDescent="0.25">
      <c r="B9" s="3" t="s">
        <v>7</v>
      </c>
      <c r="C9" s="27">
        <f>+C10+C13+C17</f>
        <v>208602407</v>
      </c>
      <c r="D9" s="27">
        <f>+D10+D13+D17</f>
        <v>223916720</v>
      </c>
      <c r="E9" s="27">
        <f t="shared" ref="E9:G9" si="0">+E10+E13+E17</f>
        <v>267283732</v>
      </c>
      <c r="F9" s="27">
        <f t="shared" si="0"/>
        <v>289616962</v>
      </c>
      <c r="G9" s="27">
        <f t="shared" si="0"/>
        <v>317489923</v>
      </c>
      <c r="I9" s="78"/>
      <c r="J9" s="78"/>
      <c r="K9" s="78"/>
      <c r="L9" s="78"/>
      <c r="M9" s="78"/>
      <c r="N9" s="78"/>
      <c r="O9" s="78"/>
      <c r="P9" s="78"/>
    </row>
    <row r="10" spans="2:16" x14ac:dyDescent="0.25">
      <c r="B10" s="5" t="s">
        <v>53</v>
      </c>
      <c r="C10" s="27">
        <f>SUM(C11:C12)</f>
        <v>157218256</v>
      </c>
      <c r="D10" s="27">
        <f>SUM(D11:D12)</f>
        <v>163165309</v>
      </c>
      <c r="E10" s="27">
        <f t="shared" ref="E10:G10" si="1">SUM(E11:E12)</f>
        <v>187055788</v>
      </c>
      <c r="F10" s="27">
        <f t="shared" si="1"/>
        <v>214296839</v>
      </c>
      <c r="G10" s="27">
        <f t="shared" si="1"/>
        <v>238240136</v>
      </c>
      <c r="I10" s="78"/>
      <c r="J10" s="78"/>
      <c r="K10" s="78"/>
      <c r="L10" s="78"/>
      <c r="M10" s="78"/>
      <c r="N10" s="78"/>
      <c r="O10" s="78"/>
      <c r="P10" s="78"/>
    </row>
    <row r="11" spans="2:16" x14ac:dyDescent="0.25">
      <c r="B11" s="6" t="s">
        <v>93</v>
      </c>
      <c r="C11" s="28">
        <v>119138779</v>
      </c>
      <c r="D11" s="28">
        <v>129604339</v>
      </c>
      <c r="E11" s="28">
        <v>145346310</v>
      </c>
      <c r="F11" s="28">
        <v>163087782</v>
      </c>
      <c r="G11" s="28">
        <v>173306427</v>
      </c>
      <c r="I11" s="78"/>
      <c r="J11" s="78"/>
      <c r="K11" s="78"/>
      <c r="L11" s="78"/>
      <c r="M11" s="78"/>
      <c r="N11" s="78"/>
      <c r="O11" s="78"/>
      <c r="P11" s="78"/>
    </row>
    <row r="12" spans="2:16" x14ac:dyDescent="0.25">
      <c r="B12" s="6" t="s">
        <v>94</v>
      </c>
      <c r="C12" s="28">
        <v>38079477</v>
      </c>
      <c r="D12" s="28">
        <v>33560970</v>
      </c>
      <c r="E12" s="28">
        <v>41709478</v>
      </c>
      <c r="F12" s="28">
        <v>51209057</v>
      </c>
      <c r="G12" s="28">
        <v>64933709</v>
      </c>
      <c r="I12" s="78"/>
      <c r="J12" s="78"/>
      <c r="K12" s="78"/>
      <c r="L12" s="78"/>
      <c r="M12" s="78"/>
      <c r="N12" s="78"/>
      <c r="O12" s="78"/>
      <c r="P12" s="78"/>
    </row>
    <row r="13" spans="2:16" x14ac:dyDescent="0.25">
      <c r="B13" s="5" t="s">
        <v>56</v>
      </c>
      <c r="C13" s="27">
        <f>+SUM(C14:C16)</f>
        <v>48767985</v>
      </c>
      <c r="D13" s="27">
        <f>+SUM(D14:D16)</f>
        <v>54911016</v>
      </c>
      <c r="E13" s="27">
        <f>+SUM(E14:E16)</f>
        <v>69882641</v>
      </c>
      <c r="F13" s="27">
        <f t="shared" ref="F13:G13" si="2">+SUM(F14:F16)</f>
        <v>70535544</v>
      </c>
      <c r="G13" s="27">
        <f t="shared" si="2"/>
        <v>73201405</v>
      </c>
      <c r="I13" s="78"/>
      <c r="J13" s="78"/>
      <c r="K13" s="78"/>
      <c r="L13" s="78"/>
      <c r="M13" s="78"/>
      <c r="N13" s="78"/>
      <c r="O13" s="78"/>
      <c r="P13" s="78"/>
    </row>
    <row r="14" spans="2:16" x14ac:dyDescent="0.25">
      <c r="B14" s="6" t="s">
        <v>57</v>
      </c>
      <c r="C14" s="28">
        <v>27851673</v>
      </c>
      <c r="D14" s="28">
        <v>33865982</v>
      </c>
      <c r="E14" s="28">
        <v>44608740</v>
      </c>
      <c r="F14" s="28">
        <v>39877794</v>
      </c>
      <c r="G14" s="28">
        <v>36890646</v>
      </c>
      <c r="I14" s="78"/>
      <c r="J14" s="78"/>
      <c r="K14" s="78"/>
      <c r="L14" s="78"/>
      <c r="M14" s="78"/>
      <c r="N14" s="78"/>
      <c r="O14" s="78"/>
      <c r="P14" s="78"/>
    </row>
    <row r="15" spans="2:16" x14ac:dyDescent="0.25">
      <c r="B15" s="6" t="s">
        <v>58</v>
      </c>
      <c r="C15" s="28">
        <v>20740094</v>
      </c>
      <c r="D15" s="28">
        <v>20677661</v>
      </c>
      <c r="E15" s="28">
        <v>25088105</v>
      </c>
      <c r="F15" s="28">
        <v>30087307</v>
      </c>
      <c r="G15" s="28">
        <v>33275856</v>
      </c>
    </row>
    <row r="16" spans="2:16" x14ac:dyDescent="0.25">
      <c r="B16" s="6" t="s">
        <v>101</v>
      </c>
      <c r="C16" s="28">
        <v>176218</v>
      </c>
      <c r="D16" s="28">
        <v>367373</v>
      </c>
      <c r="E16" s="28">
        <v>185796</v>
      </c>
      <c r="F16" s="28">
        <v>570443</v>
      </c>
      <c r="G16" s="28">
        <v>3034903</v>
      </c>
    </row>
    <row r="17" spans="2:16" x14ac:dyDescent="0.25">
      <c r="B17" s="5" t="s">
        <v>102</v>
      </c>
      <c r="C17" s="29">
        <f>+C18+C19</f>
        <v>2616166</v>
      </c>
      <c r="D17" s="29">
        <f>+D18+D19</f>
        <v>5840395</v>
      </c>
      <c r="E17" s="29">
        <f>+E18+E19</f>
        <v>10345303</v>
      </c>
      <c r="F17" s="29">
        <f t="shared" ref="F17:G17" si="3">+F18+F19</f>
        <v>4784579</v>
      </c>
      <c r="G17" s="29">
        <f t="shared" si="3"/>
        <v>6048382</v>
      </c>
      <c r="I17" s="79"/>
      <c r="J17" s="79"/>
      <c r="K17" s="79"/>
      <c r="L17" s="79"/>
      <c r="M17" s="79"/>
      <c r="N17" s="79"/>
      <c r="O17" s="79"/>
      <c r="P17" s="79"/>
    </row>
    <row r="18" spans="2:16" x14ac:dyDescent="0.25">
      <c r="B18" s="15" t="s">
        <v>103</v>
      </c>
      <c r="C18" s="28">
        <v>553590</v>
      </c>
      <c r="D18" s="28">
        <v>1900000</v>
      </c>
      <c r="E18" s="28">
        <v>5245303</v>
      </c>
      <c r="F18" s="28">
        <v>2385268</v>
      </c>
      <c r="G18" s="28">
        <v>2454695</v>
      </c>
      <c r="I18" s="79"/>
      <c r="J18" s="79"/>
      <c r="K18" s="79"/>
      <c r="L18" s="79"/>
      <c r="M18" s="79"/>
      <c r="N18" s="79"/>
      <c r="O18" s="79"/>
      <c r="P18" s="79"/>
    </row>
    <row r="19" spans="2:16" x14ac:dyDescent="0.25">
      <c r="B19" s="15" t="s">
        <v>104</v>
      </c>
      <c r="C19" s="28">
        <v>2062576</v>
      </c>
      <c r="D19" s="28">
        <v>3940395</v>
      </c>
      <c r="E19" s="28">
        <v>5100000</v>
      </c>
      <c r="F19" s="28">
        <v>2399311</v>
      </c>
      <c r="G19" s="28">
        <v>3593687</v>
      </c>
      <c r="I19" s="79"/>
      <c r="J19" s="79"/>
      <c r="K19" s="79"/>
      <c r="L19" s="79"/>
      <c r="M19" s="79"/>
      <c r="N19" s="79"/>
      <c r="O19" s="79"/>
      <c r="P19" s="79"/>
    </row>
    <row r="20" spans="2:16" x14ac:dyDescent="0.25">
      <c r="B20" s="3" t="s">
        <v>63</v>
      </c>
      <c r="C20" s="27">
        <f>+C22+C27+C31+C34</f>
        <v>92325693</v>
      </c>
      <c r="D20" s="27">
        <f>+D22+D27+D31+D34</f>
        <v>101383359</v>
      </c>
      <c r="E20" s="27">
        <f>+E22+E26+E31+E34</f>
        <v>116083192</v>
      </c>
      <c r="F20" s="27">
        <f t="shared" ref="F20:G20" si="4">+F22+F27+F31+F34</f>
        <v>196691276</v>
      </c>
      <c r="G20" s="27">
        <f t="shared" si="4"/>
        <v>213024033</v>
      </c>
      <c r="H20" s="13"/>
      <c r="I20" s="79"/>
      <c r="J20" s="79"/>
      <c r="K20" s="79"/>
      <c r="L20" s="79"/>
      <c r="M20" s="79"/>
      <c r="N20" s="79"/>
      <c r="O20" s="79"/>
      <c r="P20" s="79"/>
    </row>
    <row r="21" spans="2:16" x14ac:dyDescent="0.25">
      <c r="B21" s="5" t="s">
        <v>83</v>
      </c>
      <c r="C21" s="27">
        <f>+C22+C27</f>
        <v>53879005</v>
      </c>
      <c r="D21" s="27">
        <f>+D22+D27</f>
        <v>68016862</v>
      </c>
      <c r="E21" s="27">
        <v>74651197</v>
      </c>
      <c r="F21" s="27">
        <f t="shared" ref="F21:G21" si="5">+F22+F27</f>
        <v>126185899</v>
      </c>
      <c r="G21" s="27">
        <f t="shared" si="5"/>
        <v>151611619</v>
      </c>
      <c r="I21" s="79"/>
      <c r="J21" s="79"/>
      <c r="K21" s="79"/>
      <c r="L21" s="79"/>
      <c r="M21" s="79"/>
      <c r="N21" s="79"/>
      <c r="O21" s="79"/>
      <c r="P21" s="79"/>
    </row>
    <row r="22" spans="2:16" x14ac:dyDescent="0.25">
      <c r="B22" s="14" t="s">
        <v>84</v>
      </c>
      <c r="C22" s="27">
        <f>+SUM(C23:C26)</f>
        <v>49255150</v>
      </c>
      <c r="D22" s="27">
        <f>+SUM(D23:D26)</f>
        <v>66516862</v>
      </c>
      <c r="E22" s="27">
        <f>+SUM(E23:E25)</f>
        <v>74651197</v>
      </c>
      <c r="F22" s="27">
        <f t="shared" ref="F22:G22" si="6">+SUM(F23:F26)</f>
        <v>126070899</v>
      </c>
      <c r="G22" s="27">
        <f t="shared" si="6"/>
        <v>136136752</v>
      </c>
      <c r="I22" s="79"/>
      <c r="J22" s="79"/>
      <c r="K22" s="79"/>
      <c r="L22" s="79"/>
      <c r="M22" s="79"/>
      <c r="N22" s="79"/>
      <c r="O22" s="79"/>
      <c r="P22" s="79"/>
    </row>
    <row r="23" spans="2:16" x14ac:dyDescent="0.25">
      <c r="B23" s="15" t="s">
        <v>105</v>
      </c>
      <c r="C23" s="28">
        <v>29395442</v>
      </c>
      <c r="D23" s="28">
        <v>52983761</v>
      </c>
      <c r="E23" s="28">
        <v>62601991</v>
      </c>
      <c r="F23" s="28">
        <v>17756054</v>
      </c>
      <c r="G23" s="28">
        <v>37331788</v>
      </c>
      <c r="I23" s="79"/>
      <c r="J23" s="79"/>
      <c r="K23" s="79"/>
      <c r="L23" s="79"/>
      <c r="M23" s="79"/>
      <c r="N23" s="79"/>
      <c r="O23" s="79"/>
      <c r="P23" s="79"/>
    </row>
    <row r="24" spans="2:16" x14ac:dyDescent="0.25">
      <c r="B24" s="15" t="s">
        <v>106</v>
      </c>
      <c r="C24" s="28">
        <v>8656008</v>
      </c>
      <c r="D24" s="28">
        <v>12441555</v>
      </c>
      <c r="E24" s="28">
        <v>11947466</v>
      </c>
      <c r="F24" s="28">
        <v>2165136</v>
      </c>
      <c r="G24" s="28">
        <v>5070230</v>
      </c>
      <c r="I24" s="79"/>
      <c r="J24" s="79"/>
      <c r="K24" s="79"/>
      <c r="L24" s="79"/>
      <c r="M24" s="79"/>
      <c r="N24" s="79"/>
      <c r="O24" s="79"/>
      <c r="P24" s="79"/>
    </row>
    <row r="25" spans="2:16" x14ac:dyDescent="0.25">
      <c r="B25" s="15" t="s">
        <v>107</v>
      </c>
      <c r="C25" s="28">
        <v>684750</v>
      </c>
      <c r="D25" s="28">
        <v>100000</v>
      </c>
      <c r="E25" s="28">
        <v>101740</v>
      </c>
      <c r="F25" s="28">
        <v>106149709</v>
      </c>
      <c r="G25" s="28">
        <v>93734734</v>
      </c>
    </row>
    <row r="26" spans="2:16" x14ac:dyDescent="0.25">
      <c r="B26" s="15" t="s">
        <v>108</v>
      </c>
      <c r="C26" s="28">
        <v>10518950</v>
      </c>
      <c r="D26" s="28">
        <v>991546</v>
      </c>
      <c r="E26" s="28">
        <v>0</v>
      </c>
      <c r="F26" s="28">
        <v>0</v>
      </c>
      <c r="G26" s="28">
        <v>0</v>
      </c>
    </row>
    <row r="27" spans="2:16" x14ac:dyDescent="0.25">
      <c r="B27" s="5" t="s">
        <v>89</v>
      </c>
      <c r="C27" s="27">
        <f>+C28+C29+C30</f>
        <v>4623855</v>
      </c>
      <c r="D27" s="27">
        <f>+D28+D29+D30</f>
        <v>1500000</v>
      </c>
      <c r="E27" s="27">
        <f t="shared" ref="E27:G27" si="7">+E28+E29+E30</f>
        <v>0</v>
      </c>
      <c r="F27" s="27">
        <f t="shared" si="7"/>
        <v>115000</v>
      </c>
      <c r="G27" s="27">
        <f t="shared" si="7"/>
        <v>15474867</v>
      </c>
    </row>
    <row r="28" spans="2:16" x14ac:dyDescent="0.25">
      <c r="B28" s="16" t="s">
        <v>96</v>
      </c>
      <c r="C28" s="28">
        <v>0</v>
      </c>
      <c r="D28" s="28">
        <v>0</v>
      </c>
      <c r="E28" s="28">
        <v>0</v>
      </c>
      <c r="F28" s="28">
        <v>0</v>
      </c>
      <c r="G28" s="28">
        <v>0</v>
      </c>
    </row>
    <row r="29" spans="2:16" x14ac:dyDescent="0.25">
      <c r="B29" s="6" t="s">
        <v>97</v>
      </c>
      <c r="C29" s="28">
        <v>4330000</v>
      </c>
      <c r="D29" s="28">
        <v>0</v>
      </c>
      <c r="E29" s="28">
        <v>0</v>
      </c>
      <c r="F29" s="28">
        <v>0</v>
      </c>
      <c r="G29" s="28">
        <v>9745959</v>
      </c>
    </row>
    <row r="30" spans="2:16" x14ac:dyDescent="0.25">
      <c r="B30" s="6" t="s">
        <v>109</v>
      </c>
      <c r="C30" s="28">
        <v>293855</v>
      </c>
      <c r="D30" s="28">
        <v>1500000</v>
      </c>
      <c r="E30" s="28">
        <v>0</v>
      </c>
      <c r="F30" s="28">
        <v>115000</v>
      </c>
      <c r="G30" s="28">
        <v>5728908</v>
      </c>
    </row>
    <row r="31" spans="2:16" x14ac:dyDescent="0.25">
      <c r="B31" s="9" t="s">
        <v>98</v>
      </c>
      <c r="C31" s="29">
        <f>+C32+C33</f>
        <v>26588985</v>
      </c>
      <c r="D31" s="29">
        <f>+D32+D33</f>
        <v>25982914</v>
      </c>
      <c r="E31" s="29">
        <f>+E32+E33</f>
        <v>26011133</v>
      </c>
      <c r="F31" s="29">
        <f t="shared" ref="F31:G31" si="8">+F32+F33</f>
        <v>55874573</v>
      </c>
      <c r="G31" s="29">
        <f t="shared" si="8"/>
        <v>44021055</v>
      </c>
    </row>
    <row r="32" spans="2:16" x14ac:dyDescent="0.25">
      <c r="B32" s="6" t="s">
        <v>99</v>
      </c>
      <c r="C32" s="30">
        <v>25537343</v>
      </c>
      <c r="D32" s="30">
        <v>25982914</v>
      </c>
      <c r="E32" s="30">
        <v>26011133</v>
      </c>
      <c r="F32" s="30">
        <v>55184194</v>
      </c>
      <c r="G32" s="30">
        <v>27650345</v>
      </c>
    </row>
    <row r="33" spans="2:7" x14ac:dyDescent="0.25">
      <c r="B33" s="6" t="s">
        <v>100</v>
      </c>
      <c r="C33" s="30">
        <v>1051642</v>
      </c>
      <c r="D33" s="30">
        <v>0</v>
      </c>
      <c r="E33" s="30"/>
      <c r="F33" s="30">
        <v>690379</v>
      </c>
      <c r="G33" s="30">
        <v>16370710</v>
      </c>
    </row>
    <row r="34" spans="2:7" x14ac:dyDescent="0.25">
      <c r="B34" s="9" t="s">
        <v>77</v>
      </c>
      <c r="C34" s="27">
        <f>+SUM(C35:C36)</f>
        <v>11857703</v>
      </c>
      <c r="D34" s="27">
        <f>+SUM(D35:D36)</f>
        <v>7383583</v>
      </c>
      <c r="E34" s="27">
        <f>+SUM(E35:E36)</f>
        <v>15420862</v>
      </c>
      <c r="F34" s="27">
        <f t="shared" ref="F34:G34" si="9">+SUM(F35:F36)</f>
        <v>14630804</v>
      </c>
      <c r="G34" s="27">
        <f t="shared" si="9"/>
        <v>17391359</v>
      </c>
    </row>
    <row r="35" spans="2:7" x14ac:dyDescent="0.25">
      <c r="B35" s="6" t="s">
        <v>78</v>
      </c>
      <c r="C35" s="28">
        <v>3837010</v>
      </c>
      <c r="D35" s="28">
        <v>4920740</v>
      </c>
      <c r="E35" s="28">
        <v>7970862</v>
      </c>
      <c r="F35" s="28">
        <v>4843309</v>
      </c>
      <c r="G35" s="28">
        <v>11599400</v>
      </c>
    </row>
    <row r="36" spans="2:7" x14ac:dyDescent="0.25">
      <c r="B36" s="6" t="s">
        <v>79</v>
      </c>
      <c r="C36" s="28">
        <v>8020693</v>
      </c>
      <c r="D36" s="28">
        <v>2462843</v>
      </c>
      <c r="E36" s="28">
        <v>7450000</v>
      </c>
      <c r="F36" s="28">
        <v>9787495</v>
      </c>
      <c r="G36" s="28">
        <v>5791959</v>
      </c>
    </row>
    <row r="37" spans="2:7" ht="15.75" thickBot="1" x14ac:dyDescent="0.3">
      <c r="B37" s="17" t="s">
        <v>340</v>
      </c>
      <c r="C37" s="31">
        <f>SUM(C9,C20)</f>
        <v>300928100</v>
      </c>
      <c r="D37" s="31">
        <f>SUM(D9,D20)</f>
        <v>325300079</v>
      </c>
      <c r="E37" s="31">
        <f t="shared" ref="E37:G37" si="10">SUM(E9,E20)</f>
        <v>383366924</v>
      </c>
      <c r="F37" s="31">
        <f t="shared" si="10"/>
        <v>486308238</v>
      </c>
      <c r="G37" s="31">
        <f t="shared" si="10"/>
        <v>530513956</v>
      </c>
    </row>
    <row r="38" spans="2:7" ht="15.75" thickTop="1" x14ac:dyDescent="0.25">
      <c r="B38" s="12" t="s">
        <v>300</v>
      </c>
      <c r="C38" s="12"/>
    </row>
    <row r="39" spans="2:7" x14ac:dyDescent="0.25">
      <c r="B39" s="12"/>
      <c r="C39" s="12"/>
    </row>
    <row r="40" spans="2:7" x14ac:dyDescent="0.25">
      <c r="B40" t="s">
        <v>285</v>
      </c>
    </row>
    <row r="41" spans="2:7" x14ac:dyDescent="0.25">
      <c r="B41" t="s">
        <v>341</v>
      </c>
    </row>
  </sheetData>
  <mergeCells count="8">
    <mergeCell ref="I9:P14"/>
    <mergeCell ref="I17:P24"/>
    <mergeCell ref="B2:G2"/>
    <mergeCell ref="B3:G3"/>
    <mergeCell ref="B4:G4"/>
    <mergeCell ref="B5:G5"/>
    <mergeCell ref="B6:G6"/>
    <mergeCell ref="B7:G7"/>
  </mergeCells>
  <pageMargins left="0.7" right="0.7" top="0.75" bottom="0.75" header="0.3" footer="0.3"/>
  <pageSetup orientation="portrait" r:id="rId1"/>
  <ignoredErrors>
    <ignoredError sqref="E20:E21" formula="1"/>
    <ignoredError sqref="E22"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showGridLines="0" topLeftCell="A4" workbookViewId="0">
      <selection activeCell="B37" sqref="B37:B38"/>
    </sheetView>
  </sheetViews>
  <sheetFormatPr defaultColWidth="9.140625" defaultRowHeight="15" x14ac:dyDescent="0.25"/>
  <cols>
    <col min="1" max="1" width="7.5703125" customWidth="1"/>
    <col min="2" max="2" width="62.7109375" customWidth="1"/>
    <col min="3" max="4" width="15.140625" bestFit="1" customWidth="1"/>
    <col min="6" max="6" width="41.28515625" bestFit="1" customWidth="1"/>
    <col min="7" max="8" width="13.7109375" bestFit="1" customWidth="1"/>
  </cols>
  <sheetData>
    <row r="2" spans="2:4" ht="21" customHeight="1" x14ac:dyDescent="0.25">
      <c r="B2" s="70" t="s">
        <v>0</v>
      </c>
      <c r="C2" s="71"/>
      <c r="D2" s="71"/>
    </row>
    <row r="3" spans="2:4" ht="18.75" customHeight="1" x14ac:dyDescent="0.25">
      <c r="B3" s="72" t="s">
        <v>1</v>
      </c>
      <c r="C3" s="73"/>
      <c r="D3" s="73"/>
    </row>
    <row r="4" spans="2:4" x14ac:dyDescent="0.25">
      <c r="B4" s="74" t="s">
        <v>2</v>
      </c>
      <c r="C4" s="75"/>
      <c r="D4" s="75"/>
    </row>
    <row r="5" spans="2:4" x14ac:dyDescent="0.25">
      <c r="B5" s="76" t="s">
        <v>3</v>
      </c>
      <c r="C5" s="77"/>
      <c r="D5" s="77"/>
    </row>
    <row r="6" spans="2:4" x14ac:dyDescent="0.25">
      <c r="B6" s="76" t="s">
        <v>277</v>
      </c>
      <c r="C6" s="77"/>
      <c r="D6" s="77"/>
    </row>
    <row r="7" spans="2:4" x14ac:dyDescent="0.25">
      <c r="B7" s="69" t="s">
        <v>5</v>
      </c>
      <c r="C7" s="69"/>
      <c r="D7" s="69"/>
    </row>
    <row r="8" spans="2:4" x14ac:dyDescent="0.25">
      <c r="B8" s="1" t="s">
        <v>6</v>
      </c>
      <c r="C8" s="2">
        <v>1977</v>
      </c>
      <c r="D8" s="2">
        <v>1978</v>
      </c>
    </row>
    <row r="9" spans="2:4" x14ac:dyDescent="0.25">
      <c r="B9" s="3" t="s">
        <v>7</v>
      </c>
      <c r="C9" s="27">
        <f>+C10+C13+C17</f>
        <v>363784031</v>
      </c>
      <c r="D9" s="27">
        <f>+D10+D13+D17</f>
        <v>405913253</v>
      </c>
    </row>
    <row r="10" spans="2:4" x14ac:dyDescent="0.25">
      <c r="B10" s="5" t="s">
        <v>53</v>
      </c>
      <c r="C10" s="27">
        <f>SUM(C11:C12)</f>
        <v>269718810</v>
      </c>
      <c r="D10" s="27">
        <f>SUM(D11:D12)</f>
        <v>299396415</v>
      </c>
    </row>
    <row r="11" spans="2:4" x14ac:dyDescent="0.25">
      <c r="B11" s="6" t="s">
        <v>93</v>
      </c>
      <c r="C11" s="28">
        <v>178935817</v>
      </c>
      <c r="D11" s="28">
        <v>197446499</v>
      </c>
    </row>
    <row r="12" spans="2:4" x14ac:dyDescent="0.25">
      <c r="B12" s="6" t="s">
        <v>94</v>
      </c>
      <c r="C12" s="28">
        <v>90782993</v>
      </c>
      <c r="D12" s="28">
        <v>101949916</v>
      </c>
    </row>
    <row r="13" spans="2:4" x14ac:dyDescent="0.25">
      <c r="B13" s="5" t="s">
        <v>56</v>
      </c>
      <c r="C13" s="27">
        <f>+SUM(C14:C16)</f>
        <v>92611364</v>
      </c>
      <c r="D13" s="27">
        <f>+SUM(D14:D16)</f>
        <v>100060317</v>
      </c>
    </row>
    <row r="14" spans="2:4" x14ac:dyDescent="0.25">
      <c r="B14" s="6" t="s">
        <v>57</v>
      </c>
      <c r="C14" s="28">
        <v>46156496</v>
      </c>
      <c r="D14" s="28">
        <v>50013996</v>
      </c>
    </row>
    <row r="15" spans="2:4" x14ac:dyDescent="0.25">
      <c r="B15" s="6" t="s">
        <v>58</v>
      </c>
      <c r="C15" s="28">
        <v>45838654</v>
      </c>
      <c r="D15" s="28">
        <v>49483598</v>
      </c>
    </row>
    <row r="16" spans="2:4" x14ac:dyDescent="0.25">
      <c r="B16" s="6" t="s">
        <v>110</v>
      </c>
      <c r="C16" s="28">
        <v>616214</v>
      </c>
      <c r="D16" s="28">
        <v>562723</v>
      </c>
    </row>
    <row r="17" spans="2:8" x14ac:dyDescent="0.25">
      <c r="B17" s="5" t="s">
        <v>102</v>
      </c>
      <c r="C17" s="29">
        <f>+C18+C19</f>
        <v>1453857</v>
      </c>
      <c r="D17" s="29">
        <f>+D18+D19</f>
        <v>6456521</v>
      </c>
    </row>
    <row r="18" spans="2:8" x14ac:dyDescent="0.25">
      <c r="B18" s="6" t="s">
        <v>95</v>
      </c>
      <c r="C18" s="28">
        <v>0</v>
      </c>
      <c r="D18" s="28">
        <v>825000</v>
      </c>
    </row>
    <row r="19" spans="2:8" x14ac:dyDescent="0.25">
      <c r="B19" s="6" t="s">
        <v>62</v>
      </c>
      <c r="C19" s="28">
        <v>1453857</v>
      </c>
      <c r="D19" s="28">
        <v>5631521</v>
      </c>
    </row>
    <row r="20" spans="2:8" x14ac:dyDescent="0.25">
      <c r="B20" s="3" t="s">
        <v>63</v>
      </c>
      <c r="C20" s="27">
        <f>+C22+C26+C29+C31</f>
        <v>183943640</v>
      </c>
      <c r="D20" s="27">
        <f>+D22+D26+D29+D31</f>
        <v>214438227</v>
      </c>
      <c r="F20" s="13"/>
      <c r="H20" s="13"/>
    </row>
    <row r="21" spans="2:8" x14ac:dyDescent="0.25">
      <c r="B21" s="5" t="s">
        <v>83</v>
      </c>
      <c r="C21" s="27">
        <v>158760808</v>
      </c>
      <c r="D21" s="27">
        <v>158760809</v>
      </c>
      <c r="H21" s="13"/>
    </row>
    <row r="22" spans="2:8" x14ac:dyDescent="0.25">
      <c r="B22" s="14" t="s">
        <v>84</v>
      </c>
      <c r="C22" s="27">
        <f>+SUM(C23:C25)</f>
        <v>130316879</v>
      </c>
      <c r="D22" s="27">
        <f>+SUM(D23:D25)</f>
        <v>139508127</v>
      </c>
    </row>
    <row r="23" spans="2:8" x14ac:dyDescent="0.25">
      <c r="B23" s="6" t="s">
        <v>112</v>
      </c>
      <c r="C23" s="28">
        <v>61570020</v>
      </c>
      <c r="D23" s="28">
        <v>60245180</v>
      </c>
    </row>
    <row r="24" spans="2:8" x14ac:dyDescent="0.25">
      <c r="B24" s="6" t="s">
        <v>113</v>
      </c>
      <c r="C24" s="28">
        <v>2810200</v>
      </c>
      <c r="D24" s="28">
        <v>2092548</v>
      </c>
    </row>
    <row r="25" spans="2:8" x14ac:dyDescent="0.25">
      <c r="B25" s="6" t="s">
        <v>115</v>
      </c>
      <c r="C25" s="28">
        <v>65936659</v>
      </c>
      <c r="D25" s="28">
        <v>77170399</v>
      </c>
    </row>
    <row r="26" spans="2:8" x14ac:dyDescent="0.25">
      <c r="B26" s="5" t="s">
        <v>89</v>
      </c>
      <c r="C26" s="27">
        <f>++C27+C28</f>
        <v>12994902</v>
      </c>
      <c r="D26" s="27">
        <f>++D27+D28</f>
        <v>19252681</v>
      </c>
    </row>
    <row r="27" spans="2:8" x14ac:dyDescent="0.25">
      <c r="B27" s="6" t="s">
        <v>116</v>
      </c>
      <c r="C27" s="28">
        <v>3712708</v>
      </c>
      <c r="D27" s="28">
        <v>18627111</v>
      </c>
    </row>
    <row r="28" spans="2:8" x14ac:dyDescent="0.25">
      <c r="B28" s="6" t="s">
        <v>117</v>
      </c>
      <c r="C28" s="28">
        <v>9282194</v>
      </c>
      <c r="D28" s="28">
        <v>625570</v>
      </c>
    </row>
    <row r="29" spans="2:8" x14ac:dyDescent="0.25">
      <c r="B29" s="9" t="s">
        <v>114</v>
      </c>
      <c r="C29" s="29">
        <f>+C30</f>
        <v>22037527</v>
      </c>
      <c r="D29" s="29">
        <f>+D30</f>
        <v>37317236</v>
      </c>
    </row>
    <row r="30" spans="2:8" x14ac:dyDescent="0.25">
      <c r="B30" s="6" t="s">
        <v>99</v>
      </c>
      <c r="C30" s="30">
        <v>22037527</v>
      </c>
      <c r="D30" s="30">
        <v>37317236</v>
      </c>
    </row>
    <row r="31" spans="2:8" x14ac:dyDescent="0.25">
      <c r="B31" s="9" t="s">
        <v>111</v>
      </c>
      <c r="C31" s="27">
        <f>+SUM(C32:C33)</f>
        <v>18594332</v>
      </c>
      <c r="D31" s="27">
        <f>+SUM(D32:D33)</f>
        <v>18360183</v>
      </c>
    </row>
    <row r="32" spans="2:8" x14ac:dyDescent="0.25">
      <c r="B32" s="6" t="s">
        <v>78</v>
      </c>
      <c r="C32" s="28">
        <v>6183874</v>
      </c>
      <c r="D32" s="28">
        <v>6583874</v>
      </c>
    </row>
    <row r="33" spans="2:4" x14ac:dyDescent="0.25">
      <c r="B33" s="6" t="s">
        <v>79</v>
      </c>
      <c r="C33" s="28">
        <v>12410458</v>
      </c>
      <c r="D33" s="28">
        <v>11776309</v>
      </c>
    </row>
    <row r="34" spans="2:4" ht="15.75" thickBot="1" x14ac:dyDescent="0.3">
      <c r="B34" s="17" t="s">
        <v>340</v>
      </c>
      <c r="C34" s="31">
        <f>SUM(C9,C20)</f>
        <v>547727671</v>
      </c>
      <c r="D34" s="31">
        <f>SUM(D9,D20)</f>
        <v>620351480</v>
      </c>
    </row>
    <row r="35" spans="2:4" ht="15.75" thickTop="1" x14ac:dyDescent="0.25">
      <c r="B35" s="12" t="s">
        <v>300</v>
      </c>
      <c r="D35" s="4"/>
    </row>
    <row r="36" spans="2:4" x14ac:dyDescent="0.25">
      <c r="B36" s="12"/>
    </row>
    <row r="37" spans="2:4" x14ac:dyDescent="0.25">
      <c r="B37" t="s">
        <v>285</v>
      </c>
    </row>
    <row r="38" spans="2:4" x14ac:dyDescent="0.25">
      <c r="B38" t="s">
        <v>341</v>
      </c>
    </row>
  </sheetData>
  <mergeCells count="6">
    <mergeCell ref="B7:D7"/>
    <mergeCell ref="B2:D2"/>
    <mergeCell ref="B3:D3"/>
    <mergeCell ref="B4:D4"/>
    <mergeCell ref="B5:D5"/>
    <mergeCell ref="B6:D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6"/>
  <sheetViews>
    <sheetView showGridLines="0" topLeftCell="A24" zoomScaleNormal="100" workbookViewId="0">
      <selection activeCell="B55" sqref="B55:B56"/>
    </sheetView>
  </sheetViews>
  <sheetFormatPr defaultColWidth="9.140625" defaultRowHeight="15" x14ac:dyDescent="0.25"/>
  <cols>
    <col min="1" max="1" width="7.5703125" customWidth="1"/>
    <col min="2" max="2" width="62.7109375" customWidth="1"/>
    <col min="3" max="3" width="19.7109375" customWidth="1"/>
    <col min="4" max="4" width="18.42578125" customWidth="1"/>
    <col min="5" max="6" width="17.85546875" bestFit="1" customWidth="1"/>
  </cols>
  <sheetData>
    <row r="2" spans="2:6" ht="21" x14ac:dyDescent="0.25">
      <c r="B2" s="70" t="s">
        <v>0</v>
      </c>
      <c r="C2" s="71"/>
      <c r="D2" s="71"/>
      <c r="E2" s="71"/>
      <c r="F2" s="71"/>
    </row>
    <row r="3" spans="2:6" ht="18.75" x14ac:dyDescent="0.25">
      <c r="B3" s="72" t="s">
        <v>1</v>
      </c>
      <c r="C3" s="73"/>
      <c r="D3" s="73"/>
      <c r="E3" s="73"/>
      <c r="F3" s="73"/>
    </row>
    <row r="4" spans="2:6" x14ac:dyDescent="0.25">
      <c r="B4" s="74" t="s">
        <v>2</v>
      </c>
      <c r="C4" s="75"/>
      <c r="D4" s="75"/>
      <c r="E4" s="75"/>
      <c r="F4" s="75"/>
    </row>
    <row r="5" spans="2:6" x14ac:dyDescent="0.25">
      <c r="B5" s="76" t="s">
        <v>3</v>
      </c>
      <c r="C5" s="77"/>
      <c r="D5" s="77"/>
      <c r="E5" s="77"/>
      <c r="F5" s="77"/>
    </row>
    <row r="6" spans="2:6" x14ac:dyDescent="0.25">
      <c r="B6" s="76" t="s">
        <v>279</v>
      </c>
      <c r="C6" s="77"/>
      <c r="D6" s="77"/>
      <c r="E6" s="77"/>
      <c r="F6" s="77"/>
    </row>
    <row r="7" spans="2:6" x14ac:dyDescent="0.25">
      <c r="B7" s="69" t="s">
        <v>5</v>
      </c>
      <c r="C7" s="69"/>
      <c r="D7" s="69"/>
      <c r="E7" s="69"/>
      <c r="F7" s="69"/>
    </row>
    <row r="8" spans="2:6" x14ac:dyDescent="0.25">
      <c r="B8" s="1" t="s">
        <v>6</v>
      </c>
      <c r="C8" s="2">
        <v>1979</v>
      </c>
      <c r="D8" s="2">
        <v>1980</v>
      </c>
      <c r="E8" s="2">
        <v>1981</v>
      </c>
      <c r="F8" s="2">
        <v>1982</v>
      </c>
    </row>
    <row r="9" spans="2:6" x14ac:dyDescent="0.25">
      <c r="B9" s="3" t="s">
        <v>7</v>
      </c>
      <c r="C9" s="27">
        <f>+C10+C14+C26</f>
        <v>493274521</v>
      </c>
      <c r="D9" s="27">
        <f>+D10+D14+D26</f>
        <v>610660194</v>
      </c>
      <c r="E9" s="27">
        <f>+E10+E14+E26</f>
        <v>700986265</v>
      </c>
      <c r="F9" s="27">
        <f>+F10+F14+F26</f>
        <v>703074216</v>
      </c>
    </row>
    <row r="10" spans="2:6" x14ac:dyDescent="0.25">
      <c r="B10" s="5" t="s">
        <v>53</v>
      </c>
      <c r="C10" s="27">
        <f>SUM(C11:C13)</f>
        <v>371058301</v>
      </c>
      <c r="D10" s="27">
        <f>SUM(D11:D13)</f>
        <v>413256969</v>
      </c>
      <c r="E10" s="27">
        <f>SUM(E11:E13)</f>
        <v>501892209</v>
      </c>
      <c r="F10" s="27">
        <f>SUM(F11:F13)</f>
        <v>497018707</v>
      </c>
    </row>
    <row r="11" spans="2:6" x14ac:dyDescent="0.25">
      <c r="B11" s="6" t="s">
        <v>118</v>
      </c>
      <c r="C11" s="28">
        <v>265404437</v>
      </c>
      <c r="D11" s="28">
        <v>304887928</v>
      </c>
      <c r="E11" s="28">
        <v>366516515</v>
      </c>
      <c r="F11" s="28">
        <v>387246417</v>
      </c>
    </row>
    <row r="12" spans="2:6" x14ac:dyDescent="0.25">
      <c r="B12" s="6" t="s">
        <v>119</v>
      </c>
      <c r="C12" s="28">
        <v>28612543</v>
      </c>
      <c r="D12" s="28">
        <v>29429592</v>
      </c>
      <c r="E12" s="28">
        <v>33732630</v>
      </c>
      <c r="F12" s="28">
        <v>26129095</v>
      </c>
    </row>
    <row r="13" spans="2:6" x14ac:dyDescent="0.25">
      <c r="B13" s="6" t="s">
        <v>120</v>
      </c>
      <c r="C13" s="28">
        <v>77041321</v>
      </c>
      <c r="D13" s="28">
        <v>78939449</v>
      </c>
      <c r="E13" s="28">
        <v>101643064</v>
      </c>
      <c r="F13" s="28">
        <v>83643195</v>
      </c>
    </row>
    <row r="14" spans="2:6" x14ac:dyDescent="0.25">
      <c r="B14" s="5" t="s">
        <v>150</v>
      </c>
      <c r="C14" s="27">
        <f>+C15+C16+C19+C21+C25</f>
        <v>113318738</v>
      </c>
      <c r="D14" s="27">
        <f>+D15+D16+D19+D21+D25</f>
        <v>145190990</v>
      </c>
      <c r="E14" s="27">
        <f>+E15+E16+E19+E21+E25</f>
        <v>149150961</v>
      </c>
      <c r="F14" s="27">
        <f>+F15+F16+F19+F21+F25</f>
        <v>148986837</v>
      </c>
    </row>
    <row r="15" spans="2:6" x14ac:dyDescent="0.25">
      <c r="B15" s="6" t="s">
        <v>121</v>
      </c>
      <c r="C15" s="28">
        <v>13131500</v>
      </c>
      <c r="D15" s="28">
        <v>18628000</v>
      </c>
      <c r="E15" s="28">
        <v>20814461</v>
      </c>
      <c r="F15" s="28">
        <v>1022600</v>
      </c>
    </row>
    <row r="16" spans="2:6" x14ac:dyDescent="0.25">
      <c r="B16" s="14" t="s">
        <v>122</v>
      </c>
      <c r="C16" s="29">
        <f>+C17+C18</f>
        <v>52328047</v>
      </c>
      <c r="D16" s="29">
        <f>+D17+D18</f>
        <v>70575770</v>
      </c>
      <c r="E16" s="29">
        <f>+E17+E18</f>
        <v>64229110</v>
      </c>
      <c r="F16" s="29">
        <f>+F17+F18</f>
        <v>80522150</v>
      </c>
    </row>
    <row r="17" spans="2:6" x14ac:dyDescent="0.25">
      <c r="B17" s="6" t="s">
        <v>123</v>
      </c>
      <c r="C17" s="28">
        <v>2087000</v>
      </c>
      <c r="D17" s="28">
        <v>8755165</v>
      </c>
      <c r="E17" s="28">
        <v>6157010</v>
      </c>
      <c r="F17" s="28">
        <v>200000</v>
      </c>
    </row>
    <row r="18" spans="2:6" x14ac:dyDescent="0.25">
      <c r="B18" s="6" t="s">
        <v>124</v>
      </c>
      <c r="C18" s="28">
        <v>50241047</v>
      </c>
      <c r="D18" s="28">
        <v>61820605</v>
      </c>
      <c r="E18" s="28">
        <v>58072100</v>
      </c>
      <c r="F18" s="28">
        <v>80322150</v>
      </c>
    </row>
    <row r="19" spans="2:6" x14ac:dyDescent="0.25">
      <c r="B19" s="14" t="s">
        <v>145</v>
      </c>
      <c r="C19" s="29">
        <f>+C20</f>
        <v>0</v>
      </c>
      <c r="D19" s="29">
        <f>+D20</f>
        <v>900000</v>
      </c>
      <c r="E19" s="29">
        <f>+E20</f>
        <v>2565000</v>
      </c>
      <c r="F19" s="29">
        <f>+F20</f>
        <v>900000</v>
      </c>
    </row>
    <row r="20" spans="2:6" x14ac:dyDescent="0.25">
      <c r="B20" s="6" t="s">
        <v>146</v>
      </c>
      <c r="C20" s="28"/>
      <c r="D20" s="28">
        <v>900000</v>
      </c>
      <c r="E20" s="28">
        <v>2565000</v>
      </c>
      <c r="F20" s="28">
        <v>900000</v>
      </c>
    </row>
    <row r="21" spans="2:6" x14ac:dyDescent="0.25">
      <c r="B21" s="14" t="s">
        <v>125</v>
      </c>
      <c r="C21" s="29">
        <f>+C22+C23+C24</f>
        <v>46763691</v>
      </c>
      <c r="D21" s="29">
        <f>+D22+D23+D24</f>
        <v>53559375</v>
      </c>
      <c r="E21" s="29">
        <f>+E22+E23+E24</f>
        <v>59395690</v>
      </c>
      <c r="F21" s="29">
        <f>+F22+F23+F24</f>
        <v>65066833</v>
      </c>
    </row>
    <row r="22" spans="2:6" x14ac:dyDescent="0.25">
      <c r="B22" s="15" t="s">
        <v>126</v>
      </c>
      <c r="C22" s="28">
        <v>16552</v>
      </c>
      <c r="D22" s="28">
        <v>13552</v>
      </c>
      <c r="E22" s="28">
        <v>13550</v>
      </c>
      <c r="F22" s="28">
        <v>13552</v>
      </c>
    </row>
    <row r="23" spans="2:6" x14ac:dyDescent="0.25">
      <c r="B23" s="15" t="s">
        <v>127</v>
      </c>
      <c r="C23" s="28">
        <v>15737697</v>
      </c>
      <c r="D23" s="28">
        <v>16623732</v>
      </c>
      <c r="E23" s="28">
        <v>17502520</v>
      </c>
      <c r="F23" s="28">
        <v>18456434</v>
      </c>
    </row>
    <row r="24" spans="2:6" x14ac:dyDescent="0.25">
      <c r="B24" s="15" t="s">
        <v>128</v>
      </c>
      <c r="C24" s="28">
        <v>31009442</v>
      </c>
      <c r="D24" s="28">
        <v>36922091</v>
      </c>
      <c r="E24" s="28">
        <v>41879620</v>
      </c>
      <c r="F24" s="28">
        <v>46596847</v>
      </c>
    </row>
    <row r="25" spans="2:6" x14ac:dyDescent="0.25">
      <c r="B25" s="14" t="s">
        <v>129</v>
      </c>
      <c r="C25" s="29">
        <v>1095500</v>
      </c>
      <c r="D25" s="29">
        <v>1527845</v>
      </c>
      <c r="E25" s="29">
        <v>2146700</v>
      </c>
      <c r="F25" s="29">
        <v>1475254</v>
      </c>
    </row>
    <row r="26" spans="2:6" x14ac:dyDescent="0.25">
      <c r="B26" s="5" t="s">
        <v>130</v>
      </c>
      <c r="C26" s="29">
        <f>SUM(C27:C31)</f>
        <v>8897482</v>
      </c>
      <c r="D26" s="29">
        <f t="shared" ref="D26:F26" si="0">SUM(D27:D31)</f>
        <v>52212235</v>
      </c>
      <c r="E26" s="29">
        <f t="shared" si="0"/>
        <v>49943095</v>
      </c>
      <c r="F26" s="29">
        <f t="shared" si="0"/>
        <v>57068672</v>
      </c>
    </row>
    <row r="27" spans="2:6" x14ac:dyDescent="0.25">
      <c r="B27" s="15" t="s">
        <v>131</v>
      </c>
      <c r="C27" s="28">
        <v>150000</v>
      </c>
      <c r="D27" s="28">
        <v>6066210</v>
      </c>
      <c r="E27" s="28">
        <v>10315000</v>
      </c>
      <c r="F27" s="28">
        <v>2724240</v>
      </c>
    </row>
    <row r="28" spans="2:6" x14ac:dyDescent="0.25">
      <c r="B28" s="15" t="s">
        <v>132</v>
      </c>
      <c r="C28" s="28">
        <v>5186604</v>
      </c>
      <c r="D28" s="28">
        <v>32624210</v>
      </c>
      <c r="E28" s="28">
        <v>39128095</v>
      </c>
      <c r="F28" s="28">
        <v>52017328</v>
      </c>
    </row>
    <row r="29" spans="2:6" x14ac:dyDescent="0.25">
      <c r="B29" s="15" t="s">
        <v>133</v>
      </c>
      <c r="C29" s="28">
        <v>797578</v>
      </c>
      <c r="D29" s="28">
        <v>1106615</v>
      </c>
      <c r="E29" s="28"/>
      <c r="F29" s="28">
        <v>0</v>
      </c>
    </row>
    <row r="30" spans="2:6" x14ac:dyDescent="0.25">
      <c r="B30" s="15" t="s">
        <v>134</v>
      </c>
      <c r="C30" s="28">
        <v>2763300</v>
      </c>
      <c r="D30" s="28">
        <v>12415200</v>
      </c>
      <c r="E30" s="28"/>
      <c r="F30" s="28"/>
    </row>
    <row r="31" spans="2:6" x14ac:dyDescent="0.25">
      <c r="B31" s="15" t="s">
        <v>278</v>
      </c>
      <c r="C31" s="28">
        <v>0</v>
      </c>
      <c r="D31" s="28"/>
      <c r="E31" s="28">
        <v>500000</v>
      </c>
      <c r="F31" s="28">
        <v>2327104</v>
      </c>
    </row>
    <row r="32" spans="2:6" x14ac:dyDescent="0.25">
      <c r="B32" s="3" t="s">
        <v>63</v>
      </c>
      <c r="C32" s="27">
        <f>+C33+C36+C38+C45+C48</f>
        <v>243470839</v>
      </c>
      <c r="D32" s="27">
        <f>+D33+D36+D38+D45+D48</f>
        <v>254252781</v>
      </c>
      <c r="E32" s="27">
        <f>+E33+E36+E38+E45+E48</f>
        <v>513210665</v>
      </c>
      <c r="F32" s="27">
        <f>+F33+F36+F38+F45+F48</f>
        <v>351398663</v>
      </c>
    </row>
    <row r="33" spans="2:7" x14ac:dyDescent="0.25">
      <c r="B33" s="14" t="s">
        <v>135</v>
      </c>
      <c r="C33" s="27">
        <f>+SUM(C34:C35)</f>
        <v>126084454</v>
      </c>
      <c r="D33" s="27">
        <f>+SUM(D34:D35)</f>
        <v>105465536</v>
      </c>
      <c r="E33" s="27">
        <f>+SUM(E34:E35)</f>
        <v>163445990</v>
      </c>
      <c r="F33" s="27">
        <f>+SUM(F34:F35)</f>
        <v>145379966</v>
      </c>
      <c r="G33" s="13"/>
    </row>
    <row r="34" spans="2:7" x14ac:dyDescent="0.25">
      <c r="B34" s="15" t="s">
        <v>147</v>
      </c>
      <c r="C34" s="28">
        <v>31517520</v>
      </c>
      <c r="D34" s="28">
        <v>23084260</v>
      </c>
      <c r="E34" s="28">
        <v>29030705</v>
      </c>
      <c r="F34" s="28">
        <v>7188294</v>
      </c>
    </row>
    <row r="35" spans="2:7" x14ac:dyDescent="0.25">
      <c r="B35" s="15" t="s">
        <v>136</v>
      </c>
      <c r="C35" s="28">
        <v>94566934</v>
      </c>
      <c r="D35" s="28">
        <v>82381276</v>
      </c>
      <c r="E35" s="28">
        <v>134415285</v>
      </c>
      <c r="F35" s="28">
        <v>138191672</v>
      </c>
    </row>
    <row r="36" spans="2:7" x14ac:dyDescent="0.25">
      <c r="B36" s="14" t="s">
        <v>137</v>
      </c>
      <c r="C36" s="27">
        <f>++C37</f>
        <v>2395724</v>
      </c>
      <c r="D36" s="27">
        <f>++D37</f>
        <v>1670000</v>
      </c>
      <c r="E36" s="27">
        <f>++E37</f>
        <v>3880000</v>
      </c>
      <c r="F36" s="27">
        <f>++F37</f>
        <v>800000</v>
      </c>
    </row>
    <row r="37" spans="2:7" x14ac:dyDescent="0.25">
      <c r="B37" s="15" t="s">
        <v>138</v>
      </c>
      <c r="C37" s="28">
        <v>2395724</v>
      </c>
      <c r="D37" s="28">
        <v>1670000</v>
      </c>
      <c r="E37" s="28">
        <v>3880000</v>
      </c>
      <c r="F37" s="28">
        <v>800000</v>
      </c>
    </row>
    <row r="38" spans="2:7" x14ac:dyDescent="0.25">
      <c r="B38" s="9" t="s">
        <v>151</v>
      </c>
      <c r="C38" s="29">
        <f>+C39+C42+C44</f>
        <v>80880585</v>
      </c>
      <c r="D38" s="29">
        <f>+D39+D42+D44</f>
        <v>122047135</v>
      </c>
      <c r="E38" s="29">
        <f>+E39+E42+E44</f>
        <v>246515675</v>
      </c>
      <c r="F38" s="29">
        <f>+F39+F42+F44</f>
        <v>130034123</v>
      </c>
    </row>
    <row r="39" spans="2:7" x14ac:dyDescent="0.25">
      <c r="B39" s="14" t="s">
        <v>139</v>
      </c>
      <c r="C39" s="29">
        <f>+C40+C41</f>
        <v>73009448</v>
      </c>
      <c r="D39" s="29">
        <f>+D40+D41</f>
        <v>111370835</v>
      </c>
      <c r="E39" s="29">
        <f>+E40+E41</f>
        <v>207646580</v>
      </c>
      <c r="F39" s="29">
        <f>+F40+F41</f>
        <v>127404123</v>
      </c>
    </row>
    <row r="40" spans="2:7" x14ac:dyDescent="0.25">
      <c r="B40" t="s">
        <v>152</v>
      </c>
      <c r="C40" s="30">
        <v>20079215</v>
      </c>
      <c r="D40" s="30"/>
      <c r="E40" s="30">
        <v>31823000</v>
      </c>
      <c r="F40" s="30"/>
    </row>
    <row r="41" spans="2:7" x14ac:dyDescent="0.25">
      <c r="B41" t="s">
        <v>140</v>
      </c>
      <c r="C41" s="30">
        <v>52930233</v>
      </c>
      <c r="D41" s="30">
        <v>111370835</v>
      </c>
      <c r="E41" s="30">
        <v>175823580</v>
      </c>
      <c r="F41" s="30">
        <v>127404123</v>
      </c>
    </row>
    <row r="42" spans="2:7" x14ac:dyDescent="0.25">
      <c r="B42" s="9" t="s">
        <v>153</v>
      </c>
      <c r="C42" s="29">
        <f>+C43</f>
        <v>5000000</v>
      </c>
      <c r="D42" s="29">
        <f>+D43</f>
        <v>0</v>
      </c>
      <c r="E42" s="29">
        <f>+E43</f>
        <v>32505000</v>
      </c>
      <c r="F42" s="29">
        <f>+F43</f>
        <v>0</v>
      </c>
    </row>
    <row r="43" spans="2:7" x14ac:dyDescent="0.25">
      <c r="B43" s="20" t="s">
        <v>154</v>
      </c>
      <c r="C43" s="30">
        <v>5000000</v>
      </c>
      <c r="D43" s="29"/>
      <c r="E43" s="30">
        <v>32505000</v>
      </c>
      <c r="F43" s="28"/>
    </row>
    <row r="44" spans="2:7" x14ac:dyDescent="0.25">
      <c r="B44" s="9" t="s">
        <v>141</v>
      </c>
      <c r="C44" s="29">
        <v>2871137</v>
      </c>
      <c r="D44" s="29">
        <v>10676300</v>
      </c>
      <c r="E44" s="29">
        <v>6364095</v>
      </c>
      <c r="F44" s="28">
        <v>2630000</v>
      </c>
    </row>
    <row r="45" spans="2:7" x14ac:dyDescent="0.25">
      <c r="B45" s="9" t="s">
        <v>111</v>
      </c>
      <c r="C45" s="27">
        <f>+SUM(C46:C47)</f>
        <v>10526410</v>
      </c>
      <c r="D45" s="27">
        <f>+SUM(D46:D47)</f>
        <v>18894110</v>
      </c>
      <c r="E45" s="27">
        <f>+SUM(E46:E47)</f>
        <v>30000000</v>
      </c>
      <c r="F45" s="27">
        <f>+SUM(F46:F47)</f>
        <v>68469524</v>
      </c>
    </row>
    <row r="46" spans="2:7" x14ac:dyDescent="0.25">
      <c r="B46" s="6" t="s">
        <v>78</v>
      </c>
      <c r="C46" s="28">
        <v>650000</v>
      </c>
      <c r="D46" s="28">
        <v>4859000</v>
      </c>
      <c r="E46" s="28">
        <v>4600000</v>
      </c>
      <c r="F46" s="28">
        <v>13018491</v>
      </c>
    </row>
    <row r="47" spans="2:7" x14ac:dyDescent="0.25">
      <c r="B47" s="6" t="s">
        <v>79</v>
      </c>
      <c r="C47" s="28">
        <v>9876410</v>
      </c>
      <c r="D47" s="28">
        <v>14035110</v>
      </c>
      <c r="E47" s="28">
        <v>25400000</v>
      </c>
      <c r="F47" s="28">
        <v>55451033</v>
      </c>
    </row>
    <row r="48" spans="2:7" x14ac:dyDescent="0.25">
      <c r="B48" s="19" t="s">
        <v>142</v>
      </c>
      <c r="C48" s="29">
        <f>+C49+C50+C51</f>
        <v>23583666</v>
      </c>
      <c r="D48" s="29">
        <f>+D49+D50+D51</f>
        <v>6176000</v>
      </c>
      <c r="E48" s="29">
        <f>+E49+E50+E51</f>
        <v>69369000</v>
      </c>
      <c r="F48" s="29">
        <f>+F49+F50+F51</f>
        <v>6715050</v>
      </c>
    </row>
    <row r="49" spans="2:6" x14ac:dyDescent="0.25">
      <c r="B49" s="21" t="s">
        <v>143</v>
      </c>
      <c r="C49" s="28">
        <v>22125466</v>
      </c>
      <c r="D49" s="28">
        <v>1686000</v>
      </c>
      <c r="E49" s="28">
        <v>1167000</v>
      </c>
      <c r="F49" s="28">
        <v>5500</v>
      </c>
    </row>
    <row r="50" spans="2:6" x14ac:dyDescent="0.25">
      <c r="B50" s="21" t="s">
        <v>144</v>
      </c>
      <c r="C50" s="28">
        <v>1458200</v>
      </c>
      <c r="D50" s="28">
        <v>4413000</v>
      </c>
      <c r="E50" s="28">
        <v>16535800</v>
      </c>
      <c r="F50" s="28">
        <v>6709550</v>
      </c>
    </row>
    <row r="51" spans="2:6" x14ac:dyDescent="0.25">
      <c r="B51" s="21" t="s">
        <v>149</v>
      </c>
      <c r="C51" s="28"/>
      <c r="D51" s="28">
        <v>77000</v>
      </c>
      <c r="E51" s="28">
        <v>51666200</v>
      </c>
      <c r="F51" s="28"/>
    </row>
    <row r="52" spans="2:6" ht="15.75" thickBot="1" x14ac:dyDescent="0.3">
      <c r="B52" s="17" t="s">
        <v>340</v>
      </c>
      <c r="C52" s="31">
        <f>SUM(C9,C32)</f>
        <v>736745360</v>
      </c>
      <c r="D52" s="31">
        <f>SUM(D9,D32)</f>
        <v>864912975</v>
      </c>
      <c r="E52" s="31">
        <f>SUM(E9,E32)</f>
        <v>1214196930</v>
      </c>
      <c r="F52" s="31">
        <f>SUM(F9,F32)</f>
        <v>1054472879</v>
      </c>
    </row>
    <row r="53" spans="2:6" ht="15.75" thickTop="1" x14ac:dyDescent="0.25">
      <c r="B53" s="12" t="s">
        <v>300</v>
      </c>
      <c r="C53" s="12"/>
      <c r="D53" s="12"/>
      <c r="F53" s="4"/>
    </row>
    <row r="54" spans="2:6" x14ac:dyDescent="0.25">
      <c r="B54" s="12"/>
      <c r="C54" s="12"/>
      <c r="D54" s="12"/>
    </row>
    <row r="55" spans="2:6" x14ac:dyDescent="0.25">
      <c r="B55" t="s">
        <v>285</v>
      </c>
    </row>
    <row r="56" spans="2:6" x14ac:dyDescent="0.25">
      <c r="B56" t="s">
        <v>341</v>
      </c>
    </row>
  </sheetData>
  <mergeCells count="6">
    <mergeCell ref="B7:F7"/>
    <mergeCell ref="B2:F2"/>
    <mergeCell ref="B3:F3"/>
    <mergeCell ref="B4:F4"/>
    <mergeCell ref="B5:F5"/>
    <mergeCell ref="B6:F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1"/>
  <sheetViews>
    <sheetView showGridLines="0" topLeftCell="A16" zoomScale="87" zoomScaleNormal="87" workbookViewId="0">
      <selection activeCell="B50" sqref="B50:B51"/>
    </sheetView>
  </sheetViews>
  <sheetFormatPr defaultColWidth="9.140625" defaultRowHeight="15" x14ac:dyDescent="0.25"/>
  <cols>
    <col min="1" max="1" width="7.5703125" customWidth="1"/>
    <col min="2" max="2" width="62.7109375" customWidth="1"/>
    <col min="3" max="3" width="18.42578125" bestFit="1" customWidth="1"/>
    <col min="4" max="4" width="13.7109375" bestFit="1" customWidth="1"/>
  </cols>
  <sheetData>
    <row r="2" spans="2:3" ht="21" x14ac:dyDescent="0.25">
      <c r="B2" s="70" t="s">
        <v>0</v>
      </c>
      <c r="C2" s="71"/>
    </row>
    <row r="3" spans="2:3" ht="18.75" x14ac:dyDescent="0.25">
      <c r="B3" s="72" t="s">
        <v>1</v>
      </c>
      <c r="C3" s="73"/>
    </row>
    <row r="4" spans="2:3" x14ac:dyDescent="0.25">
      <c r="B4" s="74" t="s">
        <v>2</v>
      </c>
      <c r="C4" s="75"/>
    </row>
    <row r="5" spans="2:3" x14ac:dyDescent="0.25">
      <c r="B5" s="76" t="s">
        <v>3</v>
      </c>
      <c r="C5" s="77"/>
    </row>
    <row r="6" spans="2:3" x14ac:dyDescent="0.25">
      <c r="B6" s="76" t="s">
        <v>156</v>
      </c>
      <c r="C6" s="77"/>
    </row>
    <row r="7" spans="2:3" x14ac:dyDescent="0.25">
      <c r="B7" s="69" t="s">
        <v>5</v>
      </c>
      <c r="C7" s="69"/>
    </row>
    <row r="8" spans="2:3" x14ac:dyDescent="0.25">
      <c r="B8" s="1" t="s">
        <v>6</v>
      </c>
      <c r="C8" s="2">
        <v>1983</v>
      </c>
    </row>
    <row r="9" spans="2:3" x14ac:dyDescent="0.25">
      <c r="B9" s="3" t="s">
        <v>7</v>
      </c>
      <c r="C9" s="27">
        <f>+C10+C14+C26</f>
        <v>731868130</v>
      </c>
    </row>
    <row r="10" spans="2:3" x14ac:dyDescent="0.25">
      <c r="B10" s="5" t="s">
        <v>53</v>
      </c>
      <c r="C10" s="27">
        <f>SUM(C11:C13)</f>
        <v>522397881</v>
      </c>
    </row>
    <row r="11" spans="2:3" x14ac:dyDescent="0.25">
      <c r="B11" s="6" t="s">
        <v>118</v>
      </c>
      <c r="C11" s="28">
        <v>394608635</v>
      </c>
    </row>
    <row r="12" spans="2:3" x14ac:dyDescent="0.25">
      <c r="B12" s="6" t="s">
        <v>119</v>
      </c>
      <c r="C12" s="28">
        <v>26752913</v>
      </c>
    </row>
    <row r="13" spans="2:3" x14ac:dyDescent="0.25">
      <c r="B13" s="6" t="s">
        <v>120</v>
      </c>
      <c r="C13" s="28">
        <v>101036333</v>
      </c>
    </row>
    <row r="14" spans="2:3" x14ac:dyDescent="0.25">
      <c r="B14" s="5" t="s">
        <v>150</v>
      </c>
      <c r="C14" s="27">
        <f>+C15+C16+C19+C21+C25</f>
        <v>146170249</v>
      </c>
    </row>
    <row r="15" spans="2:3" x14ac:dyDescent="0.25">
      <c r="B15" s="6" t="s">
        <v>121</v>
      </c>
      <c r="C15" s="28">
        <v>19443850</v>
      </c>
    </row>
    <row r="16" spans="2:3" x14ac:dyDescent="0.25">
      <c r="B16" s="14" t="s">
        <v>122</v>
      </c>
      <c r="C16" s="29">
        <f>+C17+C18</f>
        <v>56009200</v>
      </c>
    </row>
    <row r="17" spans="2:4" x14ac:dyDescent="0.25">
      <c r="B17" s="6" t="s">
        <v>123</v>
      </c>
      <c r="C17" s="28">
        <v>500000</v>
      </c>
    </row>
    <row r="18" spans="2:4" x14ac:dyDescent="0.25">
      <c r="B18" s="6" t="s">
        <v>124</v>
      </c>
      <c r="C18" s="28">
        <v>55509200</v>
      </c>
    </row>
    <row r="19" spans="2:4" x14ac:dyDescent="0.25">
      <c r="B19" s="14" t="s">
        <v>145</v>
      </c>
      <c r="C19" s="29">
        <f>+C20</f>
        <v>2160000</v>
      </c>
    </row>
    <row r="20" spans="2:4" x14ac:dyDescent="0.25">
      <c r="B20" s="6" t="s">
        <v>146</v>
      </c>
      <c r="C20" s="28">
        <v>2160000</v>
      </c>
    </row>
    <row r="21" spans="2:4" x14ac:dyDescent="0.25">
      <c r="B21" s="22" t="s">
        <v>125</v>
      </c>
      <c r="C21" s="29">
        <f>+C22+C23+C24</f>
        <v>67656799</v>
      </c>
    </row>
    <row r="22" spans="2:4" x14ac:dyDescent="0.25">
      <c r="B22" s="15" t="s">
        <v>126</v>
      </c>
      <c r="C22" s="28">
        <v>12420</v>
      </c>
    </row>
    <row r="23" spans="2:4" x14ac:dyDescent="0.25">
      <c r="B23" s="15" t="s">
        <v>127</v>
      </c>
      <c r="C23" s="28">
        <v>17615351</v>
      </c>
    </row>
    <row r="24" spans="2:4" x14ac:dyDescent="0.25">
      <c r="B24" s="15" t="s">
        <v>157</v>
      </c>
      <c r="C24" s="28">
        <v>50029028</v>
      </c>
    </row>
    <row r="25" spans="2:4" x14ac:dyDescent="0.25">
      <c r="B25" s="22" t="s">
        <v>129</v>
      </c>
      <c r="C25" s="29">
        <v>900400</v>
      </c>
    </row>
    <row r="26" spans="2:4" x14ac:dyDescent="0.25">
      <c r="B26" s="5" t="s">
        <v>130</v>
      </c>
      <c r="C26" s="29">
        <f>+C27+C28+C30</f>
        <v>63300000</v>
      </c>
    </row>
    <row r="27" spans="2:4" x14ac:dyDescent="0.25">
      <c r="B27" s="15" t="s">
        <v>131</v>
      </c>
      <c r="C27" s="28">
        <v>8931609</v>
      </c>
    </row>
    <row r="28" spans="2:4" x14ac:dyDescent="0.25">
      <c r="B28" s="15" t="s">
        <v>132</v>
      </c>
      <c r="C28" s="28">
        <v>51368391</v>
      </c>
    </row>
    <row r="29" spans="2:4" x14ac:dyDescent="0.25">
      <c r="B29" s="15" t="s">
        <v>171</v>
      </c>
      <c r="C29" s="28">
        <v>0</v>
      </c>
    </row>
    <row r="30" spans="2:4" x14ac:dyDescent="0.25">
      <c r="B30" s="15" t="s">
        <v>280</v>
      </c>
      <c r="C30" s="28">
        <v>3000000</v>
      </c>
    </row>
    <row r="31" spans="2:4" x14ac:dyDescent="0.25">
      <c r="B31" s="3" t="s">
        <v>63</v>
      </c>
      <c r="C31" s="27">
        <f>+C32+C35+C37+C45</f>
        <v>285323490</v>
      </c>
      <c r="D31" s="13"/>
    </row>
    <row r="32" spans="2:4" x14ac:dyDescent="0.25">
      <c r="B32" s="5" t="s">
        <v>135</v>
      </c>
      <c r="C32" s="27">
        <f>+SUM(C33:C34)</f>
        <v>141473490</v>
      </c>
    </row>
    <row r="33" spans="2:3" x14ac:dyDescent="0.25">
      <c r="B33" s="6" t="s">
        <v>147</v>
      </c>
      <c r="C33" s="28">
        <v>3875130</v>
      </c>
    </row>
    <row r="34" spans="2:3" x14ac:dyDescent="0.25">
      <c r="B34" s="6" t="s">
        <v>136</v>
      </c>
      <c r="C34" s="28">
        <v>137598360</v>
      </c>
    </row>
    <row r="35" spans="2:3" x14ac:dyDescent="0.25">
      <c r="B35" s="5" t="s">
        <v>137</v>
      </c>
      <c r="C35" s="27">
        <f>++C36</f>
        <v>800000</v>
      </c>
    </row>
    <row r="36" spans="2:3" x14ac:dyDescent="0.25">
      <c r="B36" s="6" t="s">
        <v>138</v>
      </c>
      <c r="C36" s="28">
        <v>800000</v>
      </c>
    </row>
    <row r="37" spans="2:3" x14ac:dyDescent="0.25">
      <c r="B37" s="5" t="s">
        <v>151</v>
      </c>
      <c r="C37" s="29">
        <f>+C38+C41</f>
        <v>141850000</v>
      </c>
    </row>
    <row r="38" spans="2:3" x14ac:dyDescent="0.25">
      <c r="B38" s="14" t="s">
        <v>139</v>
      </c>
      <c r="C38" s="29">
        <f>+C39+C40+C43</f>
        <v>132250000</v>
      </c>
    </row>
    <row r="39" spans="2:3" x14ac:dyDescent="0.25">
      <c r="B39" s="15" t="s">
        <v>152</v>
      </c>
      <c r="C39" s="30">
        <v>2100000</v>
      </c>
    </row>
    <row r="40" spans="2:3" x14ac:dyDescent="0.25">
      <c r="B40" s="15" t="s">
        <v>140</v>
      </c>
      <c r="C40" s="30">
        <v>126750000</v>
      </c>
    </row>
    <row r="41" spans="2:3" x14ac:dyDescent="0.25">
      <c r="B41" s="14" t="s">
        <v>153</v>
      </c>
      <c r="C41" s="29">
        <f>+C42</f>
        <v>9600000</v>
      </c>
    </row>
    <row r="42" spans="2:3" x14ac:dyDescent="0.25">
      <c r="B42" s="15" t="s">
        <v>158</v>
      </c>
      <c r="C42" s="30">
        <v>9600000</v>
      </c>
    </row>
    <row r="43" spans="2:3" x14ac:dyDescent="0.25">
      <c r="B43" s="14" t="s">
        <v>141</v>
      </c>
      <c r="C43" s="29">
        <f>+C44</f>
        <v>3400000</v>
      </c>
    </row>
    <row r="44" spans="2:3" x14ac:dyDescent="0.25">
      <c r="B44" s="15" t="s">
        <v>159</v>
      </c>
      <c r="C44" s="28">
        <v>3400000</v>
      </c>
    </row>
    <row r="45" spans="2:3" x14ac:dyDescent="0.25">
      <c r="B45" s="19" t="s">
        <v>160</v>
      </c>
      <c r="C45" s="29">
        <f>+C46</f>
        <v>1200000</v>
      </c>
    </row>
    <row r="46" spans="2:3" x14ac:dyDescent="0.25">
      <c r="B46" s="16" t="s">
        <v>161</v>
      </c>
      <c r="C46" s="28">
        <v>1200000</v>
      </c>
    </row>
    <row r="47" spans="2:3" ht="15.75" thickBot="1" x14ac:dyDescent="0.3">
      <c r="B47" s="17" t="s">
        <v>340</v>
      </c>
      <c r="C47" s="31">
        <f>SUM(C9,C31)</f>
        <v>1017191620</v>
      </c>
    </row>
    <row r="48" spans="2:3" ht="15.75" thickTop="1" x14ac:dyDescent="0.25">
      <c r="B48" s="12" t="s">
        <v>162</v>
      </c>
    </row>
    <row r="49" spans="2:2" x14ac:dyDescent="0.25">
      <c r="B49" s="12"/>
    </row>
    <row r="50" spans="2:2" x14ac:dyDescent="0.25">
      <c r="B50" t="s">
        <v>285</v>
      </c>
    </row>
    <row r="51" spans="2:2" x14ac:dyDescent="0.25">
      <c r="B51" t="s">
        <v>341</v>
      </c>
    </row>
  </sheetData>
  <mergeCells count="6">
    <mergeCell ref="B7:C7"/>
    <mergeCell ref="B2:C2"/>
    <mergeCell ref="B3:C3"/>
    <mergeCell ref="B4:C4"/>
    <mergeCell ref="B5:C5"/>
    <mergeCell ref="B6:C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62"/>
  <sheetViews>
    <sheetView showGridLines="0" topLeftCell="A28" zoomScale="98" zoomScaleNormal="98" workbookViewId="0">
      <selection activeCell="B63" sqref="B63"/>
    </sheetView>
  </sheetViews>
  <sheetFormatPr defaultColWidth="9.140625" defaultRowHeight="15" x14ac:dyDescent="0.25"/>
  <cols>
    <col min="1" max="1" width="7.5703125" customWidth="1"/>
    <col min="2" max="2" width="62.7109375" customWidth="1"/>
    <col min="3" max="3" width="17.85546875" bestFit="1" customWidth="1"/>
    <col min="4" max="4" width="19.5703125" bestFit="1" customWidth="1"/>
    <col min="5" max="6" width="17.85546875" bestFit="1" customWidth="1"/>
    <col min="7" max="8" width="13.7109375" bestFit="1" customWidth="1"/>
  </cols>
  <sheetData>
    <row r="2" spans="2:6" ht="21" x14ac:dyDescent="0.25">
      <c r="B2" s="70" t="s">
        <v>0</v>
      </c>
      <c r="C2" s="71"/>
      <c r="D2" s="71"/>
      <c r="E2" s="71"/>
      <c r="F2" s="71"/>
    </row>
    <row r="3" spans="2:6" ht="18.75" x14ac:dyDescent="0.25">
      <c r="B3" s="72" t="s">
        <v>1</v>
      </c>
      <c r="C3" s="73"/>
      <c r="D3" s="73"/>
      <c r="E3" s="73"/>
      <c r="F3" s="73"/>
    </row>
    <row r="4" spans="2:6" x14ac:dyDescent="0.25">
      <c r="B4" s="74" t="s">
        <v>2</v>
      </c>
      <c r="C4" s="75"/>
      <c r="D4" s="75"/>
      <c r="E4" s="75"/>
      <c r="F4" s="75"/>
    </row>
    <row r="5" spans="2:6" x14ac:dyDescent="0.25">
      <c r="B5" s="76" t="s">
        <v>3</v>
      </c>
      <c r="C5" s="77"/>
      <c r="D5" s="77"/>
      <c r="E5" s="77"/>
      <c r="F5" s="77"/>
    </row>
    <row r="6" spans="2:6" x14ac:dyDescent="0.25">
      <c r="B6" s="76" t="s">
        <v>286</v>
      </c>
      <c r="C6" s="77"/>
      <c r="D6" s="77"/>
      <c r="E6" s="77"/>
      <c r="F6" s="77"/>
    </row>
    <row r="7" spans="2:6" x14ac:dyDescent="0.25">
      <c r="B7" s="69" t="s">
        <v>5</v>
      </c>
      <c r="C7" s="69"/>
      <c r="D7" s="69"/>
      <c r="E7" s="69"/>
      <c r="F7" s="69"/>
    </row>
    <row r="8" spans="2:6" x14ac:dyDescent="0.25">
      <c r="B8" s="1" t="s">
        <v>6</v>
      </c>
      <c r="C8" s="2">
        <v>1984</v>
      </c>
      <c r="D8" s="2">
        <v>1985</v>
      </c>
      <c r="E8" s="2">
        <v>1986</v>
      </c>
      <c r="F8" s="2">
        <v>1987</v>
      </c>
    </row>
    <row r="9" spans="2:6" x14ac:dyDescent="0.25">
      <c r="B9" s="3" t="s">
        <v>7</v>
      </c>
      <c r="C9" s="27">
        <f>+C10+C14+C26</f>
        <v>820577386</v>
      </c>
      <c r="D9" s="27">
        <f t="shared" ref="D9:E9" si="0">+D10+D14+D26</f>
        <v>996941240</v>
      </c>
      <c r="E9" s="27">
        <f t="shared" si="0"/>
        <v>1608466029</v>
      </c>
      <c r="F9" s="27">
        <f>+F10+F14+F26</f>
        <v>1338508469</v>
      </c>
    </row>
    <row r="10" spans="2:6" x14ac:dyDescent="0.25">
      <c r="B10" s="5" t="s">
        <v>53</v>
      </c>
      <c r="C10" s="27">
        <f>SUM(C11:C13)</f>
        <v>584570878</v>
      </c>
      <c r="D10" s="27">
        <f t="shared" ref="D10:F10" si="1">SUM(D11:D13)</f>
        <v>687847115</v>
      </c>
      <c r="E10" s="27">
        <f t="shared" si="1"/>
        <v>891180280</v>
      </c>
      <c r="F10" s="27">
        <f t="shared" si="1"/>
        <v>871706195</v>
      </c>
    </row>
    <row r="11" spans="2:6" x14ac:dyDescent="0.25">
      <c r="B11" s="6" t="s">
        <v>118</v>
      </c>
      <c r="C11" s="28">
        <v>421864662</v>
      </c>
      <c r="D11" s="28">
        <v>482206907</v>
      </c>
      <c r="E11" s="28">
        <v>641806910</v>
      </c>
      <c r="F11" s="28">
        <v>665912205</v>
      </c>
    </row>
    <row r="12" spans="2:6" x14ac:dyDescent="0.25">
      <c r="B12" s="6" t="s">
        <v>119</v>
      </c>
      <c r="C12" s="28">
        <v>42378253</v>
      </c>
      <c r="D12" s="28">
        <v>55902228</v>
      </c>
      <c r="E12" s="28">
        <v>79765665</v>
      </c>
      <c r="F12" s="28">
        <v>60921270</v>
      </c>
    </row>
    <row r="13" spans="2:6" x14ac:dyDescent="0.25">
      <c r="B13" s="6" t="s">
        <v>120</v>
      </c>
      <c r="C13" s="28">
        <v>120327963</v>
      </c>
      <c r="D13" s="28">
        <v>149737980</v>
      </c>
      <c r="E13" s="28">
        <v>169607705</v>
      </c>
      <c r="F13" s="28">
        <v>144872720</v>
      </c>
    </row>
    <row r="14" spans="2:6" x14ac:dyDescent="0.25">
      <c r="B14" s="5" t="s">
        <v>150</v>
      </c>
      <c r="C14" s="27">
        <f>+C16+C19+C21+C25</f>
        <v>161700432</v>
      </c>
      <c r="D14" s="27">
        <f>+D16+D19+D21+D25+D15</f>
        <v>252737405</v>
      </c>
      <c r="E14" s="27">
        <f>+E16+E19+E21+E25+E15</f>
        <v>543804230</v>
      </c>
      <c r="F14" s="27">
        <f>+F16++F21+F19+F25+F15</f>
        <v>272021831</v>
      </c>
    </row>
    <row r="15" spans="2:6" x14ac:dyDescent="0.25">
      <c r="B15" s="6" t="s">
        <v>121</v>
      </c>
      <c r="C15" s="27">
        <v>0</v>
      </c>
      <c r="D15" s="28">
        <v>58094120</v>
      </c>
      <c r="E15" s="28">
        <v>71957729</v>
      </c>
      <c r="F15" s="28">
        <v>56241415</v>
      </c>
    </row>
    <row r="16" spans="2:6" x14ac:dyDescent="0.25">
      <c r="B16" s="14" t="s">
        <v>163</v>
      </c>
      <c r="C16" s="29">
        <f>+C18</f>
        <v>70126384</v>
      </c>
      <c r="D16" s="29">
        <f t="shared" ref="D16" si="2">+D18</f>
        <v>92149325</v>
      </c>
      <c r="E16" s="29">
        <f>+E18+E17</f>
        <v>126428470</v>
      </c>
      <c r="F16" s="37">
        <v>94592257</v>
      </c>
    </row>
    <row r="17" spans="2:8" x14ac:dyDescent="0.25">
      <c r="B17" s="6" t="s">
        <v>282</v>
      </c>
      <c r="C17" s="29">
        <v>0</v>
      </c>
      <c r="D17" s="29">
        <v>0</v>
      </c>
      <c r="E17" s="28">
        <v>2795205</v>
      </c>
      <c r="F17" s="28">
        <v>2471765</v>
      </c>
    </row>
    <row r="18" spans="2:8" x14ac:dyDescent="0.25">
      <c r="B18" s="6" t="s">
        <v>281</v>
      </c>
      <c r="C18" s="28">
        <v>70126384</v>
      </c>
      <c r="D18" s="28">
        <v>92149325</v>
      </c>
      <c r="E18" s="28">
        <v>123633265</v>
      </c>
      <c r="F18" s="28">
        <v>92781917</v>
      </c>
    </row>
    <row r="19" spans="2:8" x14ac:dyDescent="0.25">
      <c r="B19" s="14" t="s">
        <v>164</v>
      </c>
      <c r="C19" s="29">
        <f>+C20</f>
        <v>900000</v>
      </c>
      <c r="D19" s="29">
        <f t="shared" ref="D19:F19" si="3">+D20</f>
        <v>900000</v>
      </c>
      <c r="E19" s="29">
        <f t="shared" si="3"/>
        <v>233568225</v>
      </c>
      <c r="F19" s="29">
        <f t="shared" si="3"/>
        <v>2374415</v>
      </c>
    </row>
    <row r="20" spans="2:8" x14ac:dyDescent="0.25">
      <c r="B20" s="6" t="s">
        <v>165</v>
      </c>
      <c r="C20" s="28">
        <v>900000</v>
      </c>
      <c r="D20" s="28">
        <v>900000</v>
      </c>
      <c r="E20" s="28">
        <v>233568225</v>
      </c>
      <c r="F20" s="28">
        <v>2374415</v>
      </c>
    </row>
    <row r="21" spans="2:8" x14ac:dyDescent="0.25">
      <c r="B21" s="14" t="s">
        <v>166</v>
      </c>
      <c r="C21" s="29">
        <f>+C22+C23+C24</f>
        <v>87733480</v>
      </c>
      <c r="D21" s="29">
        <f t="shared" ref="D21:F21" si="4">+D22+D23+D24</f>
        <v>100570530</v>
      </c>
      <c r="E21" s="29">
        <f t="shared" si="4"/>
        <v>110415226</v>
      </c>
      <c r="F21" s="29">
        <f t="shared" si="4"/>
        <v>118204354</v>
      </c>
    </row>
    <row r="22" spans="2:8" x14ac:dyDescent="0.25">
      <c r="B22" s="15" t="s">
        <v>167</v>
      </c>
      <c r="C22" s="28">
        <v>13000</v>
      </c>
      <c r="D22" s="28">
        <v>13000</v>
      </c>
      <c r="E22" s="28">
        <v>203800</v>
      </c>
      <c r="F22" s="28">
        <v>12420</v>
      </c>
    </row>
    <row r="23" spans="2:8" x14ac:dyDescent="0.25">
      <c r="B23" s="15" t="s">
        <v>168</v>
      </c>
      <c r="C23" s="28">
        <v>23033921</v>
      </c>
      <c r="D23" s="28">
        <v>26386880</v>
      </c>
      <c r="E23" s="28">
        <v>26200366</v>
      </c>
      <c r="F23" s="28">
        <v>20386815</v>
      </c>
    </row>
    <row r="24" spans="2:8" x14ac:dyDescent="0.25">
      <c r="B24" s="15" t="s">
        <v>169</v>
      </c>
      <c r="C24" s="28">
        <v>64686559</v>
      </c>
      <c r="D24" s="28">
        <v>74170650</v>
      </c>
      <c r="E24" s="28">
        <v>84011060</v>
      </c>
      <c r="F24" s="28">
        <v>97805119</v>
      </c>
    </row>
    <row r="25" spans="2:8" x14ac:dyDescent="0.25">
      <c r="B25" s="14" t="s">
        <v>170</v>
      </c>
      <c r="C25" s="29">
        <v>2940568</v>
      </c>
      <c r="D25" s="29">
        <v>1023430</v>
      </c>
      <c r="E25" s="29">
        <v>1434580</v>
      </c>
      <c r="F25" s="29">
        <v>609390</v>
      </c>
    </row>
    <row r="26" spans="2:8" x14ac:dyDescent="0.25">
      <c r="B26" s="5" t="s">
        <v>130</v>
      </c>
      <c r="C26" s="29">
        <f>+C27+C28+C29+C30</f>
        <v>74306076</v>
      </c>
      <c r="D26" s="29">
        <f t="shared" ref="D26:E26" si="5">+D27+D28+D29+D30</f>
        <v>56356720</v>
      </c>
      <c r="E26" s="29">
        <f t="shared" si="5"/>
        <v>173481519</v>
      </c>
      <c r="F26" s="29">
        <f>+F27+F31+F28+F29+F30</f>
        <v>194780443</v>
      </c>
    </row>
    <row r="27" spans="2:8" x14ac:dyDescent="0.25">
      <c r="B27" s="15" t="s">
        <v>131</v>
      </c>
      <c r="C27" s="28">
        <v>12000000</v>
      </c>
      <c r="D27" s="28">
        <v>2000000</v>
      </c>
      <c r="E27" s="28">
        <v>1609619</v>
      </c>
      <c r="F27" s="28">
        <v>2563317</v>
      </c>
    </row>
    <row r="28" spans="2:8" x14ac:dyDescent="0.25">
      <c r="B28" s="15" t="s">
        <v>132</v>
      </c>
      <c r="C28" s="28">
        <v>47130465</v>
      </c>
      <c r="D28" s="28">
        <v>40241827</v>
      </c>
      <c r="E28" s="28">
        <v>151076200</v>
      </c>
      <c r="F28" s="28">
        <v>158148330</v>
      </c>
    </row>
    <row r="29" spans="2:8" x14ac:dyDescent="0.25">
      <c r="B29" s="15" t="s">
        <v>171</v>
      </c>
      <c r="C29" s="28">
        <v>2481337</v>
      </c>
      <c r="D29" s="28">
        <v>2677638</v>
      </c>
      <c r="E29" s="28">
        <v>6844290</v>
      </c>
      <c r="F29" s="28">
        <v>11141791</v>
      </c>
    </row>
    <row r="30" spans="2:8" x14ac:dyDescent="0.25">
      <c r="B30" s="15" t="s">
        <v>284</v>
      </c>
      <c r="C30" s="28">
        <v>12694274</v>
      </c>
      <c r="D30" s="28">
        <v>11437255</v>
      </c>
      <c r="E30" s="28">
        <v>13951410</v>
      </c>
      <c r="F30" s="28">
        <v>0</v>
      </c>
    </row>
    <row r="31" spans="2:8" x14ac:dyDescent="0.25">
      <c r="B31" s="15" t="s">
        <v>283</v>
      </c>
      <c r="C31" s="28">
        <v>0</v>
      </c>
      <c r="D31" s="28">
        <v>0</v>
      </c>
      <c r="E31" s="28">
        <v>0</v>
      </c>
      <c r="F31" s="28">
        <v>22927005</v>
      </c>
    </row>
    <row r="32" spans="2:8" x14ac:dyDescent="0.25">
      <c r="B32" s="3" t="s">
        <v>63</v>
      </c>
      <c r="C32" s="27">
        <f>+C33+C37+C39+C48+C52</f>
        <v>525173884</v>
      </c>
      <c r="D32" s="27">
        <f>+D33+D37+D39+D48+D52</f>
        <v>377533760</v>
      </c>
      <c r="E32" s="27">
        <f>+E33+E37+E39+E48+E52</f>
        <v>552627871</v>
      </c>
      <c r="F32" s="27">
        <f>+F33+F37+F39+F48+F52</f>
        <v>910923875</v>
      </c>
      <c r="G32" s="13"/>
      <c r="H32" s="13"/>
    </row>
    <row r="33" spans="2:6" x14ac:dyDescent="0.25">
      <c r="B33" s="14" t="s">
        <v>135</v>
      </c>
      <c r="C33" s="27">
        <f>+SUM(C34:C36)</f>
        <v>228392171</v>
      </c>
      <c r="D33" s="27">
        <f t="shared" ref="D33:F33" si="6">+SUM(D34:D36)</f>
        <v>187465665</v>
      </c>
      <c r="E33" s="27">
        <f t="shared" si="6"/>
        <v>224174157</v>
      </c>
      <c r="F33" s="27">
        <f t="shared" si="6"/>
        <v>365059085</v>
      </c>
    </row>
    <row r="34" spans="2:6" x14ac:dyDescent="0.25">
      <c r="B34" s="15" t="s">
        <v>147</v>
      </c>
      <c r="C34" s="28">
        <v>13906053</v>
      </c>
      <c r="D34" s="28">
        <v>7090195</v>
      </c>
      <c r="E34" s="28">
        <v>7957215</v>
      </c>
      <c r="F34" s="28">
        <v>11590240</v>
      </c>
    </row>
    <row r="35" spans="2:6" x14ac:dyDescent="0.25">
      <c r="B35" s="15" t="s">
        <v>172</v>
      </c>
      <c r="C35" s="28">
        <v>206854083</v>
      </c>
      <c r="D35" s="28">
        <v>165675470</v>
      </c>
      <c r="E35" s="28">
        <v>204690142</v>
      </c>
      <c r="F35" s="28">
        <v>312580885</v>
      </c>
    </row>
    <row r="36" spans="2:6" x14ac:dyDescent="0.25">
      <c r="B36" s="15" t="s">
        <v>173</v>
      </c>
      <c r="C36" s="28">
        <v>7632035</v>
      </c>
      <c r="D36" s="28">
        <v>14700000</v>
      </c>
      <c r="E36" s="28">
        <v>11526800</v>
      </c>
      <c r="F36" s="28">
        <v>40887960</v>
      </c>
    </row>
    <row r="37" spans="2:6" x14ac:dyDescent="0.25">
      <c r="B37" s="5" t="s">
        <v>137</v>
      </c>
      <c r="C37" s="27">
        <f>++C38</f>
        <v>800000</v>
      </c>
      <c r="D37" s="27">
        <f t="shared" ref="D37:F37" si="7">++D38</f>
        <v>1000000</v>
      </c>
      <c r="E37" s="27">
        <f t="shared" si="7"/>
        <v>850000</v>
      </c>
      <c r="F37" s="27">
        <f t="shared" si="7"/>
        <v>800000</v>
      </c>
    </row>
    <row r="38" spans="2:6" x14ac:dyDescent="0.25">
      <c r="B38" s="15" t="s">
        <v>138</v>
      </c>
      <c r="C38" s="28">
        <v>800000</v>
      </c>
      <c r="D38" s="28">
        <v>1000000</v>
      </c>
      <c r="E38" s="28">
        <v>850000</v>
      </c>
      <c r="F38" s="28">
        <v>800000</v>
      </c>
    </row>
    <row r="39" spans="2:6" x14ac:dyDescent="0.25">
      <c r="B39" s="9" t="s">
        <v>151</v>
      </c>
      <c r="C39" s="29">
        <f>+C40+C41+C44+C46</f>
        <v>253921575</v>
      </c>
      <c r="D39" s="29">
        <f t="shared" ref="D39:F39" si="8">+D40+D41+D44+D46</f>
        <v>163900000</v>
      </c>
      <c r="E39" s="29">
        <f t="shared" si="8"/>
        <v>184783800</v>
      </c>
      <c r="F39" s="29">
        <f t="shared" si="8"/>
        <v>283061531</v>
      </c>
    </row>
    <row r="40" spans="2:6" x14ac:dyDescent="0.25">
      <c r="B40" s="22" t="s">
        <v>174</v>
      </c>
      <c r="C40" s="29">
        <v>47293167</v>
      </c>
      <c r="D40" s="29">
        <v>0</v>
      </c>
      <c r="E40" s="29">
        <v>0</v>
      </c>
      <c r="F40" s="29">
        <v>0</v>
      </c>
    </row>
    <row r="41" spans="2:6" x14ac:dyDescent="0.25">
      <c r="B41" s="22" t="s">
        <v>175</v>
      </c>
      <c r="C41" s="29">
        <f>+C43</f>
        <v>193890200</v>
      </c>
      <c r="D41" s="29">
        <f t="shared" ref="D41" si="9">+D43</f>
        <v>160500000</v>
      </c>
      <c r="E41" s="29">
        <f>+E43+E42</f>
        <v>143630000</v>
      </c>
      <c r="F41" s="29">
        <f>+F43+F42</f>
        <v>172069631</v>
      </c>
    </row>
    <row r="42" spans="2:6" x14ac:dyDescent="0.25">
      <c r="B42" s="15" t="s">
        <v>152</v>
      </c>
      <c r="C42" s="29"/>
      <c r="D42" s="29"/>
      <c r="E42" s="30">
        <v>69700000</v>
      </c>
      <c r="F42" s="30">
        <v>43004460</v>
      </c>
    </row>
    <row r="43" spans="2:6" x14ac:dyDescent="0.25">
      <c r="B43" s="15" t="s">
        <v>158</v>
      </c>
      <c r="C43" s="30">
        <v>193890200</v>
      </c>
      <c r="D43" s="30">
        <v>160500000</v>
      </c>
      <c r="E43" s="30">
        <v>73930000</v>
      </c>
      <c r="F43" s="30">
        <v>129065171</v>
      </c>
    </row>
    <row r="44" spans="2:6" x14ac:dyDescent="0.25">
      <c r="B44" s="22" t="s">
        <v>176</v>
      </c>
      <c r="C44" s="29">
        <f>+C45</f>
        <v>8685000</v>
      </c>
      <c r="D44" s="29">
        <f t="shared" ref="D44:F44" si="10">+D45</f>
        <v>1000000</v>
      </c>
      <c r="E44" s="29">
        <f t="shared" si="10"/>
        <v>38470000</v>
      </c>
      <c r="F44" s="29">
        <f t="shared" si="10"/>
        <v>108450000</v>
      </c>
    </row>
    <row r="45" spans="2:6" x14ac:dyDescent="0.25">
      <c r="B45" s="6" t="s">
        <v>177</v>
      </c>
      <c r="C45" s="30">
        <v>8685000</v>
      </c>
      <c r="D45" s="30">
        <v>1000000</v>
      </c>
      <c r="E45" s="30">
        <v>38470000</v>
      </c>
      <c r="F45" s="30">
        <v>108450000</v>
      </c>
    </row>
    <row r="46" spans="2:6" x14ac:dyDescent="0.25">
      <c r="B46" s="9" t="s">
        <v>178</v>
      </c>
      <c r="C46" s="29">
        <f>+C47</f>
        <v>4053208</v>
      </c>
      <c r="D46" s="29">
        <f t="shared" ref="D46:F46" si="11">+D47</f>
        <v>2400000</v>
      </c>
      <c r="E46" s="29">
        <f t="shared" si="11"/>
        <v>2683800</v>
      </c>
      <c r="F46" s="29">
        <f t="shared" si="11"/>
        <v>2541900</v>
      </c>
    </row>
    <row r="47" spans="2:6" x14ac:dyDescent="0.25">
      <c r="B47" s="6" t="s">
        <v>179</v>
      </c>
      <c r="C47" s="28">
        <v>4053208</v>
      </c>
      <c r="D47" s="28">
        <v>2400000</v>
      </c>
      <c r="E47" s="28">
        <v>2683800</v>
      </c>
      <c r="F47" s="28">
        <v>2541900</v>
      </c>
    </row>
    <row r="48" spans="2:6" x14ac:dyDescent="0.25">
      <c r="B48" s="19" t="s">
        <v>77</v>
      </c>
      <c r="C48" s="29">
        <f>+C50</f>
        <v>38546508</v>
      </c>
      <c r="D48" s="29">
        <f>SUM(D49:D50)</f>
        <v>24368095</v>
      </c>
      <c r="E48" s="29">
        <f>SUM(E49:E50)</f>
        <v>140353014</v>
      </c>
      <c r="F48" s="29">
        <f>SUM(F49:F51)</f>
        <v>250892627</v>
      </c>
    </row>
    <row r="49" spans="2:6" x14ac:dyDescent="0.25">
      <c r="B49" s="15" t="s">
        <v>78</v>
      </c>
      <c r="C49" s="29">
        <v>0</v>
      </c>
      <c r="D49" s="28">
        <v>4600000</v>
      </c>
      <c r="E49" s="28">
        <v>3268014</v>
      </c>
      <c r="F49" s="28">
        <v>2563318</v>
      </c>
    </row>
    <row r="50" spans="2:6" x14ac:dyDescent="0.25">
      <c r="B50" s="23" t="s">
        <v>79</v>
      </c>
      <c r="C50" s="28">
        <v>38546508</v>
      </c>
      <c r="D50" s="28">
        <v>19768095</v>
      </c>
      <c r="E50" s="28">
        <v>137085000</v>
      </c>
      <c r="F50" s="28">
        <v>245831589</v>
      </c>
    </row>
    <row r="51" spans="2:6" x14ac:dyDescent="0.25">
      <c r="B51" s="15" t="s">
        <v>186</v>
      </c>
      <c r="C51" s="28">
        <v>0</v>
      </c>
      <c r="D51" s="28">
        <v>0</v>
      </c>
      <c r="E51" s="28">
        <v>0</v>
      </c>
      <c r="F51" s="28">
        <v>2497720</v>
      </c>
    </row>
    <row r="52" spans="2:6" x14ac:dyDescent="0.25">
      <c r="B52" s="19" t="s">
        <v>180</v>
      </c>
      <c r="C52" s="29">
        <f>+C54</f>
        <v>3513630</v>
      </c>
      <c r="D52" s="29">
        <f t="shared" ref="D52" si="12">+D54</f>
        <v>800000</v>
      </c>
      <c r="E52" s="29">
        <f>+E54+E53</f>
        <v>2466900</v>
      </c>
      <c r="F52" s="29">
        <f>+F54+F53</f>
        <v>11110632</v>
      </c>
    </row>
    <row r="53" spans="2:6" x14ac:dyDescent="0.25">
      <c r="B53" s="15" t="s">
        <v>185</v>
      </c>
      <c r="C53" s="29">
        <v>0</v>
      </c>
      <c r="D53" s="29">
        <v>0</v>
      </c>
      <c r="E53" s="28">
        <v>80000</v>
      </c>
      <c r="F53" s="29">
        <v>0</v>
      </c>
    </row>
    <row r="54" spans="2:6" x14ac:dyDescent="0.25">
      <c r="B54" s="23" t="s">
        <v>155</v>
      </c>
      <c r="C54" s="28">
        <v>3513630</v>
      </c>
      <c r="D54" s="28">
        <v>800000</v>
      </c>
      <c r="E54" s="28">
        <v>2386900</v>
      </c>
      <c r="F54" s="28">
        <v>11110632</v>
      </c>
    </row>
    <row r="55" spans="2:6" ht="15.75" thickBot="1" x14ac:dyDescent="0.3">
      <c r="B55" s="17" t="s">
        <v>340</v>
      </c>
      <c r="C55" s="31">
        <f>SUM(C9,C32)</f>
        <v>1345751270</v>
      </c>
      <c r="D55" s="31">
        <f>SUM(D9,D32)</f>
        <v>1374475000</v>
      </c>
      <c r="E55" s="31">
        <f>SUM(E9,E32)</f>
        <v>2161093900</v>
      </c>
      <c r="F55" s="31">
        <f>SUM(F9,F32)</f>
        <v>2249432344</v>
      </c>
    </row>
    <row r="56" spans="2:6" ht="15.75" thickTop="1" x14ac:dyDescent="0.25">
      <c r="B56" s="59" t="s">
        <v>300</v>
      </c>
      <c r="D56" s="4"/>
    </row>
    <row r="57" spans="2:6" x14ac:dyDescent="0.25">
      <c r="B57" s="12"/>
    </row>
    <row r="58" spans="2:6" x14ac:dyDescent="0.25">
      <c r="B58" s="3" t="s">
        <v>285</v>
      </c>
    </row>
    <row r="59" spans="2:6" x14ac:dyDescent="0.25">
      <c r="B59" s="80" t="s">
        <v>303</v>
      </c>
      <c r="C59" s="80"/>
      <c r="D59" s="80"/>
      <c r="E59" s="80"/>
      <c r="F59" s="80"/>
    </row>
    <row r="60" spans="2:6" x14ac:dyDescent="0.25">
      <c r="B60" s="80"/>
      <c r="C60" s="80"/>
      <c r="D60" s="80"/>
      <c r="E60" s="80"/>
      <c r="F60" s="80"/>
    </row>
    <row r="61" spans="2:6" x14ac:dyDescent="0.25">
      <c r="B61" s="80" t="s">
        <v>345</v>
      </c>
      <c r="C61" s="80"/>
      <c r="D61" s="80"/>
      <c r="E61" s="80"/>
      <c r="F61" s="80"/>
    </row>
    <row r="62" spans="2:6" x14ac:dyDescent="0.25">
      <c r="B62" s="80"/>
      <c r="C62" s="80"/>
      <c r="D62" s="80"/>
      <c r="E62" s="80"/>
      <c r="F62" s="80"/>
    </row>
  </sheetData>
  <mergeCells count="8">
    <mergeCell ref="B61:F62"/>
    <mergeCell ref="B59:F60"/>
    <mergeCell ref="B6:F6"/>
    <mergeCell ref="B7:F7"/>
    <mergeCell ref="B2:F2"/>
    <mergeCell ref="B3:F3"/>
    <mergeCell ref="B4:F4"/>
    <mergeCell ref="B5:F5"/>
  </mergeCells>
  <pageMargins left="0.7" right="0.7" top="0.75" bottom="0.75" header="0.3" footer="0.3"/>
  <pageSetup orientation="portrait" r:id="rId1"/>
  <ignoredErrors>
    <ignoredError sqref="E41" formula="1"/>
    <ignoredError sqref="D48:F48"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1967</vt:lpstr>
      <vt:lpstr>1968</vt:lpstr>
      <vt:lpstr>1969</vt:lpstr>
      <vt:lpstr>1970-1971</vt:lpstr>
      <vt:lpstr>1972-1976</vt:lpstr>
      <vt:lpstr>1977-1978</vt:lpstr>
      <vt:lpstr>1979-1982</vt:lpstr>
      <vt:lpstr>1983</vt:lpstr>
      <vt:lpstr>1984-1987</vt:lpstr>
      <vt:lpstr>1988</vt:lpstr>
      <vt:lpstr>1989-1993</vt:lpstr>
      <vt:lpstr>1994-1998</vt:lpstr>
      <vt:lpstr>1999-2002</vt:lpstr>
      <vt:lpstr>2003-2013</vt:lpstr>
      <vt:lpstr>2015-2019</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Pansante Estudios Economicos</dc:creator>
  <cp:lastModifiedBy>Laura Castellanos Olivo</cp:lastModifiedBy>
  <dcterms:created xsi:type="dcterms:W3CDTF">2019-05-10T14:21:20Z</dcterms:created>
  <dcterms:modified xsi:type="dcterms:W3CDTF">2019-06-07T16:07:27Z</dcterms:modified>
</cp:coreProperties>
</file>