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krodriguez\Documents\Estadisticas Cierre 2020\"/>
    </mc:Choice>
  </mc:AlternateContent>
  <xr:revisionPtr revIDLastSave="0" documentId="13_ncr:1_{6B6C2930-44A3-425F-8DA4-6AF7DB0F9D72}" xr6:coauthVersionLast="46" xr6:coauthVersionMax="46" xr10:uidLastSave="{00000000-0000-0000-0000-000000000000}"/>
  <bookViews>
    <workbookView xWindow="28680" yWindow="-120" windowWidth="29040" windowHeight="15840" activeTab="6" xr2:uid="{00000000-000D-0000-FFFF-FFFF00000000}"/>
  </bookViews>
  <sheets>
    <sheet name="2014" sheetId="11" r:id="rId1"/>
    <sheet name="2015" sheetId="12" r:id="rId2"/>
    <sheet name="2016" sheetId="13" r:id="rId3"/>
    <sheet name="2017" sheetId="14" r:id="rId4"/>
    <sheet name="2018" sheetId="10" r:id="rId5"/>
    <sheet name="2019" sheetId="7" r:id="rId6"/>
    <sheet name="202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9" l="1"/>
  <c r="E27" i="9"/>
  <c r="F27" i="9"/>
  <c r="G27" i="9"/>
  <c r="H27" i="9"/>
  <c r="I27" i="9"/>
  <c r="J27" i="9"/>
  <c r="K27" i="9"/>
  <c r="L27" i="9"/>
  <c r="M27" i="9"/>
  <c r="N27" i="9"/>
  <c r="O27" i="9"/>
  <c r="P27" i="9"/>
  <c r="D27" i="9"/>
  <c r="D35" i="9" s="1"/>
  <c r="D22" i="9"/>
  <c r="D21" i="9" s="1"/>
  <c r="E40" i="9" l="1"/>
  <c r="F40" i="9"/>
  <c r="G40" i="9"/>
  <c r="H40" i="9"/>
  <c r="I40" i="9"/>
  <c r="J40" i="9"/>
  <c r="K40" i="9"/>
  <c r="L40" i="9"/>
  <c r="M40" i="9"/>
  <c r="N40" i="9"/>
  <c r="O40" i="9"/>
  <c r="P40" i="9"/>
  <c r="D40" i="9"/>
  <c r="E38" i="9"/>
  <c r="F38" i="9"/>
  <c r="G38" i="9"/>
  <c r="H38" i="9"/>
  <c r="I38" i="9"/>
  <c r="J38" i="9"/>
  <c r="K38" i="9"/>
  <c r="L38" i="9"/>
  <c r="M38" i="9"/>
  <c r="N38" i="9"/>
  <c r="O38" i="9"/>
  <c r="P38" i="9"/>
  <c r="D38" i="9"/>
  <c r="Q39" i="9"/>
  <c r="Q13" i="9"/>
  <c r="Q14" i="9"/>
  <c r="Q15" i="9"/>
  <c r="Q16" i="9"/>
  <c r="Q17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O22" i="9"/>
  <c r="P22" i="9"/>
  <c r="N22" i="9"/>
  <c r="D11" i="9" l="1"/>
  <c r="D34" i="9"/>
  <c r="D36" i="9"/>
  <c r="D37" i="9"/>
  <c r="M22" i="9"/>
  <c r="M21" i="9" l="1"/>
  <c r="N21" i="9"/>
  <c r="F22" i="9"/>
  <c r="G22" i="9"/>
  <c r="H22" i="9"/>
  <c r="I22" i="9"/>
  <c r="J22" i="9"/>
  <c r="K22" i="9"/>
  <c r="L22" i="9"/>
  <c r="E22" i="9"/>
  <c r="E34" i="9" l="1"/>
  <c r="L11" i="9" l="1"/>
  <c r="K11" i="9" l="1"/>
  <c r="Q12" i="9" l="1"/>
  <c r="P2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C19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C13" i="14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C19" i="13"/>
  <c r="D13" i="13"/>
  <c r="D12" i="13" s="1"/>
  <c r="E13" i="13"/>
  <c r="F13" i="13"/>
  <c r="G13" i="13"/>
  <c r="H13" i="13"/>
  <c r="I13" i="13"/>
  <c r="J13" i="13"/>
  <c r="K13" i="13"/>
  <c r="L13" i="13"/>
  <c r="M13" i="13"/>
  <c r="N13" i="13"/>
  <c r="O13" i="13"/>
  <c r="P13" i="13"/>
  <c r="C13" i="13"/>
  <c r="D19" i="12"/>
  <c r="C19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C13" i="12"/>
  <c r="D13" i="11"/>
  <c r="C13" i="11"/>
  <c r="Q17" i="11"/>
  <c r="Q16" i="11"/>
  <c r="Q15" i="11"/>
  <c r="Q14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C19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46" i="14" l="1"/>
  <c r="Q45" i="14"/>
  <c r="P44" i="14"/>
  <c r="O44" i="14"/>
  <c r="N44" i="14"/>
  <c r="M44" i="14"/>
  <c r="L44" i="14"/>
  <c r="K44" i="14"/>
  <c r="K41" i="14" s="1"/>
  <c r="J44" i="14"/>
  <c r="I44" i="14"/>
  <c r="H44" i="14"/>
  <c r="G44" i="14"/>
  <c r="F44" i="14"/>
  <c r="E44" i="14"/>
  <c r="D44" i="14"/>
  <c r="C44" i="14"/>
  <c r="C41" i="14" s="1"/>
  <c r="Q43" i="14"/>
  <c r="Q42" i="14" s="1"/>
  <c r="P42" i="14"/>
  <c r="O42" i="14"/>
  <c r="N42" i="14"/>
  <c r="N41" i="14" s="1"/>
  <c r="M42" i="14"/>
  <c r="L42" i="14"/>
  <c r="K42" i="14"/>
  <c r="J42" i="14"/>
  <c r="J41" i="14" s="1"/>
  <c r="I42" i="14"/>
  <c r="H42" i="14"/>
  <c r="G42" i="14"/>
  <c r="F42" i="14"/>
  <c r="F41" i="14" s="1"/>
  <c r="E42" i="14"/>
  <c r="D42" i="14"/>
  <c r="C42" i="14"/>
  <c r="O41" i="14"/>
  <c r="M41" i="14"/>
  <c r="E41" i="14"/>
  <c r="Q35" i="14"/>
  <c r="Q34" i="14"/>
  <c r="Q33" i="14"/>
  <c r="Q32" i="14"/>
  <c r="Q31" i="14"/>
  <c r="Q30" i="14"/>
  <c r="O29" i="14"/>
  <c r="O38" i="14" s="1"/>
  <c r="N29" i="14"/>
  <c r="N38" i="14" s="1"/>
  <c r="M29" i="14"/>
  <c r="M38" i="14" s="1"/>
  <c r="L29" i="14"/>
  <c r="K29" i="14"/>
  <c r="K38" i="14" s="1"/>
  <c r="J29" i="14"/>
  <c r="J38" i="14" s="1"/>
  <c r="I29" i="14"/>
  <c r="I38" i="14" s="1"/>
  <c r="H29" i="14"/>
  <c r="G29" i="14"/>
  <c r="G38" i="14" s="1"/>
  <c r="F29" i="14"/>
  <c r="F38" i="14" s="1"/>
  <c r="E29" i="14"/>
  <c r="E38" i="14" s="1"/>
  <c r="D29" i="14"/>
  <c r="C29" i="14"/>
  <c r="C38" i="14" s="1"/>
  <c r="Q28" i="14"/>
  <c r="Q27" i="14"/>
  <c r="Q26" i="14"/>
  <c r="Q25" i="14"/>
  <c r="P24" i="14"/>
  <c r="P39" i="14" s="1"/>
  <c r="P40" i="14" s="1"/>
  <c r="O24" i="14"/>
  <c r="N24" i="14"/>
  <c r="N37" i="14" s="1"/>
  <c r="M24" i="14"/>
  <c r="L24" i="14"/>
  <c r="K24" i="14"/>
  <c r="J24" i="14"/>
  <c r="J37" i="14" s="1"/>
  <c r="I24" i="14"/>
  <c r="H24" i="14"/>
  <c r="G24" i="14"/>
  <c r="F24" i="14"/>
  <c r="F37" i="14" s="1"/>
  <c r="E24" i="14"/>
  <c r="D24" i="14"/>
  <c r="C24" i="14"/>
  <c r="Q22" i="14"/>
  <c r="Q21" i="14"/>
  <c r="Q20" i="14"/>
  <c r="Q18" i="14"/>
  <c r="Q17" i="14"/>
  <c r="Q16" i="14"/>
  <c r="Q15" i="14"/>
  <c r="Q14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Q46" i="13"/>
  <c r="Q45" i="13"/>
  <c r="P44" i="13"/>
  <c r="O44" i="13"/>
  <c r="N44" i="13"/>
  <c r="N41" i="13" s="1"/>
  <c r="M44" i="13"/>
  <c r="L44" i="13"/>
  <c r="K44" i="13"/>
  <c r="J44" i="13"/>
  <c r="J41" i="13" s="1"/>
  <c r="I44" i="13"/>
  <c r="H44" i="13"/>
  <c r="H41" i="13" s="1"/>
  <c r="G44" i="13"/>
  <c r="F44" i="13"/>
  <c r="F41" i="13" s="1"/>
  <c r="E44" i="13"/>
  <c r="D44" i="13"/>
  <c r="C44" i="13"/>
  <c r="Q43" i="13"/>
  <c r="Q42" i="13" s="1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M41" i="13"/>
  <c r="E41" i="13"/>
  <c r="Q35" i="13"/>
  <c r="Q34" i="13"/>
  <c r="Q33" i="13"/>
  <c r="Q32" i="13"/>
  <c r="Q31" i="13"/>
  <c r="Q30" i="13"/>
  <c r="P29" i="13"/>
  <c r="P38" i="13" s="1"/>
  <c r="O29" i="13"/>
  <c r="N29" i="13"/>
  <c r="N38" i="13" s="1"/>
  <c r="M29" i="13"/>
  <c r="M38" i="13" s="1"/>
  <c r="L29" i="13"/>
  <c r="L38" i="13" s="1"/>
  <c r="K29" i="13"/>
  <c r="J29" i="13"/>
  <c r="J38" i="13" s="1"/>
  <c r="I29" i="13"/>
  <c r="I38" i="13" s="1"/>
  <c r="H29" i="13"/>
  <c r="H38" i="13" s="1"/>
  <c r="G29" i="13"/>
  <c r="G38" i="13" s="1"/>
  <c r="F29" i="13"/>
  <c r="F38" i="13" s="1"/>
  <c r="E29" i="13"/>
  <c r="E38" i="13" s="1"/>
  <c r="D29" i="13"/>
  <c r="D38" i="13" s="1"/>
  <c r="C29" i="13"/>
  <c r="Q28" i="13"/>
  <c r="Q27" i="13"/>
  <c r="Q26" i="13"/>
  <c r="Q25" i="13"/>
  <c r="P24" i="13"/>
  <c r="P37" i="13" s="1"/>
  <c r="O24" i="13"/>
  <c r="N24" i="13"/>
  <c r="N39" i="13" s="1"/>
  <c r="N40" i="13" s="1"/>
  <c r="M24" i="13"/>
  <c r="M37" i="13" s="1"/>
  <c r="L24" i="13"/>
  <c r="L37" i="13" s="1"/>
  <c r="K24" i="13"/>
  <c r="J24" i="13"/>
  <c r="J37" i="13" s="1"/>
  <c r="I24" i="13"/>
  <c r="I37" i="13" s="1"/>
  <c r="H24" i="13"/>
  <c r="H37" i="13" s="1"/>
  <c r="G24" i="13"/>
  <c r="F24" i="13"/>
  <c r="F39" i="13" s="1"/>
  <c r="F40" i="13" s="1"/>
  <c r="E24" i="13"/>
  <c r="E37" i="13" s="1"/>
  <c r="D24" i="13"/>
  <c r="D37" i="13" s="1"/>
  <c r="C24" i="13"/>
  <c r="P23" i="13"/>
  <c r="Q22" i="13"/>
  <c r="Q21" i="13"/>
  <c r="Q20" i="13"/>
  <c r="Q18" i="13"/>
  <c r="Q17" i="13"/>
  <c r="Q16" i="13"/>
  <c r="Q15" i="13"/>
  <c r="Q14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C12" i="13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C44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C42" i="11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C42" i="12"/>
  <c r="D44" i="12"/>
  <c r="E44" i="12"/>
  <c r="E41" i="12" s="1"/>
  <c r="F44" i="12"/>
  <c r="G44" i="12"/>
  <c r="H44" i="12"/>
  <c r="H41" i="12" s="1"/>
  <c r="I44" i="12"/>
  <c r="I41" i="12" s="1"/>
  <c r="J44" i="12"/>
  <c r="K44" i="12"/>
  <c r="L44" i="12"/>
  <c r="M44" i="12"/>
  <c r="M41" i="12" s="1"/>
  <c r="N44" i="12"/>
  <c r="O44" i="12"/>
  <c r="P44" i="12"/>
  <c r="P41" i="12" s="1"/>
  <c r="C44" i="12"/>
  <c r="E29" i="12"/>
  <c r="F29" i="12"/>
  <c r="F38" i="12" s="1"/>
  <c r="G29" i="12"/>
  <c r="H29" i="12"/>
  <c r="H38" i="12" s="1"/>
  <c r="I29" i="12"/>
  <c r="J29" i="12"/>
  <c r="J38" i="12" s="1"/>
  <c r="K29" i="12"/>
  <c r="K38" i="12" s="1"/>
  <c r="L29" i="12"/>
  <c r="L38" i="12" s="1"/>
  <c r="M29" i="12"/>
  <c r="N29" i="12"/>
  <c r="O29" i="12"/>
  <c r="P29" i="12"/>
  <c r="P38" i="12" s="1"/>
  <c r="D29" i="12"/>
  <c r="D38" i="12" s="1"/>
  <c r="E38" i="12"/>
  <c r="G38" i="12"/>
  <c r="I38" i="12"/>
  <c r="M38" i="12"/>
  <c r="O38" i="12"/>
  <c r="C29" i="12"/>
  <c r="C38" i="12" s="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C29" i="11"/>
  <c r="Q46" i="12"/>
  <c r="Q45" i="12"/>
  <c r="Q43" i="12"/>
  <c r="Q42" i="12" s="1"/>
  <c r="L41" i="12"/>
  <c r="N38" i="12"/>
  <c r="Q35" i="12"/>
  <c r="Q34" i="12"/>
  <c r="Q33" i="12"/>
  <c r="Q32" i="12"/>
  <c r="Q31" i="12"/>
  <c r="Q30" i="12"/>
  <c r="Q28" i="12"/>
  <c r="Q27" i="12"/>
  <c r="Q26" i="12"/>
  <c r="Q25" i="12"/>
  <c r="P24" i="12"/>
  <c r="O24" i="12"/>
  <c r="N24" i="12"/>
  <c r="M24" i="12"/>
  <c r="M37" i="12" s="1"/>
  <c r="L24" i="12"/>
  <c r="K24" i="12"/>
  <c r="J24" i="12"/>
  <c r="I24" i="12"/>
  <c r="I37" i="12" s="1"/>
  <c r="H24" i="12"/>
  <c r="G24" i="12"/>
  <c r="F24" i="12"/>
  <c r="F37" i="12" s="1"/>
  <c r="E24" i="12"/>
  <c r="E37" i="12" s="1"/>
  <c r="D24" i="12"/>
  <c r="C24" i="12"/>
  <c r="Q22" i="12"/>
  <c r="Q21" i="12"/>
  <c r="Q20" i="12"/>
  <c r="Q18" i="12"/>
  <c r="Q17" i="12"/>
  <c r="Q16" i="12"/>
  <c r="Q15" i="12"/>
  <c r="Q14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H23" i="12" l="1"/>
  <c r="P23" i="12"/>
  <c r="D41" i="13"/>
  <c r="L41" i="13"/>
  <c r="P41" i="13"/>
  <c r="I41" i="13"/>
  <c r="G41" i="14"/>
  <c r="C39" i="13"/>
  <c r="C40" i="13" s="1"/>
  <c r="G39" i="13"/>
  <c r="G40" i="13" s="1"/>
  <c r="K39" i="13"/>
  <c r="K40" i="13" s="1"/>
  <c r="O39" i="13"/>
  <c r="O40" i="13" s="1"/>
  <c r="Q19" i="14"/>
  <c r="D39" i="14"/>
  <c r="D40" i="14" s="1"/>
  <c r="H39" i="14"/>
  <c r="H40" i="14" s="1"/>
  <c r="L39" i="14"/>
  <c r="L40" i="14" s="1"/>
  <c r="I41" i="14"/>
  <c r="Q24" i="14"/>
  <c r="D23" i="14"/>
  <c r="H23" i="14"/>
  <c r="L23" i="14"/>
  <c r="P23" i="14"/>
  <c r="D41" i="14"/>
  <c r="H41" i="14"/>
  <c r="L41" i="14"/>
  <c r="P41" i="14"/>
  <c r="C39" i="14"/>
  <c r="C40" i="14" s="1"/>
  <c r="G39" i="14"/>
  <c r="G40" i="14" s="1"/>
  <c r="K39" i="14"/>
  <c r="K40" i="14" s="1"/>
  <c r="O39" i="14"/>
  <c r="O40" i="14" s="1"/>
  <c r="H23" i="13"/>
  <c r="Q19" i="13"/>
  <c r="I23" i="13"/>
  <c r="L39" i="13"/>
  <c r="L40" i="13" s="1"/>
  <c r="N23" i="12"/>
  <c r="Q19" i="12"/>
  <c r="Q44" i="12"/>
  <c r="Q41" i="12" s="1"/>
  <c r="O41" i="12"/>
  <c r="G41" i="12"/>
  <c r="Q13" i="14"/>
  <c r="Q12" i="14" s="1"/>
  <c r="Q13" i="13"/>
  <c r="Q37" i="13" s="1"/>
  <c r="D41" i="12"/>
  <c r="Q13" i="12"/>
  <c r="Q44" i="14"/>
  <c r="Q41" i="14" s="1"/>
  <c r="E23" i="14"/>
  <c r="I23" i="14"/>
  <c r="M23" i="14"/>
  <c r="I39" i="14"/>
  <c r="I40" i="14" s="1"/>
  <c r="N23" i="14"/>
  <c r="Q29" i="14"/>
  <c r="Q23" i="14" s="1"/>
  <c r="M39" i="14"/>
  <c r="M40" i="14" s="1"/>
  <c r="F23" i="14"/>
  <c r="J23" i="14"/>
  <c r="E39" i="14"/>
  <c r="E40" i="14" s="1"/>
  <c r="C37" i="14"/>
  <c r="G37" i="14"/>
  <c r="K37" i="14"/>
  <c r="O37" i="14"/>
  <c r="H38" i="14"/>
  <c r="L38" i="14"/>
  <c r="P38" i="14"/>
  <c r="C23" i="14"/>
  <c r="G23" i="14"/>
  <c r="K23" i="14"/>
  <c r="O23" i="14"/>
  <c r="D37" i="14"/>
  <c r="H37" i="14"/>
  <c r="L37" i="14"/>
  <c r="P37" i="14"/>
  <c r="F39" i="14"/>
  <c r="F40" i="14" s="1"/>
  <c r="J39" i="14"/>
  <c r="J40" i="14" s="1"/>
  <c r="N39" i="14"/>
  <c r="N40" i="14" s="1"/>
  <c r="D38" i="14"/>
  <c r="E37" i="14"/>
  <c r="I37" i="14"/>
  <c r="M37" i="14"/>
  <c r="C41" i="13"/>
  <c r="G41" i="13"/>
  <c r="K41" i="13"/>
  <c r="O41" i="13"/>
  <c r="Q44" i="13"/>
  <c r="Q41" i="13" s="1"/>
  <c r="D23" i="13"/>
  <c r="L23" i="13"/>
  <c r="E23" i="13"/>
  <c r="M23" i="13"/>
  <c r="H39" i="13"/>
  <c r="H40" i="13" s="1"/>
  <c r="Q29" i="13"/>
  <c r="Q38" i="13" s="1"/>
  <c r="P39" i="13"/>
  <c r="P40" i="13" s="1"/>
  <c r="Q24" i="13"/>
  <c r="C23" i="13"/>
  <c r="K23" i="13"/>
  <c r="O23" i="13"/>
  <c r="D39" i="13"/>
  <c r="D40" i="13" s="1"/>
  <c r="F37" i="13"/>
  <c r="C38" i="13"/>
  <c r="K38" i="13"/>
  <c r="F23" i="13"/>
  <c r="J23" i="13"/>
  <c r="N23" i="13"/>
  <c r="C37" i="13"/>
  <c r="G37" i="13"/>
  <c r="K37" i="13"/>
  <c r="O37" i="13"/>
  <c r="E39" i="13"/>
  <c r="E40" i="13" s="1"/>
  <c r="I39" i="13"/>
  <c r="I40" i="13" s="1"/>
  <c r="M39" i="13"/>
  <c r="M40" i="13" s="1"/>
  <c r="N37" i="13"/>
  <c r="O38" i="13"/>
  <c r="G23" i="13"/>
  <c r="J39" i="13"/>
  <c r="J40" i="13" s="1"/>
  <c r="Q12" i="13"/>
  <c r="K41" i="12"/>
  <c r="C41" i="12"/>
  <c r="F41" i="12"/>
  <c r="J41" i="12"/>
  <c r="N41" i="12"/>
  <c r="J23" i="12"/>
  <c r="C23" i="12"/>
  <c r="F39" i="12"/>
  <c r="F40" i="12" s="1"/>
  <c r="J39" i="12"/>
  <c r="J40" i="12" s="1"/>
  <c r="N39" i="12"/>
  <c r="N40" i="12" s="1"/>
  <c r="G23" i="12"/>
  <c r="K23" i="12"/>
  <c r="O23" i="12"/>
  <c r="Q29" i="12"/>
  <c r="Q38" i="12" s="1"/>
  <c r="L23" i="12"/>
  <c r="D39" i="12"/>
  <c r="D40" i="12" s="1"/>
  <c r="H39" i="12"/>
  <c r="H40" i="12" s="1"/>
  <c r="L39" i="12"/>
  <c r="L40" i="12" s="1"/>
  <c r="P39" i="12"/>
  <c r="P40" i="12" s="1"/>
  <c r="D23" i="12"/>
  <c r="J37" i="12"/>
  <c r="F23" i="12"/>
  <c r="N37" i="12"/>
  <c r="Q24" i="12"/>
  <c r="Q37" i="12" s="1"/>
  <c r="C37" i="12"/>
  <c r="G37" i="12"/>
  <c r="K37" i="12"/>
  <c r="O37" i="12"/>
  <c r="E39" i="12"/>
  <c r="E40" i="12" s="1"/>
  <c r="I39" i="12"/>
  <c r="I40" i="12" s="1"/>
  <c r="M39" i="12"/>
  <c r="M40" i="12" s="1"/>
  <c r="E23" i="12"/>
  <c r="I23" i="12"/>
  <c r="M23" i="12"/>
  <c r="D37" i="12"/>
  <c r="H37" i="12"/>
  <c r="L37" i="12"/>
  <c r="P37" i="12"/>
  <c r="C39" i="12"/>
  <c r="C40" i="12" s="1"/>
  <c r="G39" i="12"/>
  <c r="G40" i="12" s="1"/>
  <c r="K39" i="12"/>
  <c r="K40" i="12" s="1"/>
  <c r="O39" i="12"/>
  <c r="O40" i="12" s="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C24" i="11"/>
  <c r="Q39" i="13" l="1"/>
  <c r="Q40" i="13" s="1"/>
  <c r="Q12" i="12"/>
  <c r="Q23" i="13"/>
  <c r="Q37" i="14"/>
  <c r="Q39" i="14"/>
  <c r="Q40" i="14" s="1"/>
  <c r="Q38" i="14"/>
  <c r="Q39" i="12"/>
  <c r="Q40" i="12" s="1"/>
  <c r="Q23" i="12"/>
  <c r="Q46" i="11" l="1"/>
  <c r="Q45" i="11"/>
  <c r="Q44" i="11" s="1"/>
  <c r="Q43" i="11"/>
  <c r="Q42" i="11" s="1"/>
  <c r="P41" i="11"/>
  <c r="N41" i="11"/>
  <c r="L41" i="11"/>
  <c r="J41" i="11"/>
  <c r="H41" i="11"/>
  <c r="F41" i="11"/>
  <c r="O41" i="11"/>
  <c r="M41" i="11"/>
  <c r="K41" i="11"/>
  <c r="I41" i="11"/>
  <c r="G41" i="11"/>
  <c r="E41" i="11"/>
  <c r="D41" i="11"/>
  <c r="C41" i="11"/>
  <c r="P39" i="11"/>
  <c r="P40" i="11" s="1"/>
  <c r="O39" i="11"/>
  <c r="O40" i="11" s="1"/>
  <c r="N39" i="11"/>
  <c r="N40" i="11" s="1"/>
  <c r="M39" i="11"/>
  <c r="M40" i="11" s="1"/>
  <c r="L39" i="11"/>
  <c r="L40" i="11" s="1"/>
  <c r="K39" i="11"/>
  <c r="K40" i="11" s="1"/>
  <c r="J39" i="11"/>
  <c r="J40" i="11" s="1"/>
  <c r="I39" i="11"/>
  <c r="I40" i="11" s="1"/>
  <c r="H39" i="11"/>
  <c r="H40" i="11" s="1"/>
  <c r="G39" i="11"/>
  <c r="G40" i="11" s="1"/>
  <c r="F39" i="11"/>
  <c r="F40" i="11" s="1"/>
  <c r="E39" i="11"/>
  <c r="E40" i="11" s="1"/>
  <c r="D39" i="11"/>
  <c r="D40" i="11" s="1"/>
  <c r="C39" i="11"/>
  <c r="C40" i="11" s="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Q35" i="11"/>
  <c r="Q34" i="11"/>
  <c r="Q33" i="11"/>
  <c r="Q32" i="11"/>
  <c r="Q31" i="11"/>
  <c r="Q30" i="11"/>
  <c r="Q28" i="11"/>
  <c r="Q27" i="11"/>
  <c r="Q26" i="11"/>
  <c r="Q25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Q22" i="11"/>
  <c r="Q21" i="11"/>
  <c r="Q20" i="11"/>
  <c r="Q18" i="11"/>
  <c r="Q13" i="11" s="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Q19" i="11" l="1"/>
  <c r="Q24" i="11"/>
  <c r="Q29" i="11"/>
  <c r="Q41" i="11"/>
  <c r="E35" i="9"/>
  <c r="Q43" i="9"/>
  <c r="Q23" i="9"/>
  <c r="Q45" i="10"/>
  <c r="Q46" i="10"/>
  <c r="Q43" i="10"/>
  <c r="Q42" i="10" s="1"/>
  <c r="P42" i="10"/>
  <c r="O42" i="10"/>
  <c r="N42" i="10"/>
  <c r="M42" i="10"/>
  <c r="L42" i="10"/>
  <c r="K42" i="10"/>
  <c r="J42" i="10"/>
  <c r="I42" i="10"/>
  <c r="H42" i="10"/>
  <c r="G42" i="10"/>
  <c r="F42" i="10"/>
  <c r="E42" i="10"/>
  <c r="Q38" i="11" l="1"/>
  <c r="Q12" i="11"/>
  <c r="Q37" i="11"/>
  <c r="Q23" i="11"/>
  <c r="Q39" i="11"/>
  <c r="Q40" i="11" s="1"/>
  <c r="Q21" i="10"/>
  <c r="Q22" i="10"/>
  <c r="C21" i="9"/>
  <c r="C22" i="7"/>
  <c r="D22" i="7"/>
  <c r="C23" i="10"/>
  <c r="D23" i="10"/>
  <c r="Q44" i="7" l="1"/>
  <c r="Q45" i="7"/>
  <c r="Q43" i="7"/>
  <c r="Q24" i="9"/>
  <c r="Q25" i="9"/>
  <c r="Q26" i="9"/>
  <c r="Q42" i="9"/>
  <c r="Q41" i="9"/>
  <c r="Q40" i="9" s="1"/>
  <c r="Q35" i="10"/>
  <c r="Q44" i="10"/>
  <c r="P41" i="10"/>
  <c r="O41" i="10"/>
  <c r="M41" i="10"/>
  <c r="L41" i="10"/>
  <c r="K41" i="10"/>
  <c r="J41" i="10"/>
  <c r="I41" i="10"/>
  <c r="H41" i="10"/>
  <c r="G41" i="10"/>
  <c r="F41" i="10"/>
  <c r="E41" i="10"/>
  <c r="D41" i="10"/>
  <c r="C41" i="10"/>
  <c r="N41" i="10"/>
  <c r="Q34" i="10"/>
  <c r="Q33" i="10"/>
  <c r="Q32" i="10"/>
  <c r="Q31" i="10"/>
  <c r="Q30" i="10"/>
  <c r="O23" i="10"/>
  <c r="G23" i="10"/>
  <c r="Q28" i="10"/>
  <c r="Q27" i="10"/>
  <c r="Q26" i="10"/>
  <c r="Q25" i="10"/>
  <c r="M23" i="10"/>
  <c r="L23" i="10"/>
  <c r="I23" i="10"/>
  <c r="H23" i="10"/>
  <c r="P23" i="10"/>
  <c r="N23" i="10"/>
  <c r="K23" i="10"/>
  <c r="J23" i="10"/>
  <c r="F23" i="10"/>
  <c r="Q20" i="10"/>
  <c r="Q19" i="10" s="1"/>
  <c r="D38" i="10"/>
  <c r="C38" i="10"/>
  <c r="Q18" i="10"/>
  <c r="Q17" i="10"/>
  <c r="Q16" i="10"/>
  <c r="Q15" i="10"/>
  <c r="Q14" i="10"/>
  <c r="Q13" i="10" s="1"/>
  <c r="O37" i="10"/>
  <c r="N37" i="10"/>
  <c r="K37" i="10"/>
  <c r="J37" i="10"/>
  <c r="G37" i="10"/>
  <c r="F37" i="10"/>
  <c r="D37" i="10"/>
  <c r="Q22" i="9" l="1"/>
  <c r="Q24" i="10"/>
  <c r="I12" i="10"/>
  <c r="E12" i="10"/>
  <c r="M12" i="10"/>
  <c r="C37" i="10"/>
  <c r="C39" i="10"/>
  <c r="C40" i="10" s="1"/>
  <c r="Q41" i="10"/>
  <c r="Q42" i="7"/>
  <c r="F12" i="10"/>
  <c r="J12" i="10"/>
  <c r="N12" i="10"/>
  <c r="E23" i="10"/>
  <c r="C12" i="10"/>
  <c r="H39" i="10"/>
  <c r="H40" i="10" s="1"/>
  <c r="P37" i="10"/>
  <c r="K38" i="10"/>
  <c r="O38" i="10"/>
  <c r="E39" i="10"/>
  <c r="E40" i="10" s="1"/>
  <c r="I39" i="10"/>
  <c r="I40" i="10" s="1"/>
  <c r="M39" i="10"/>
  <c r="M40" i="10" s="1"/>
  <c r="H38" i="10"/>
  <c r="L38" i="10"/>
  <c r="P38" i="10"/>
  <c r="E38" i="10"/>
  <c r="I38" i="10"/>
  <c r="M38" i="10"/>
  <c r="K12" i="10"/>
  <c r="L39" i="10"/>
  <c r="L40" i="10" s="1"/>
  <c r="G38" i="10"/>
  <c r="G12" i="10"/>
  <c r="O12" i="10"/>
  <c r="Q29" i="10"/>
  <c r="Q37" i="10"/>
  <c r="H37" i="10"/>
  <c r="N39" i="10"/>
  <c r="N40" i="10" s="1"/>
  <c r="D12" i="10"/>
  <c r="H12" i="10"/>
  <c r="L12" i="10"/>
  <c r="P12" i="10"/>
  <c r="E37" i="10"/>
  <c r="I37" i="10"/>
  <c r="M37" i="10"/>
  <c r="F38" i="10"/>
  <c r="J38" i="10"/>
  <c r="N38" i="10"/>
  <c r="G39" i="10"/>
  <c r="G40" i="10" s="1"/>
  <c r="K39" i="10"/>
  <c r="K40" i="10" s="1"/>
  <c r="O39" i="10"/>
  <c r="O40" i="10" s="1"/>
  <c r="L37" i="10"/>
  <c r="F39" i="10"/>
  <c r="F40" i="10" s="1"/>
  <c r="D39" i="10"/>
  <c r="D40" i="10" s="1"/>
  <c r="P39" i="10"/>
  <c r="P40" i="10" s="1"/>
  <c r="J39" i="10"/>
  <c r="J40" i="10" s="1"/>
  <c r="Q23" i="10" l="1"/>
  <c r="Q39" i="10"/>
  <c r="Q40" i="10" s="1"/>
  <c r="Q12" i="10"/>
  <c r="Q38" i="10"/>
  <c r="L37" i="9"/>
  <c r="K37" i="9"/>
  <c r="J37" i="9"/>
  <c r="I37" i="9"/>
  <c r="F37" i="9"/>
  <c r="E37" i="9"/>
  <c r="C37" i="9"/>
  <c r="G37" i="9"/>
  <c r="Q32" i="9"/>
  <c r="Q31" i="9"/>
  <c r="Q30" i="9"/>
  <c r="Q29" i="9"/>
  <c r="L21" i="9"/>
  <c r="J21" i="9"/>
  <c r="G21" i="9"/>
  <c r="F21" i="9"/>
  <c r="K21" i="9"/>
  <c r="Q19" i="9"/>
  <c r="P18" i="9"/>
  <c r="O18" i="9"/>
  <c r="N18" i="9"/>
  <c r="M18" i="9"/>
  <c r="L35" i="9"/>
  <c r="K35" i="9"/>
  <c r="J35" i="9"/>
  <c r="I35" i="9"/>
  <c r="H35" i="9"/>
  <c r="F35" i="9"/>
  <c r="C35" i="9"/>
  <c r="M35" i="9" l="1"/>
  <c r="M37" i="9"/>
  <c r="P11" i="9"/>
  <c r="L36" i="9"/>
  <c r="H11" i="9"/>
  <c r="N37" i="9"/>
  <c r="P21" i="9"/>
  <c r="N35" i="9"/>
  <c r="O21" i="9"/>
  <c r="P36" i="9"/>
  <c r="P35" i="9"/>
  <c r="O35" i="9"/>
  <c r="F11" i="9"/>
  <c r="N11" i="9"/>
  <c r="Q38" i="9"/>
  <c r="Q37" i="9" s="1"/>
  <c r="O37" i="9"/>
  <c r="O11" i="9"/>
  <c r="K36" i="9"/>
  <c r="O36" i="9"/>
  <c r="P37" i="9"/>
  <c r="J11" i="9"/>
  <c r="J36" i="9"/>
  <c r="J34" i="9"/>
  <c r="M36" i="9"/>
  <c r="E21" i="9"/>
  <c r="I21" i="9"/>
  <c r="Q18" i="9"/>
  <c r="Q11" i="9" s="1"/>
  <c r="H37" i="9"/>
  <c r="G35" i="9"/>
  <c r="H21" i="9"/>
  <c r="G36" i="9"/>
  <c r="Q27" i="9"/>
  <c r="H36" i="9"/>
  <c r="E36" i="9"/>
  <c r="I36" i="9"/>
  <c r="G11" i="9"/>
  <c r="C36" i="9"/>
  <c r="C34" i="9"/>
  <c r="C11" i="9"/>
  <c r="F36" i="9"/>
  <c r="N36" i="9"/>
  <c r="E11" i="9"/>
  <c r="I11" i="9"/>
  <c r="M11" i="9"/>
  <c r="G34" i="9"/>
  <c r="K34" i="9"/>
  <c r="O34" i="9"/>
  <c r="F34" i="9"/>
  <c r="N34" i="9"/>
  <c r="H34" i="9"/>
  <c r="L34" i="9"/>
  <c r="P34" i="9"/>
  <c r="I34" i="9"/>
  <c r="M34" i="9"/>
  <c r="Q35" i="9" l="1"/>
  <c r="Q21" i="9"/>
  <c r="Q34" i="9"/>
  <c r="Q36" i="9"/>
  <c r="Q41" i="7" l="1"/>
  <c r="P40" i="7"/>
  <c r="P39" i="7" s="1"/>
  <c r="O40" i="7"/>
  <c r="O39" i="7" s="1"/>
  <c r="N40" i="7"/>
  <c r="M40" i="7"/>
  <c r="M39" i="7" s="1"/>
  <c r="L40" i="7"/>
  <c r="L39" i="7" s="1"/>
  <c r="K40" i="7"/>
  <c r="K39" i="7" s="1"/>
  <c r="J40" i="7"/>
  <c r="I40" i="7"/>
  <c r="I39" i="7" s="1"/>
  <c r="H40" i="7"/>
  <c r="H39" i="7" s="1"/>
  <c r="G40" i="7"/>
  <c r="G39" i="7" s="1"/>
  <c r="F40" i="7"/>
  <c r="E40" i="7"/>
  <c r="E39" i="7" s="1"/>
  <c r="D39" i="7"/>
  <c r="C39" i="7"/>
  <c r="Q33" i="7"/>
  <c r="Q32" i="7"/>
  <c r="Q31" i="7"/>
  <c r="Q30" i="7"/>
  <c r="Q29" i="7"/>
  <c r="Q27" i="7"/>
  <c r="Q26" i="7"/>
  <c r="Q25" i="7"/>
  <c r="Q24" i="7"/>
  <c r="O22" i="7"/>
  <c r="L22" i="7"/>
  <c r="H22" i="7"/>
  <c r="G22" i="7"/>
  <c r="P22" i="7"/>
  <c r="Q20" i="7"/>
  <c r="P36" i="7"/>
  <c r="L36" i="7"/>
  <c r="H36" i="7"/>
  <c r="D36" i="7"/>
  <c r="Q18" i="7"/>
  <c r="Q17" i="7"/>
  <c r="Q16" i="7"/>
  <c r="Q15" i="7"/>
  <c r="Q14" i="7"/>
  <c r="O35" i="7"/>
  <c r="N35" i="7"/>
  <c r="L35" i="7"/>
  <c r="K35" i="7"/>
  <c r="J35" i="7"/>
  <c r="G35" i="7"/>
  <c r="F35" i="7"/>
  <c r="D35" i="7"/>
  <c r="H12" i="7" l="1"/>
  <c r="P12" i="7"/>
  <c r="Q23" i="7"/>
  <c r="Q40" i="7"/>
  <c r="Q39" i="7" s="1"/>
  <c r="C12" i="7"/>
  <c r="Q28" i="7"/>
  <c r="E22" i="7"/>
  <c r="I22" i="7"/>
  <c r="M22" i="7"/>
  <c r="K22" i="7"/>
  <c r="O12" i="7"/>
  <c r="F39" i="7"/>
  <c r="J39" i="7"/>
  <c r="N39" i="7"/>
  <c r="Q19" i="7"/>
  <c r="Q13" i="7"/>
  <c r="F12" i="7"/>
  <c r="N12" i="7"/>
  <c r="J22" i="7"/>
  <c r="C36" i="7"/>
  <c r="G37" i="7"/>
  <c r="G38" i="7" s="1"/>
  <c r="K37" i="7"/>
  <c r="K38" i="7" s="1"/>
  <c r="O36" i="7"/>
  <c r="J12" i="7"/>
  <c r="F22" i="7"/>
  <c r="N22" i="7"/>
  <c r="G12" i="7"/>
  <c r="K12" i="7"/>
  <c r="E37" i="7"/>
  <c r="E38" i="7" s="1"/>
  <c r="I37" i="7"/>
  <c r="I38" i="7" s="1"/>
  <c r="M37" i="7"/>
  <c r="M38" i="7" s="1"/>
  <c r="E36" i="7"/>
  <c r="I36" i="7"/>
  <c r="M36" i="7"/>
  <c r="C35" i="7"/>
  <c r="H35" i="7"/>
  <c r="P35" i="7"/>
  <c r="J37" i="7"/>
  <c r="J38" i="7" s="1"/>
  <c r="D12" i="7"/>
  <c r="L12" i="7"/>
  <c r="I35" i="7"/>
  <c r="J36" i="7"/>
  <c r="C37" i="7"/>
  <c r="C38" i="7" s="1"/>
  <c r="O37" i="7"/>
  <c r="O38" i="7" s="1"/>
  <c r="E12" i="7"/>
  <c r="I12" i="7"/>
  <c r="M12" i="7"/>
  <c r="G36" i="7"/>
  <c r="K36" i="7"/>
  <c r="D37" i="7"/>
  <c r="D38" i="7" s="1"/>
  <c r="H37" i="7"/>
  <c r="H38" i="7" s="1"/>
  <c r="L37" i="7"/>
  <c r="L38" i="7" s="1"/>
  <c r="P37" i="7"/>
  <c r="P38" i="7" s="1"/>
  <c r="F37" i="7"/>
  <c r="F38" i="7" s="1"/>
  <c r="N37" i="7"/>
  <c r="N38" i="7" s="1"/>
  <c r="E35" i="7"/>
  <c r="M35" i="7"/>
  <c r="F36" i="7"/>
  <c r="N36" i="7"/>
  <c r="Q37" i="7" l="1"/>
  <c r="Q38" i="7" s="1"/>
  <c r="Q22" i="7"/>
  <c r="Q36" i="7"/>
  <c r="Q35" i="7"/>
  <c r="Q12" i="7"/>
</calcChain>
</file>

<file path=xl/sharedStrings.xml><?xml version="1.0" encoding="utf-8"?>
<sst xmlns="http://schemas.openxmlformats.org/spreadsheetml/2006/main" count="415" uniqueCount="91">
  <si>
    <t>FINANCIAMIENTO NETO</t>
  </si>
  <si>
    <t>3.2.2 - Disminución de pasivos</t>
  </si>
  <si>
    <t>3.2.1 - Incremento de activos financieros</t>
  </si>
  <si>
    <t>3.2 - Aplicaciones financieras</t>
  </si>
  <si>
    <t>3.1.1 - Disminución de activos financieros</t>
  </si>
  <si>
    <t>3.1 - Fuentes financieras</t>
  </si>
  <si>
    <t>RESULTADO FINANCIERO (1.1+1.2)-(2.1+2.2)</t>
  </si>
  <si>
    <t>RESULTADO DE CAPITAL (1.2-2.2)</t>
  </si>
  <si>
    <t>2.2 - Gastos de capital</t>
  </si>
  <si>
    <t>1.2.1 - Venta (disposición) de activos no financieros (a valores brutos)</t>
  </si>
  <si>
    <t>1.2 - Ingresos de Capital</t>
  </si>
  <si>
    <t>RESULTADO ECONÓMICO DE LA CUENTA CORRIENTE (1.1-2.1)</t>
  </si>
  <si>
    <t>2.1.9 - Otros gastos corrientes</t>
  </si>
  <si>
    <t>2.1.6 - Transferencias corrientes otorgadas</t>
  </si>
  <si>
    <t>2.1.3 - Prestaciones de la seguridad social (sistema propio de la empresa)</t>
  </si>
  <si>
    <t>2.1.2 - Gastos de consumo</t>
  </si>
  <si>
    <t>2.1 - Gastos corrientes</t>
  </si>
  <si>
    <t>1.1.9 - Otros ingresos corrientes</t>
  </si>
  <si>
    <t>1.1.6 - Transferencias y donaciones corrientes recibidas</t>
  </si>
  <si>
    <t>1.1.4 - Rentas de la propiedad</t>
  </si>
  <si>
    <t>1.1.3 - Ventas de bienes y servicios</t>
  </si>
  <si>
    <t>1.1.2 - Contribuciones a la seguridad social</t>
  </si>
  <si>
    <t>1.1 - Ingresos Corrientes</t>
  </si>
  <si>
    <t>Total*</t>
  </si>
  <si>
    <t>Enero</t>
  </si>
  <si>
    <t>DETALLE</t>
  </si>
  <si>
    <t>En Millones RD$</t>
  </si>
  <si>
    <t>DIRECCIÓN GENERAL DE PRESUPUESTO</t>
  </si>
  <si>
    <t>MINISTERIO DE HACIENDA</t>
  </si>
  <si>
    <t>2.2.1 - Construcciones en proceso</t>
  </si>
  <si>
    <t>2.2.2 - Activos fijos (formación bruta de capital fijo)</t>
  </si>
  <si>
    <t>2.2.5 - Activos no producidos</t>
  </si>
  <si>
    <t>2.2.6 - Transferencias de capital otorgadas</t>
  </si>
  <si>
    <t>2.2.4 - Objetos de valor</t>
  </si>
  <si>
    <t>RESULTADO FINANCIERO PRIMARIO = RF + INTERESES</t>
  </si>
  <si>
    <t>RESULTADOS</t>
  </si>
  <si>
    <t>GASTOS</t>
  </si>
  <si>
    <t>INGRESOS</t>
  </si>
  <si>
    <t xml:space="preserve"> </t>
  </si>
  <si>
    <t>Presupuesto Aprobado</t>
  </si>
  <si>
    <t>1.2.5 - Recuperación de inversiones financieras realizadas con fines de política</t>
  </si>
  <si>
    <t>Febrero</t>
  </si>
  <si>
    <t>Nota.- Los registros de los ingresos y las fuentes financieras son en base caja y del gasto y las aplicaciones financieras base devengado.</t>
  </si>
  <si>
    <t>Marzo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</si>
  <si>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</si>
  <si>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</si>
  <si>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</si>
  <si>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</si>
  <si>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</si>
  <si>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</si>
  <si>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</si>
  <si>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</si>
  <si>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</si>
  <si>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Presupuesto Reformulado</t>
  </si>
  <si>
    <t>2.1.3 - Prestaciones de la seguridad social</t>
  </si>
  <si>
    <t>2.2.7 - Inversiones financieras realizadas con fines de política</t>
  </si>
  <si>
    <t>3.2.3 - Disminución de fondos de terceros</t>
  </si>
  <si>
    <t>ENERO-DICIEMBRE 2019</t>
  </si>
  <si>
    <t>EJECUCIÓN DE LOS INGRESOS, GASTOS Y FINANCIAMIENTO PRESUPUESTADOS DE INSTITUCIONES DE LA SEGURIDAD SOCIAL</t>
  </si>
  <si>
    <t>ENERO-DICIEMBRE 2018</t>
  </si>
  <si>
    <t>1.2.4 - Transferencias de capital recibidas</t>
  </si>
  <si>
    <t>1.2 - Ingresos de capital</t>
  </si>
  <si>
    <t>ENERO-DICIEMBRE 2014</t>
  </si>
  <si>
    <t>ENERO-DICIEMBRE 2015</t>
  </si>
  <si>
    <t xml:space="preserve">Fuente: Sistema de Información de la Gestión Financiera (SIGEF).
</t>
  </si>
  <si>
    <t>ENERO-DICIEMBRE 2016</t>
  </si>
  <si>
    <t>ENERO-DICIEMBRE 2017</t>
  </si>
  <si>
    <t>Fuente: Sistema de Información de la Gestión Financiera (SIGEF).</t>
  </si>
  <si>
    <t>Fecha de registro: 16 de febrero del 2018.</t>
  </si>
  <si>
    <t>Fecha de registro: 07 de febrero de 2019.</t>
  </si>
  <si>
    <t>Fecha de registro: 08 de febrero del 2017.</t>
  </si>
  <si>
    <t>Fecha de registro: ingresos al 18 de febrero de 2020 y gastos al 10 de febrero de 2020.</t>
  </si>
  <si>
    <t>ENERO-DICIEMBRE 2020</t>
  </si>
  <si>
    <t>PRESUPUESTO INICIAL*</t>
  </si>
  <si>
    <t>PRESUPUESTO VIGENTE**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</si>
  <si>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</si>
  <si>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</si>
  <si>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</si>
  <si>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</si>
  <si>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</si>
  <si>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</si>
  <si>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</si>
  <si>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</si>
  <si>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</si>
  <si>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</si>
  <si>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</si>
  <si>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</si>
  <si>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</si>
  <si>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*Presupuesto Inicial: Ley No. 506-19 de Presupuesto General del Estado 2020.</t>
  </si>
  <si>
    <t>**Presupuesto Vigente: Ley No. 222-20 que modifica las leyes No. 506-19 y No. 68-20 de Presupuesto General de Estado 2020.</t>
  </si>
  <si>
    <t>Fecha de registro: 20 de febrero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</si>
</sst>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_(* #,##0.0_);_(* \(#,##0.0\);_(* &quot;-&quot;?_);_(@_)"/>
    <numFmt numFmtId="167" formatCode="_ * #,##0.0_ ;_ * \-#,##0.0_ ;_ * &quot;-&quot;??_ ;_ @_ "/>
    <numFmt numFmtId="168" formatCode="_(* #,##0.0_);_(* \(#,##0.0\);_(* &quot;-&quot;??_);_(@_)"/>
    <numFmt numFmtId="169" formatCode="0.0%"/>
    <numFmt numFmtId="170" formatCode="_ * #,##0.00_ ;_ * \-#,##0.00_ ;_ * &quot;-&quot;??_ ;_ @_ "/>
    <numFmt numFmtId="171" formatCode="_-* #,##0.0,,_-;\-* #,##0.0,,_-;_-* &quot;-&quot;??_-;_-@_-"/>
    <numFmt numFmtId="172" formatCode="_ * #,##0.0,,_ ;_ * \-#,##0.0,,_ ;_ * &quot;-&quot;??_ ;_ @_ "/>
    <numFmt numFmtId="173" formatCode="_(#,##0.0,,_);_(* \(#,##0.00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45BE"/>
        <bgColor rgb="FF0145BE"/>
      </patternFill>
    </fill>
    <fill>
      <patternFill patternType="solid">
        <fgColor theme="4" tint="-0.249977111117893"/>
        <bgColor rgb="FF008DD0"/>
      </patternFill>
    </fill>
    <fill>
      <patternFill patternType="solid">
        <fgColor rgb="FF008DD0"/>
        <bgColor rgb="FF008DD0"/>
      </patternFill>
    </fill>
    <fill>
      <patternFill patternType="solid">
        <fgColor rgb="FFFF0000"/>
        <bgColor rgb="FFFF0000"/>
      </patternFill>
    </fill>
    <fill>
      <patternFill patternType="solid">
        <fgColor rgb="FF2F75B5"/>
        <bgColor rgb="FF0145BE"/>
      </patternFill>
    </fill>
  </fills>
  <borders count="13">
    <border>
      <left/>
      <right/>
      <top/>
      <bottom/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165" fontId="2" fillId="0" borderId="1" xfId="1" applyNumberFormat="1" applyFont="1" applyBorder="1" applyAlignment="1">
      <alignment horizontal="right"/>
    </xf>
    <xf numFmtId="165" fontId="7" fillId="0" borderId="0" xfId="1" applyNumberFormat="1" applyFont="1" applyFill="1" applyBorder="1" applyAlignment="1" applyProtection="1">
      <alignment horizontal="left" vertical="center" wrapText="1" indent="1"/>
    </xf>
    <xf numFmtId="165" fontId="2" fillId="0" borderId="3" xfId="1" applyNumberFormat="1" applyFont="1" applyFill="1" applyBorder="1" applyAlignment="1">
      <alignment horizontal="right"/>
    </xf>
    <xf numFmtId="165" fontId="2" fillId="0" borderId="1" xfId="1" applyNumberFormat="1" applyFont="1" applyBorder="1" applyAlignment="1">
      <alignment horizontal="left"/>
    </xf>
    <xf numFmtId="167" fontId="7" fillId="0" borderId="0" xfId="1" applyNumberFormat="1" applyFont="1" applyFill="1" applyBorder="1" applyAlignment="1">
      <alignment horizontal="left" vertical="center" indent="1"/>
    </xf>
    <xf numFmtId="0" fontId="1" fillId="0" borderId="0" xfId="2" applyFont="1"/>
    <xf numFmtId="164" fontId="0" fillId="0" borderId="0" xfId="3" applyFont="1"/>
    <xf numFmtId="165" fontId="0" fillId="0" borderId="0" xfId="3" applyNumberFormat="1" applyFont="1"/>
    <xf numFmtId="166" fontId="1" fillId="0" borderId="0" xfId="2" applyNumberFormat="1" applyFont="1"/>
    <xf numFmtId="43" fontId="3" fillId="0" borderId="0" xfId="2" applyNumberFormat="1" applyFont="1" applyAlignment="1">
      <alignment vertical="top" wrapText="1"/>
    </xf>
    <xf numFmtId="165" fontId="3" fillId="0" borderId="0" xfId="3" applyNumberFormat="1" applyFont="1" applyAlignment="1">
      <alignment vertical="top" wrapText="1"/>
    </xf>
    <xf numFmtId="0" fontId="3" fillId="0" borderId="0" xfId="2" applyFont="1" applyAlignment="1">
      <alignment vertical="top" wrapText="1"/>
    </xf>
    <xf numFmtId="164" fontId="3" fillId="0" borderId="0" xfId="3" applyFont="1" applyAlignment="1">
      <alignment vertical="top" wrapText="1"/>
    </xf>
    <xf numFmtId="167" fontId="3" fillId="0" borderId="0" xfId="2" applyNumberFormat="1" applyFont="1" applyAlignment="1">
      <alignment vertical="top" wrapText="1"/>
    </xf>
    <xf numFmtId="168" fontId="3" fillId="0" borderId="0" xfId="3" applyNumberFormat="1" applyFont="1" applyAlignment="1">
      <alignment vertical="top" wrapText="1"/>
    </xf>
    <xf numFmtId="0" fontId="4" fillId="0" borderId="0" xfId="2" applyFont="1" applyAlignment="1">
      <alignment vertical="center" wrapText="1"/>
    </xf>
    <xf numFmtId="165" fontId="4" fillId="0" borderId="0" xfId="3" applyNumberFormat="1" applyFont="1" applyAlignment="1">
      <alignment vertical="center" wrapText="1"/>
    </xf>
    <xf numFmtId="43" fontId="1" fillId="0" borderId="0" xfId="2" applyNumberFormat="1" applyFont="1"/>
    <xf numFmtId="168" fontId="1" fillId="0" borderId="0" xfId="2" applyNumberFormat="1" applyFont="1"/>
    <xf numFmtId="165" fontId="0" fillId="0" borderId="0" xfId="3" applyNumberFormat="1" applyFont="1" applyBorder="1"/>
    <xf numFmtId="167" fontId="7" fillId="2" borderId="0" xfId="3" applyNumberFormat="1" applyFont="1" applyFill="1" applyBorder="1" applyAlignment="1" applyProtection="1">
      <alignment horizontal="left" vertical="center" wrapText="1" indent="1"/>
    </xf>
    <xf numFmtId="167" fontId="2" fillId="0" borderId="2" xfId="3" applyNumberFormat="1" applyFont="1" applyBorder="1" applyAlignment="1">
      <alignment horizontal="left"/>
    </xf>
    <xf numFmtId="165" fontId="7" fillId="0" borderId="0" xfId="3" applyNumberFormat="1" applyFont="1" applyFill="1" applyBorder="1" applyAlignment="1" applyProtection="1">
      <alignment horizontal="left" vertical="center" wrapText="1" indent="1"/>
    </xf>
    <xf numFmtId="167" fontId="7" fillId="0" borderId="0" xfId="3" applyNumberFormat="1" applyFont="1" applyFill="1" applyBorder="1" applyAlignment="1" applyProtection="1">
      <alignment horizontal="left" vertical="center" wrapText="1" indent="1"/>
    </xf>
    <xf numFmtId="167" fontId="2" fillId="0" borderId="4" xfId="3" applyNumberFormat="1" applyFont="1" applyFill="1" applyBorder="1" applyAlignment="1">
      <alignment horizontal="left"/>
    </xf>
    <xf numFmtId="167" fontId="8" fillId="3" borderId="6" xfId="3" applyNumberFormat="1" applyFont="1" applyFill="1" applyBorder="1" applyAlignment="1">
      <alignment vertical="center" wrapText="1" readingOrder="1"/>
    </xf>
    <xf numFmtId="165" fontId="8" fillId="4" borderId="5" xfId="3" applyNumberFormat="1" applyFont="1" applyFill="1" applyBorder="1" applyAlignment="1">
      <alignment vertical="center" wrapText="1" readingOrder="1"/>
    </xf>
    <xf numFmtId="167" fontId="8" fillId="5" borderId="6" xfId="3" applyNumberFormat="1" applyFont="1" applyFill="1" applyBorder="1" applyAlignment="1">
      <alignment vertical="center" wrapText="1" readingOrder="1"/>
    </xf>
    <xf numFmtId="167" fontId="2" fillId="0" borderId="0" xfId="3" applyNumberFormat="1" applyFont="1" applyBorder="1"/>
    <xf numFmtId="165" fontId="2" fillId="0" borderId="0" xfId="3" applyNumberFormat="1" applyFont="1" applyBorder="1"/>
    <xf numFmtId="167" fontId="6" fillId="2" borderId="0" xfId="3" applyNumberFormat="1" applyFont="1" applyFill="1" applyBorder="1" applyAlignment="1">
      <alignment horizontal="left" vertical="center"/>
    </xf>
    <xf numFmtId="167" fontId="7" fillId="2" borderId="0" xfId="3" applyNumberFormat="1" applyFont="1" applyFill="1" applyBorder="1" applyAlignment="1">
      <alignment horizontal="left" vertical="center" indent="1"/>
    </xf>
    <xf numFmtId="167" fontId="0" fillId="0" borderId="0" xfId="3" applyNumberFormat="1" applyFont="1" applyBorder="1" applyAlignment="1">
      <alignment vertical="center"/>
    </xf>
    <xf numFmtId="164" fontId="2" fillId="0" borderId="0" xfId="3" applyFont="1" applyFill="1" applyBorder="1" applyAlignment="1">
      <alignment horizontal="right"/>
    </xf>
    <xf numFmtId="168" fontId="1" fillId="0" borderId="0" xfId="2" applyNumberFormat="1"/>
    <xf numFmtId="167" fontId="7" fillId="0" borderId="0" xfId="3" applyNumberFormat="1" applyFont="1" applyFill="1" applyBorder="1" applyAlignment="1">
      <alignment horizontal="left" vertical="center" indent="1"/>
    </xf>
    <xf numFmtId="0" fontId="1" fillId="0" borderId="0" xfId="2" applyFont="1" applyAlignment="1">
      <alignment vertical="center"/>
    </xf>
    <xf numFmtId="168" fontId="0" fillId="0" borderId="0" xfId="3" applyNumberFormat="1" applyFont="1"/>
    <xf numFmtId="164" fontId="6" fillId="0" borderId="0" xfId="3" applyFont="1" applyFill="1" applyBorder="1" applyAlignment="1">
      <alignment horizontal="center" vertical="center" wrapText="1" readingOrder="1"/>
    </xf>
    <xf numFmtId="165" fontId="6" fillId="0" borderId="0" xfId="3" applyNumberFormat="1" applyFont="1" applyFill="1" applyBorder="1" applyAlignment="1">
      <alignment vertical="center" wrapText="1" readingOrder="1"/>
    </xf>
    <xf numFmtId="0" fontId="6" fillId="0" borderId="7" xfId="2" applyNumberFormat="1" applyFont="1" applyFill="1" applyBorder="1" applyAlignment="1">
      <alignment vertical="center" wrapText="1" readingOrder="1"/>
    </xf>
    <xf numFmtId="169" fontId="0" fillId="0" borderId="0" xfId="4" applyNumberFormat="1" applyFont="1"/>
    <xf numFmtId="0" fontId="8" fillId="6" borderId="6" xfId="2" applyNumberFormat="1" applyFont="1" applyFill="1" applyBorder="1" applyAlignment="1">
      <alignment horizontal="center" vertical="center" wrapText="1" readingOrder="1"/>
    </xf>
    <xf numFmtId="165" fontId="8" fillId="4" borderId="6" xfId="3" applyNumberFormat="1" applyFont="1" applyFill="1" applyBorder="1" applyAlignment="1">
      <alignment horizontal="center" vertical="center" wrapText="1" readingOrder="1"/>
    </xf>
    <xf numFmtId="0" fontId="8" fillId="5" borderId="6" xfId="2" applyNumberFormat="1" applyFont="1" applyFill="1" applyBorder="1" applyAlignment="1">
      <alignment vertical="center" wrapText="1" readingOrder="1"/>
    </xf>
    <xf numFmtId="0" fontId="1" fillId="0" borderId="0" xfId="2" applyFont="1" applyBorder="1"/>
    <xf numFmtId="165" fontId="0" fillId="0" borderId="0" xfId="3" applyNumberFormat="1" applyFont="1" applyFill="1" applyBorder="1" applyAlignment="1">
      <alignment wrapText="1" readingOrder="1"/>
    </xf>
    <xf numFmtId="0" fontId="1" fillId="0" borderId="8" xfId="2" applyNumberFormat="1" applyFont="1" applyFill="1" applyBorder="1" applyAlignment="1">
      <alignment wrapText="1" readingOrder="1"/>
    </xf>
    <xf numFmtId="165" fontId="0" fillId="0" borderId="0" xfId="3" applyNumberFormat="1" applyFont="1" applyFill="1" applyBorder="1" applyAlignment="1">
      <alignment horizontal="left" wrapText="1" readingOrder="1"/>
    </xf>
    <xf numFmtId="0" fontId="1" fillId="0" borderId="6" xfId="2" applyFont="1" applyBorder="1"/>
    <xf numFmtId="0" fontId="0" fillId="0" borderId="0" xfId="2" applyFont="1"/>
    <xf numFmtId="168" fontId="1" fillId="0" borderId="0" xfId="2" applyNumberFormat="1" applyFont="1" applyFill="1" applyBorder="1" applyAlignment="1">
      <alignment horizontal="left"/>
    </xf>
    <xf numFmtId="17" fontId="0" fillId="0" borderId="0" xfId="2" applyNumberFormat="1" applyFont="1" applyFill="1" applyBorder="1" applyAlignment="1">
      <alignment horizontal="center" wrapText="1" readingOrder="1"/>
    </xf>
    <xf numFmtId="167" fontId="7" fillId="2" borderId="10" xfId="3" applyNumberFormat="1" applyFont="1" applyFill="1" applyBorder="1" applyAlignment="1" applyProtection="1">
      <alignment horizontal="left" vertical="center" wrapText="1" indent="1"/>
    </xf>
    <xf numFmtId="165" fontId="0" fillId="0" borderId="10" xfId="3" applyNumberFormat="1" applyFont="1" applyBorder="1"/>
    <xf numFmtId="0" fontId="1" fillId="0" borderId="0" xfId="2" applyFont="1" applyFill="1"/>
    <xf numFmtId="165" fontId="1" fillId="0" borderId="0" xfId="2" applyNumberFormat="1" applyFont="1"/>
    <xf numFmtId="165" fontId="0" fillId="0" borderId="0" xfId="3" applyNumberFormat="1" applyFont="1" applyBorder="1" applyAlignment="1">
      <alignment vertical="center"/>
    </xf>
    <xf numFmtId="165" fontId="0" fillId="0" borderId="0" xfId="0" applyNumberFormat="1" applyFont="1"/>
    <xf numFmtId="164" fontId="1" fillId="0" borderId="0" xfId="1" applyFont="1"/>
    <xf numFmtId="165" fontId="2" fillId="0" borderId="1" xfId="1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left"/>
    </xf>
    <xf numFmtId="0" fontId="4" fillId="0" borderId="0" xfId="2" applyFont="1" applyAlignment="1">
      <alignment horizontal="left" vertical="center" wrapText="1"/>
    </xf>
    <xf numFmtId="172" fontId="8" fillId="3" borderId="6" xfId="3" applyNumberFormat="1" applyFont="1" applyFill="1" applyBorder="1" applyAlignment="1">
      <alignment vertical="center" wrapText="1" readingOrder="1"/>
    </xf>
    <xf numFmtId="165" fontId="0" fillId="2" borderId="0" xfId="3" applyNumberFormat="1" applyFont="1" applyFill="1"/>
    <xf numFmtId="168" fontId="1" fillId="0" borderId="11" xfId="2" applyNumberFormat="1" applyFont="1" applyBorder="1"/>
    <xf numFmtId="171" fontId="2" fillId="0" borderId="1" xfId="1" applyNumberFormat="1" applyFont="1" applyBorder="1" applyAlignment="1">
      <alignment horizontal="left"/>
    </xf>
    <xf numFmtId="171" fontId="2" fillId="0" borderId="1" xfId="1" applyNumberFormat="1" applyFont="1" applyFill="1" applyBorder="1" applyAlignment="1">
      <alignment horizontal="left"/>
    </xf>
    <xf numFmtId="0" fontId="5" fillId="0" borderId="11" xfId="2" applyNumberFormat="1" applyFont="1" applyFill="1" applyBorder="1" applyAlignment="1">
      <alignment horizontal="left" vertical="center" wrapText="1" readingOrder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/>
    </xf>
    <xf numFmtId="164" fontId="0" fillId="0" borderId="0" xfId="1" applyFont="1"/>
    <xf numFmtId="164" fontId="0" fillId="0" borderId="0" xfId="1" applyFont="1" applyBorder="1" applyAlignment="1">
      <alignment vertical="center"/>
    </xf>
    <xf numFmtId="164" fontId="0" fillId="0" borderId="0" xfId="1" applyFont="1" applyBorder="1"/>
    <xf numFmtId="164" fontId="0" fillId="0" borderId="0" xfId="1" applyFont="1" applyFill="1" applyBorder="1" applyAlignment="1">
      <alignment vertical="center"/>
    </xf>
    <xf numFmtId="164" fontId="0" fillId="0" borderId="10" xfId="1" applyFont="1" applyBorder="1"/>
    <xf numFmtId="164" fontId="2" fillId="0" borderId="3" xfId="1" applyFont="1" applyFill="1" applyBorder="1" applyAlignment="1">
      <alignment horizontal="left"/>
    </xf>
    <xf numFmtId="164" fontId="0" fillId="0" borderId="10" xfId="1" applyFont="1" applyBorder="1" applyAlignment="1">
      <alignment vertical="center"/>
    </xf>
    <xf numFmtId="164" fontId="2" fillId="0" borderId="3" xfId="1" applyFont="1" applyFill="1" applyBorder="1" applyAlignment="1">
      <alignment horizontal="right"/>
    </xf>
    <xf numFmtId="164" fontId="2" fillId="0" borderId="1" xfId="1" applyFont="1" applyBorder="1" applyAlignment="1">
      <alignment horizontal="left"/>
    </xf>
    <xf numFmtId="164" fontId="2" fillId="0" borderId="1" xfId="1" applyFont="1" applyBorder="1" applyAlignment="1">
      <alignment horizontal="right"/>
    </xf>
    <xf numFmtId="164" fontId="7" fillId="0" borderId="0" xfId="1" applyFont="1" applyFill="1" applyBorder="1" applyAlignment="1" applyProtection="1">
      <alignment horizontal="left" vertical="center" wrapText="1" indent="1"/>
    </xf>
    <xf numFmtId="0" fontId="4" fillId="0" borderId="0" xfId="2" applyFont="1" applyAlignment="1">
      <alignment horizontal="left" vertical="center" wrapText="1"/>
    </xf>
    <xf numFmtId="165" fontId="0" fillId="0" borderId="0" xfId="1" applyNumberFormat="1" applyFont="1"/>
    <xf numFmtId="165" fontId="0" fillId="0" borderId="10" xfId="1" applyNumberFormat="1" applyFont="1" applyBorder="1"/>
    <xf numFmtId="165" fontId="1" fillId="0" borderId="0" xfId="1" applyNumberFormat="1" applyFont="1"/>
    <xf numFmtId="9" fontId="1" fillId="0" borderId="0" xfId="11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64" fontId="3" fillId="0" borderId="0" xfId="10" applyFont="1" applyAlignment="1">
      <alignment vertical="top" wrapText="1"/>
    </xf>
    <xf numFmtId="166" fontId="3" fillId="0" borderId="0" xfId="0" applyNumberFormat="1" applyFont="1" applyAlignment="1">
      <alignment vertical="top" wrapText="1"/>
    </xf>
    <xf numFmtId="164" fontId="3" fillId="0" borderId="0" xfId="1" applyFont="1" applyAlignment="1">
      <alignment vertical="top" wrapText="1"/>
    </xf>
    <xf numFmtId="164" fontId="4" fillId="0" borderId="0" xfId="1" applyFont="1" applyAlignment="1">
      <alignment vertical="top"/>
    </xf>
    <xf numFmtId="167" fontId="8" fillId="7" borderId="6" xfId="3" applyNumberFormat="1" applyFont="1" applyFill="1" applyBorder="1" applyAlignment="1">
      <alignment vertical="center" wrapText="1" readingOrder="1"/>
    </xf>
    <xf numFmtId="173" fontId="0" fillId="0" borderId="0" xfId="1" applyNumberFormat="1" applyFont="1" applyAlignment="1">
      <alignment horizontal="right" vertical="center"/>
    </xf>
    <xf numFmtId="173" fontId="2" fillId="0" borderId="3" xfId="1" applyNumberFormat="1" applyFont="1" applyFill="1" applyBorder="1" applyAlignment="1">
      <alignment horizontal="right"/>
    </xf>
    <xf numFmtId="173" fontId="0" fillId="0" borderId="0" xfId="1" applyNumberFormat="1" applyFont="1"/>
    <xf numFmtId="173" fontId="1" fillId="0" borderId="0" xfId="1" applyNumberFormat="1" applyFont="1"/>
    <xf numFmtId="173" fontId="0" fillId="0" borderId="0" xfId="1" applyNumberFormat="1" applyFont="1" applyBorder="1" applyAlignment="1">
      <alignment vertical="center"/>
    </xf>
    <xf numFmtId="173" fontId="1" fillId="0" borderId="0" xfId="1" applyNumberFormat="1"/>
    <xf numFmtId="172" fontId="6" fillId="0" borderId="12" xfId="3" applyNumberFormat="1" applyFont="1" applyFill="1" applyBorder="1" applyAlignment="1">
      <alignment horizontal="center" vertical="center" wrapText="1"/>
    </xf>
    <xf numFmtId="172" fontId="8" fillId="4" borderId="5" xfId="3" applyNumberFormat="1" applyFont="1" applyFill="1" applyBorder="1" applyAlignment="1">
      <alignment vertical="center" wrapText="1" readingOrder="1"/>
    </xf>
    <xf numFmtId="0" fontId="11" fillId="0" borderId="9" xfId="2" applyNumberFormat="1" applyFont="1" applyFill="1" applyBorder="1" applyAlignment="1">
      <alignment horizontal="center" vertical="center" wrapText="1" readingOrder="1"/>
    </xf>
    <xf numFmtId="0" fontId="11" fillId="0" borderId="0" xfId="2" applyNumberFormat="1" applyFont="1" applyFill="1" applyBorder="1" applyAlignment="1">
      <alignment horizontal="center" vertical="center" wrapText="1" readingOrder="1"/>
    </xf>
    <xf numFmtId="0" fontId="10" fillId="0" borderId="9" xfId="2" applyNumberFormat="1" applyFont="1" applyFill="1" applyBorder="1" applyAlignment="1">
      <alignment horizontal="center" vertical="top" wrapText="1" readingOrder="1"/>
    </xf>
    <xf numFmtId="0" fontId="10" fillId="0" borderId="0" xfId="2" applyNumberFormat="1" applyFont="1" applyFill="1" applyBorder="1" applyAlignment="1">
      <alignment horizontal="center" vertical="top" wrapText="1" readingOrder="1"/>
    </xf>
    <xf numFmtId="0" fontId="9" fillId="0" borderId="9" xfId="2" applyNumberFormat="1" applyFont="1" applyFill="1" applyBorder="1" applyAlignment="1">
      <alignment horizontal="center" vertical="top" wrapText="1" readingOrder="1"/>
    </xf>
    <xf numFmtId="0" fontId="9" fillId="0" borderId="0" xfId="2" applyNumberFormat="1" applyFont="1" applyFill="1" applyBorder="1" applyAlignment="1">
      <alignment horizontal="center" vertical="top" wrapText="1" readingOrder="1"/>
    </xf>
    <xf numFmtId="49" fontId="2" fillId="0" borderId="9" xfId="2" applyNumberFormat="1" applyFont="1" applyFill="1" applyBorder="1" applyAlignment="1">
      <alignment horizontal="center" wrapText="1" readingOrder="1"/>
    </xf>
    <xf numFmtId="49" fontId="2" fillId="0" borderId="0" xfId="2" applyNumberFormat="1" applyFont="1" applyFill="1" applyBorder="1" applyAlignment="1">
      <alignment horizontal="center" wrapText="1" readingOrder="1"/>
    </xf>
    <xf numFmtId="0" fontId="4" fillId="0" borderId="0" xfId="2" applyFont="1" applyAlignment="1">
      <alignment horizontal="left" vertical="center" wrapText="1"/>
    </xf>
    <xf numFmtId="0" fontId="8" fillId="5" borderId="6" xfId="2" applyFont="1" applyFill="1" applyBorder="1" applyAlignment="1">
      <alignment vertical="center" wrapText="1" readingOrder="1"/>
    </xf>
    <xf numFmtId="165" fontId="8" fillId="4" borderId="6" xfId="3" applyNumberFormat="1" applyFont="1" applyFill="1" applyBorder="1" applyAlignment="1">
      <alignment horizontal="center" wrapText="1" readingOrder="1"/>
    </xf>
    <xf numFmtId="0" fontId="8" fillId="6" borderId="6" xfId="2" applyFont="1" applyFill="1" applyBorder="1" applyAlignment="1">
      <alignment horizontal="center" vertical="center" wrapText="1" readingOrder="1"/>
    </xf>
    <xf numFmtId="172" fontId="8" fillId="3" borderId="6" xfId="1" applyNumberFormat="1" applyFont="1" applyFill="1" applyBorder="1" applyAlignment="1">
      <alignment vertical="center" wrapText="1" readingOrder="1"/>
    </xf>
    <xf numFmtId="172" fontId="8" fillId="3" borderId="12" xfId="3" applyNumberFormat="1" applyFont="1" applyFill="1" applyBorder="1" applyAlignment="1">
      <alignment horizontal="center" vertical="center" wrapText="1"/>
    </xf>
    <xf numFmtId="0" fontId="13" fillId="0" borderId="11" xfId="2" applyNumberFormat="1" applyFont="1" applyFill="1" applyBorder="1" applyAlignment="1">
      <alignment horizontal="left" vertical="center" wrapText="1" readingOrder="1"/>
    </xf>
    <xf numFmtId="0" fontId="14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165" fontId="14" fillId="0" borderId="0" xfId="3" applyNumberFormat="1" applyFont="1" applyAlignment="1">
      <alignment vertical="center" wrapText="1"/>
    </xf>
    <xf numFmtId="165" fontId="15" fillId="0" borderId="0" xfId="3" applyNumberFormat="1" applyFont="1" applyAlignment="1">
      <alignment vertical="top" wrapText="1"/>
    </xf>
    <xf numFmtId="167" fontId="15" fillId="0" borderId="0" xfId="2" applyNumberFormat="1" applyFont="1" applyAlignment="1">
      <alignment vertical="top" wrapText="1"/>
    </xf>
  </cellXfs>
  <cellStyles count="12">
    <cellStyle name="Comma 2" xfId="9" xr:uid="{00000000-0005-0000-0000-000000000000}"/>
    <cellStyle name="Millares" xfId="1" builtinId="3"/>
    <cellStyle name="Millares 16" xfId="3" xr:uid="{00000000-0005-0000-0000-000002000000}"/>
    <cellStyle name="Millares 2" xfId="6" xr:uid="{00000000-0005-0000-0000-000003000000}"/>
    <cellStyle name="Millares 2 2" xfId="10" xr:uid="{00000000-0005-0000-0000-000004000000}"/>
    <cellStyle name="Millares 3" xfId="7" xr:uid="{00000000-0005-0000-0000-000005000000}"/>
    <cellStyle name="Millares 4" xfId="5" xr:uid="{00000000-0005-0000-0000-000006000000}"/>
    <cellStyle name="Normal" xfId="0" builtinId="0"/>
    <cellStyle name="Normal 2 2" xfId="8" xr:uid="{00000000-0005-0000-0000-000008000000}"/>
    <cellStyle name="Normal 56" xfId="2" xr:uid="{00000000-0005-0000-0000-000009000000}"/>
    <cellStyle name="Porcentaje" xfId="11" builtinId="5"/>
    <cellStyle name="Porcentaje 5" xfId="4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6002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</xdr:row>
      <xdr:rowOff>43046</xdr:rowOff>
    </xdr:from>
    <xdr:ext cx="1100051" cy="563655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233546"/>
          <a:ext cx="1100051" cy="563655"/>
        </a:xfrm>
        <a:prstGeom prst="rect">
          <a:avLst/>
        </a:prstGeom>
      </xdr:spPr>
    </xdr:pic>
    <xdr:clientData/>
  </xdr:oneCellAnchor>
  <xdr:oneCellAnchor>
    <xdr:from>
      <xdr:col>1</xdr:col>
      <xdr:colOff>321950</xdr:colOff>
      <xdr:row>1</xdr:row>
      <xdr:rowOff>112473</xdr:rowOff>
    </xdr:from>
    <xdr:ext cx="597420" cy="59332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50" y="302973"/>
          <a:ext cx="597420" cy="59332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571625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0</xdr:row>
      <xdr:rowOff>37041</xdr:rowOff>
    </xdr:from>
    <xdr:to>
      <xdr:col>1</xdr:col>
      <xdr:colOff>1968500</xdr:colOff>
      <xdr:row>3</xdr:row>
      <xdr:rowOff>199392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584" y="37041"/>
          <a:ext cx="1915583" cy="903184"/>
        </a:xfrm>
        <a:prstGeom prst="rect">
          <a:avLst/>
        </a:prstGeom>
      </xdr:spPr>
    </xdr:pic>
    <xdr:clientData/>
  </xdr:twoCellAnchor>
  <xdr:twoCellAnchor editAs="oneCell">
    <xdr:from>
      <xdr:col>15</xdr:col>
      <xdr:colOff>431925</xdr:colOff>
      <xdr:row>0</xdr:row>
      <xdr:rowOff>0</xdr:rowOff>
    </xdr:from>
    <xdr:to>
      <xdr:col>17</xdr:col>
      <xdr:colOff>602935</xdr:colOff>
      <xdr:row>4</xdr:row>
      <xdr:rowOff>21166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33092" y="0"/>
          <a:ext cx="2076010" cy="1026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60"/>
  <sheetViews>
    <sheetView showGridLines="0" zoomScale="90" zoomScaleNormal="90" workbookViewId="0">
      <selection activeCell="B49" sqref="B49"/>
    </sheetView>
  </sheetViews>
  <sheetFormatPr baseColWidth="10" defaultColWidth="11.42578125" defaultRowHeight="15" x14ac:dyDescent="0.25"/>
  <cols>
    <col min="1" max="1" width="6.28515625" style="6" customWidth="1"/>
    <col min="2" max="2" width="70.140625" style="6" customWidth="1"/>
    <col min="3" max="4" width="16.42578125" style="8" customWidth="1"/>
    <col min="5" max="16" width="12.140625" style="6" customWidth="1"/>
    <col min="17" max="17" width="16.7109375" style="7" customWidth="1"/>
    <col min="18" max="18" width="18.85546875" style="7" bestFit="1" customWidth="1"/>
    <col min="19" max="19" width="21" style="7" customWidth="1"/>
    <col min="20" max="20" width="13.140625" style="7" bestFit="1" customWidth="1"/>
    <col min="21" max="26" width="11.42578125" style="7"/>
    <col min="27" max="27" width="12.7109375" style="7" bestFit="1" customWidth="1"/>
    <col min="28" max="16384" width="11.42578125" style="6"/>
  </cols>
  <sheetData>
    <row r="3" spans="1:27" ht="28.5" x14ac:dyDescent="0.25">
      <c r="A3" s="50"/>
      <c r="B3" s="104" t="s">
        <v>28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27" ht="21" x14ac:dyDescent="0.25">
      <c r="A4" s="50"/>
      <c r="B4" s="106" t="s">
        <v>27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27" ht="15.75" customHeight="1" x14ac:dyDescent="0.25">
      <c r="A5" s="50"/>
      <c r="B5" s="108" t="s">
        <v>58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27" x14ac:dyDescent="0.25">
      <c r="A6" s="50"/>
      <c r="B6" s="110" t="s">
        <v>62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27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27" x14ac:dyDescent="0.25">
      <c r="A8" s="50"/>
      <c r="B8" s="52" t="s">
        <v>26</v>
      </c>
      <c r="C8" s="49"/>
      <c r="D8" s="49"/>
    </row>
    <row r="9" spans="1:27" ht="3.75" customHeight="1" x14ac:dyDescent="0.25">
      <c r="A9" s="46"/>
      <c r="B9" s="48"/>
      <c r="C9" s="47"/>
      <c r="D9" s="4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27" ht="30.75" customHeight="1" x14ac:dyDescent="0.25">
      <c r="B10" s="45" t="s">
        <v>25</v>
      </c>
      <c r="C10" s="44" t="s">
        <v>39</v>
      </c>
      <c r="D10" s="44" t="s">
        <v>53</v>
      </c>
      <c r="E10" s="43" t="s">
        <v>24</v>
      </c>
      <c r="F10" s="43" t="s">
        <v>41</v>
      </c>
      <c r="G10" s="43" t="s">
        <v>43</v>
      </c>
      <c r="H10" s="43" t="s">
        <v>52</v>
      </c>
      <c r="I10" s="43" t="s">
        <v>51</v>
      </c>
      <c r="J10" s="43" t="s">
        <v>50</v>
      </c>
      <c r="K10" s="43" t="s">
        <v>49</v>
      </c>
      <c r="L10" s="43" t="s">
        <v>48</v>
      </c>
      <c r="M10" s="43" t="s">
        <v>47</v>
      </c>
      <c r="N10" s="43" t="s">
        <v>46</v>
      </c>
      <c r="O10" s="43" t="s">
        <v>45</v>
      </c>
      <c r="P10" s="43" t="s">
        <v>44</v>
      </c>
      <c r="Q10" s="43" t="s">
        <v>23</v>
      </c>
      <c r="R10" s="6"/>
      <c r="S10" s="42"/>
      <c r="T10" s="6"/>
      <c r="U10" s="6"/>
      <c r="V10" s="6"/>
      <c r="W10" s="6"/>
      <c r="X10" s="6"/>
      <c r="Y10" s="6"/>
      <c r="Z10" s="6"/>
      <c r="AA10" s="6"/>
    </row>
    <row r="11" spans="1:27" ht="8.25" customHeight="1" x14ac:dyDescent="0.25">
      <c r="B11" s="41"/>
      <c r="C11" s="40"/>
      <c r="D11" s="40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7.25" customHeight="1" x14ac:dyDescent="0.25">
      <c r="B12" s="28" t="s">
        <v>37</v>
      </c>
      <c r="C12" s="27">
        <f t="shared" ref="C12:P12" si="0">C13+C19</f>
        <v>18035.304544999999</v>
      </c>
      <c r="D12" s="27">
        <f t="shared" si="0"/>
        <v>18386.904312310002</v>
      </c>
      <c r="E12" s="26">
        <f t="shared" si="0"/>
        <v>391.20186100000001</v>
      </c>
      <c r="F12" s="26">
        <f t="shared" si="0"/>
        <v>528.10355310999989</v>
      </c>
      <c r="G12" s="26">
        <f t="shared" si="0"/>
        <v>692.35260515999994</v>
      </c>
      <c r="H12" s="26">
        <f t="shared" si="0"/>
        <v>315.25782048000008</v>
      </c>
      <c r="I12" s="26">
        <f t="shared" si="0"/>
        <v>43.074523870000093</v>
      </c>
      <c r="J12" s="26">
        <f t="shared" si="0"/>
        <v>60.699991679999982</v>
      </c>
      <c r="K12" s="26">
        <f t="shared" si="0"/>
        <v>30.44519097000002</v>
      </c>
      <c r="L12" s="26">
        <f t="shared" si="0"/>
        <v>30.740655639999972</v>
      </c>
      <c r="M12" s="26">
        <f t="shared" si="0"/>
        <v>93.212768340000054</v>
      </c>
      <c r="N12" s="26">
        <f t="shared" si="0"/>
        <v>32.117945380000037</v>
      </c>
      <c r="O12" s="26">
        <f t="shared" si="0"/>
        <v>-540.74582524999983</v>
      </c>
      <c r="P12" s="26">
        <f t="shared" si="0"/>
        <v>9153.1636841199997</v>
      </c>
      <c r="Q12" s="26">
        <f>+Q13+Q19</f>
        <v>10829.624774499998</v>
      </c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x14ac:dyDescent="0.25">
      <c r="A13" s="56"/>
      <c r="B13" s="25" t="s">
        <v>22</v>
      </c>
      <c r="C13" s="3">
        <f>SUM(C14:C18)</f>
        <v>18032.724544999997</v>
      </c>
      <c r="D13" s="3">
        <f>SUM(D14:D18)</f>
        <v>18384.32431231</v>
      </c>
      <c r="E13" s="3">
        <f t="shared" ref="E13:P13" si="1">SUM(E14:E18)</f>
        <v>391.20186100000001</v>
      </c>
      <c r="F13" s="3">
        <f t="shared" si="1"/>
        <v>528.10355310999989</v>
      </c>
      <c r="G13" s="3">
        <f t="shared" si="1"/>
        <v>692.35260515999994</v>
      </c>
      <c r="H13" s="3">
        <f t="shared" si="1"/>
        <v>315.25782048000008</v>
      </c>
      <c r="I13" s="3">
        <f t="shared" si="1"/>
        <v>43.074523870000093</v>
      </c>
      <c r="J13" s="3">
        <f t="shared" si="1"/>
        <v>60.699991679999982</v>
      </c>
      <c r="K13" s="3">
        <f t="shared" si="1"/>
        <v>30.44519097000002</v>
      </c>
      <c r="L13" s="3">
        <f t="shared" si="1"/>
        <v>30.740655639999972</v>
      </c>
      <c r="M13" s="3">
        <f t="shared" si="1"/>
        <v>93.212768340000054</v>
      </c>
      <c r="N13" s="3">
        <f t="shared" si="1"/>
        <v>32.117945380000037</v>
      </c>
      <c r="O13" s="3">
        <f t="shared" si="1"/>
        <v>-540.74582524999983</v>
      </c>
      <c r="P13" s="3">
        <f t="shared" si="1"/>
        <v>9153.1636841199997</v>
      </c>
      <c r="Q13" s="3">
        <f>SUM(Q14:Q18)</f>
        <v>10829.624774499998</v>
      </c>
      <c r="R13" s="18"/>
      <c r="S13" s="18"/>
      <c r="T13" s="18"/>
      <c r="U13" s="18"/>
      <c r="V13" s="18"/>
      <c r="W13" s="18"/>
      <c r="X13" s="18"/>
      <c r="Y13" s="18"/>
      <c r="Z13" s="18"/>
      <c r="AA13" s="6"/>
    </row>
    <row r="14" spans="1:27" x14ac:dyDescent="0.25">
      <c r="B14" s="36" t="s">
        <v>21</v>
      </c>
      <c r="C14" s="33">
        <v>4576.3342540000003</v>
      </c>
      <c r="D14" s="35">
        <v>4576.3342540000003</v>
      </c>
      <c r="E14" s="35">
        <v>0</v>
      </c>
      <c r="F14" s="35">
        <v>0</v>
      </c>
      <c r="G14" s="35">
        <v>0</v>
      </c>
      <c r="H14" s="35">
        <v>0.11984499999999999</v>
      </c>
      <c r="I14" s="35">
        <v>3.3158E-2</v>
      </c>
      <c r="J14" s="35">
        <v>0</v>
      </c>
      <c r="K14" s="35">
        <v>0</v>
      </c>
      <c r="L14" s="35">
        <v>1.7369152999999999</v>
      </c>
      <c r="M14" s="35">
        <v>38.58897984</v>
      </c>
      <c r="N14" s="35">
        <v>19.347207999999998</v>
      </c>
      <c r="O14" s="35">
        <v>0.35503859999999998</v>
      </c>
      <c r="P14" s="35">
        <v>74.378037169999999</v>
      </c>
      <c r="Q14" s="33">
        <f>SUM(E14:P14)</f>
        <v>134.55918191000001</v>
      </c>
      <c r="R14" s="18"/>
      <c r="S14" s="19"/>
      <c r="T14" s="19"/>
      <c r="U14" s="19"/>
      <c r="V14" s="19"/>
      <c r="W14" s="19"/>
      <c r="X14" s="19"/>
      <c r="Y14" s="19"/>
      <c r="Z14" s="19"/>
      <c r="AA14" s="6"/>
    </row>
    <row r="15" spans="1:27" x14ac:dyDescent="0.25">
      <c r="B15" s="36" t="s">
        <v>20</v>
      </c>
      <c r="C15" s="33">
        <v>455.23187200000001</v>
      </c>
      <c r="D15" s="35">
        <v>455.23187200000001</v>
      </c>
      <c r="E15" s="35">
        <v>0</v>
      </c>
      <c r="F15" s="35">
        <v>11.515215</v>
      </c>
      <c r="G15" s="35">
        <v>0</v>
      </c>
      <c r="H15" s="35">
        <v>0.66265978000000003</v>
      </c>
      <c r="I15" s="35">
        <v>1.9490053900000002</v>
      </c>
      <c r="J15" s="35">
        <v>0.49045262000000001</v>
      </c>
      <c r="K15" s="35">
        <v>2.52564834</v>
      </c>
      <c r="L15" s="35">
        <v>0.16546991</v>
      </c>
      <c r="M15" s="35">
        <v>0.73982360999999985</v>
      </c>
      <c r="N15" s="35">
        <v>1.5329291600000001</v>
      </c>
      <c r="O15" s="35">
        <v>0.56490826000000005</v>
      </c>
      <c r="P15" s="35">
        <v>1.1365459300000003</v>
      </c>
      <c r="Q15" s="33">
        <f>SUM(E15:P15)</f>
        <v>21.282657999999998</v>
      </c>
      <c r="R15" s="18"/>
      <c r="S15" s="38"/>
      <c r="T15" s="38"/>
      <c r="U15" s="38"/>
      <c r="V15" s="19"/>
      <c r="W15" s="19"/>
      <c r="X15" s="38"/>
      <c r="Y15" s="38"/>
      <c r="Z15" s="38"/>
      <c r="AA15" s="19"/>
    </row>
    <row r="16" spans="1:27" s="37" customFormat="1" x14ac:dyDescent="0.25">
      <c r="B16" s="36" t="s">
        <v>19</v>
      </c>
      <c r="C16" s="33">
        <v>1696.569111</v>
      </c>
      <c r="D16" s="35">
        <v>1696.569111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3">
        <f>SUM(E16:P16)</f>
        <v>0</v>
      </c>
      <c r="R16" s="18"/>
      <c r="V16" s="19"/>
      <c r="W16" s="19"/>
    </row>
    <row r="17" spans="1:27" s="37" customFormat="1" x14ac:dyDescent="0.25">
      <c r="B17" s="36" t="s">
        <v>18</v>
      </c>
      <c r="C17" s="33">
        <v>10806.094878</v>
      </c>
      <c r="D17" s="35">
        <v>11146.00229</v>
      </c>
      <c r="E17" s="35">
        <v>391.20186100000001</v>
      </c>
      <c r="F17" s="35">
        <v>516.58833810999988</v>
      </c>
      <c r="G17" s="35">
        <v>684.53928214999996</v>
      </c>
      <c r="H17" s="35">
        <v>314.40122570000005</v>
      </c>
      <c r="I17" s="35">
        <v>40.791860480000089</v>
      </c>
      <c r="J17" s="35">
        <v>54.925123439999986</v>
      </c>
      <c r="K17" s="35">
        <v>27.476192630000021</v>
      </c>
      <c r="L17" s="35">
        <v>28.599195429999973</v>
      </c>
      <c r="M17" s="35">
        <v>53.215499890000054</v>
      </c>
      <c r="N17" s="35">
        <v>10.866768220000043</v>
      </c>
      <c r="O17" s="35">
        <v>-541.82047210999986</v>
      </c>
      <c r="P17" s="35">
        <v>9077.3496097199986</v>
      </c>
      <c r="Q17" s="33">
        <f>SUM(E17:P17)</f>
        <v>10658.134484659999</v>
      </c>
      <c r="R17" s="18"/>
      <c r="V17" s="19"/>
      <c r="W17" s="19"/>
    </row>
    <row r="18" spans="1:27" x14ac:dyDescent="0.25">
      <c r="B18" s="36" t="s">
        <v>17</v>
      </c>
      <c r="C18" s="33">
        <v>498.49443000000002</v>
      </c>
      <c r="D18" s="35">
        <v>510.18678531</v>
      </c>
      <c r="E18" s="35">
        <v>0</v>
      </c>
      <c r="F18" s="35">
        <v>0</v>
      </c>
      <c r="G18" s="35">
        <v>7.8133230099999995</v>
      </c>
      <c r="H18" s="35">
        <v>7.4090000000000003E-2</v>
      </c>
      <c r="I18" s="35">
        <v>0.30050000000000021</v>
      </c>
      <c r="J18" s="35">
        <v>5.2844156199999999</v>
      </c>
      <c r="K18" s="35">
        <v>0.44335000000000002</v>
      </c>
      <c r="L18" s="35">
        <v>0.23907499999999998</v>
      </c>
      <c r="M18" s="35">
        <v>0.66846499999999998</v>
      </c>
      <c r="N18" s="35">
        <v>0.37103999999999998</v>
      </c>
      <c r="O18" s="35">
        <v>0.1547</v>
      </c>
      <c r="P18" s="35">
        <v>0.29949130000000007</v>
      </c>
      <c r="Q18" s="33">
        <f t="shared" ref="Q18" si="2">SUM(E18:P18)</f>
        <v>15.64844993</v>
      </c>
      <c r="R18" s="18"/>
      <c r="S18" s="60"/>
      <c r="T18" s="6"/>
      <c r="U18" s="6"/>
      <c r="V18" s="19"/>
      <c r="W18" s="19"/>
      <c r="X18" s="6"/>
      <c r="Y18" s="6"/>
      <c r="Z18" s="6"/>
      <c r="AA18" s="6"/>
    </row>
    <row r="19" spans="1:27" x14ac:dyDescent="0.25">
      <c r="B19" s="25" t="s">
        <v>10</v>
      </c>
      <c r="C19" s="3">
        <f>C20</f>
        <v>2.58</v>
      </c>
      <c r="D19" s="3">
        <f t="shared" ref="D19:P19" si="3">D20</f>
        <v>2.58</v>
      </c>
      <c r="E19" s="3">
        <f t="shared" si="3"/>
        <v>0</v>
      </c>
      <c r="F19" s="3">
        <f t="shared" si="3"/>
        <v>0</v>
      </c>
      <c r="G19" s="3">
        <f t="shared" si="3"/>
        <v>0</v>
      </c>
      <c r="H19" s="3">
        <f t="shared" si="3"/>
        <v>0</v>
      </c>
      <c r="I19" s="3">
        <f t="shared" si="3"/>
        <v>0</v>
      </c>
      <c r="J19" s="3">
        <f t="shared" si="3"/>
        <v>0</v>
      </c>
      <c r="K19" s="3">
        <f t="shared" si="3"/>
        <v>0</v>
      </c>
      <c r="L19" s="3">
        <f t="shared" si="3"/>
        <v>0</v>
      </c>
      <c r="M19" s="3">
        <f t="shared" si="3"/>
        <v>0</v>
      </c>
      <c r="N19" s="3">
        <f t="shared" si="3"/>
        <v>0</v>
      </c>
      <c r="O19" s="3">
        <f t="shared" si="3"/>
        <v>0</v>
      </c>
      <c r="P19" s="3">
        <f t="shared" si="3"/>
        <v>0</v>
      </c>
      <c r="Q19" s="3">
        <f>SUM(Q20:Q22)</f>
        <v>0</v>
      </c>
      <c r="R19" s="18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25">
      <c r="B20" s="36" t="s">
        <v>9</v>
      </c>
      <c r="C20" s="35">
        <v>2.58</v>
      </c>
      <c r="D20" s="35">
        <v>2.58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f t="shared" ref="Q20:Q22" si="4">SUM(E20:P20)</f>
        <v>0</v>
      </c>
      <c r="R20" s="18"/>
      <c r="S20" s="51" t="s">
        <v>38</v>
      </c>
      <c r="T20" s="6"/>
      <c r="U20" s="6"/>
      <c r="V20" s="6"/>
      <c r="W20" s="6"/>
      <c r="X20" s="6"/>
      <c r="Y20" s="6"/>
      <c r="Z20" s="6"/>
      <c r="AA20" s="6"/>
    </row>
    <row r="21" spans="1:27" x14ac:dyDescent="0.25">
      <c r="B21" s="36" t="s">
        <v>60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f t="shared" si="4"/>
        <v>0</v>
      </c>
      <c r="R21" s="18"/>
      <c r="S21" s="51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B22" s="36" t="s">
        <v>40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f t="shared" si="4"/>
        <v>0</v>
      </c>
      <c r="R22" s="18"/>
      <c r="S22" s="51"/>
      <c r="T22" s="6"/>
      <c r="U22" s="6"/>
      <c r="V22" s="6"/>
      <c r="W22" s="6"/>
      <c r="X22" s="6"/>
      <c r="Y22" s="6"/>
      <c r="Z22" s="6"/>
      <c r="AA22" s="6"/>
    </row>
    <row r="23" spans="1:27" x14ac:dyDescent="0.25">
      <c r="B23" s="28" t="s">
        <v>36</v>
      </c>
      <c r="C23" s="27">
        <f t="shared" ref="C23:Q23" si="5">C24+C29</f>
        <v>16157.158155000001</v>
      </c>
      <c r="D23" s="27">
        <f t="shared" si="5"/>
        <v>16521.544338830001</v>
      </c>
      <c r="E23" s="26">
        <f t="shared" si="5"/>
        <v>23.465282750000004</v>
      </c>
      <c r="F23" s="26">
        <f t="shared" si="5"/>
        <v>580.14095215000009</v>
      </c>
      <c r="G23" s="26">
        <f t="shared" si="5"/>
        <v>290.40511194999999</v>
      </c>
      <c r="H23" s="26">
        <f t="shared" si="5"/>
        <v>296.88071740000004</v>
      </c>
      <c r="I23" s="26">
        <f t="shared" si="5"/>
        <v>319.73759991000003</v>
      </c>
      <c r="J23" s="26">
        <f t="shared" si="5"/>
        <v>309.42616800000002</v>
      </c>
      <c r="K23" s="26">
        <f t="shared" si="5"/>
        <v>311.59675152999995</v>
      </c>
      <c r="L23" s="26">
        <f t="shared" si="5"/>
        <v>310.22992207000004</v>
      </c>
      <c r="M23" s="26">
        <f t="shared" si="5"/>
        <v>329.32519894000001</v>
      </c>
      <c r="N23" s="26">
        <f t="shared" si="5"/>
        <v>321.48553221999993</v>
      </c>
      <c r="O23" s="26">
        <f t="shared" si="5"/>
        <v>329.29997415000008</v>
      </c>
      <c r="P23" s="26">
        <f t="shared" si="5"/>
        <v>7321.7907592900001</v>
      </c>
      <c r="Q23" s="26">
        <f t="shared" si="5"/>
        <v>10743.78397036</v>
      </c>
      <c r="R23" s="18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25">
      <c r="A24" s="34"/>
      <c r="B24" s="22" t="s">
        <v>16</v>
      </c>
      <c r="C24" s="1">
        <f>SUM(C25:C28)</f>
        <v>15246.651516000002</v>
      </c>
      <c r="D24" s="1">
        <f t="shared" ref="D24:P24" si="6">SUM(D25:D28)</f>
        <v>15772.3467241</v>
      </c>
      <c r="E24" s="1">
        <f t="shared" si="6"/>
        <v>23.465282750000004</v>
      </c>
      <c r="F24" s="1">
        <f t="shared" si="6"/>
        <v>580.13027551000005</v>
      </c>
      <c r="G24" s="1">
        <f t="shared" si="6"/>
        <v>287.74091192999998</v>
      </c>
      <c r="H24" s="1">
        <f t="shared" si="6"/>
        <v>296.88071740000004</v>
      </c>
      <c r="I24" s="1">
        <f t="shared" si="6"/>
        <v>314.06975653000001</v>
      </c>
      <c r="J24" s="1">
        <f t="shared" si="6"/>
        <v>309.13179277</v>
      </c>
      <c r="K24" s="1">
        <f t="shared" si="6"/>
        <v>310.47875813999997</v>
      </c>
      <c r="L24" s="1">
        <f t="shared" si="6"/>
        <v>307.96806718000005</v>
      </c>
      <c r="M24" s="1">
        <f t="shared" si="6"/>
        <v>322.457402</v>
      </c>
      <c r="N24" s="1">
        <f t="shared" si="6"/>
        <v>302.43358003999992</v>
      </c>
      <c r="O24" s="1">
        <f t="shared" si="6"/>
        <v>327.01496734000006</v>
      </c>
      <c r="P24" s="1">
        <f t="shared" si="6"/>
        <v>7309.4457431000001</v>
      </c>
      <c r="Q24" s="61">
        <f>Q25+Q26+Q27+Q28</f>
        <v>10691.21725469</v>
      </c>
      <c r="R24" s="18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25">
      <c r="B25" s="32" t="s">
        <v>15</v>
      </c>
      <c r="C25" s="57">
        <v>7823.0560240000004</v>
      </c>
      <c r="D25" s="57">
        <v>8139.9079698099995</v>
      </c>
      <c r="E25" s="87">
        <v>22.206481850000003</v>
      </c>
      <c r="F25" s="87">
        <v>578.85247461000006</v>
      </c>
      <c r="G25" s="87">
        <v>287.74091192999998</v>
      </c>
      <c r="H25" s="87">
        <v>296.88071740000004</v>
      </c>
      <c r="I25" s="87">
        <v>312.75605552999997</v>
      </c>
      <c r="J25" s="87">
        <v>308.97225170000002</v>
      </c>
      <c r="K25" s="87">
        <v>309.14802163999997</v>
      </c>
      <c r="L25" s="87">
        <v>307.38794348000005</v>
      </c>
      <c r="M25" s="87">
        <v>321.95592299999998</v>
      </c>
      <c r="N25" s="87">
        <v>302.37758003999994</v>
      </c>
      <c r="O25" s="87">
        <v>325.60126634000005</v>
      </c>
      <c r="P25" s="87">
        <v>468.12605409999992</v>
      </c>
      <c r="Q25" s="58">
        <f>SUM(E25:P25)</f>
        <v>3842.0056816200004</v>
      </c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25">
      <c r="B26" s="32" t="s">
        <v>14</v>
      </c>
      <c r="C26" s="57">
        <v>542.60419999999999</v>
      </c>
      <c r="D26" s="57">
        <v>542.71531100000004</v>
      </c>
      <c r="E26" s="87">
        <v>1.2588009</v>
      </c>
      <c r="F26" s="87">
        <v>1.2778008999999999</v>
      </c>
      <c r="G26" s="87">
        <v>0</v>
      </c>
      <c r="H26" s="87">
        <v>0</v>
      </c>
      <c r="I26" s="87">
        <v>1.297701</v>
      </c>
      <c r="J26" s="87">
        <v>0</v>
      </c>
      <c r="K26" s="87">
        <v>1.3028185000000001</v>
      </c>
      <c r="L26" s="87">
        <v>0</v>
      </c>
      <c r="M26" s="87">
        <v>0</v>
      </c>
      <c r="N26" s="87">
        <v>0</v>
      </c>
      <c r="O26" s="87">
        <v>1.297701</v>
      </c>
      <c r="P26" s="87">
        <v>1.297701</v>
      </c>
      <c r="Q26" s="58">
        <f>SUM(E26:P26)</f>
        <v>7.7325232999999995</v>
      </c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5">
      <c r="B27" s="32" t="s">
        <v>13</v>
      </c>
      <c r="C27" s="57">
        <v>6880.3344829999996</v>
      </c>
      <c r="D27" s="57">
        <v>7089.0666342900004</v>
      </c>
      <c r="E27" s="87">
        <v>0</v>
      </c>
      <c r="F27" s="87">
        <v>0</v>
      </c>
      <c r="G27" s="87">
        <v>0</v>
      </c>
      <c r="H27" s="87">
        <v>0</v>
      </c>
      <c r="I27" s="87">
        <v>1.6E-2</v>
      </c>
      <c r="J27" s="87">
        <v>0.15954107000000001</v>
      </c>
      <c r="K27" s="87">
        <v>2.7918000000000005E-2</v>
      </c>
      <c r="L27" s="87">
        <v>0.58012369999999991</v>
      </c>
      <c r="M27" s="87">
        <v>0.50147900000000001</v>
      </c>
      <c r="N27" s="87">
        <v>5.6000000000000001E-2</v>
      </c>
      <c r="O27" s="87">
        <v>0.11600000000000001</v>
      </c>
      <c r="P27" s="87">
        <v>6840.0219880000004</v>
      </c>
      <c r="Q27" s="58">
        <f>SUM(E27:P27)</f>
        <v>6841.4790497700005</v>
      </c>
      <c r="R27" s="18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25">
      <c r="B28" s="32" t="s">
        <v>12</v>
      </c>
      <c r="C28" s="57">
        <v>0.65680899999999998</v>
      </c>
      <c r="D28" s="57">
        <v>0.65680899999999998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7">
        <v>0</v>
      </c>
      <c r="Q28" s="58">
        <f t="shared" ref="Q28" si="7">SUM(E28:P28)</f>
        <v>0</v>
      </c>
      <c r="R28" s="18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25">
      <c r="B29" s="22" t="s">
        <v>8</v>
      </c>
      <c r="C29" s="4">
        <f>SUM(C30:C35)</f>
        <v>910.50663899999995</v>
      </c>
      <c r="D29" s="4">
        <f t="shared" ref="D29:P29" si="8">SUM(D30:D35)</f>
        <v>749.19761472999994</v>
      </c>
      <c r="E29" s="4">
        <f t="shared" si="8"/>
        <v>0</v>
      </c>
      <c r="F29" s="4">
        <f t="shared" si="8"/>
        <v>1.0676639999999999E-2</v>
      </c>
      <c r="G29" s="4">
        <f t="shared" si="8"/>
        <v>2.6642000199999996</v>
      </c>
      <c r="H29" s="4">
        <f t="shared" si="8"/>
        <v>0</v>
      </c>
      <c r="I29" s="4">
        <f t="shared" si="8"/>
        <v>5.667843379999999</v>
      </c>
      <c r="J29" s="4">
        <f t="shared" si="8"/>
        <v>0.29437522999999999</v>
      </c>
      <c r="K29" s="4">
        <f t="shared" si="8"/>
        <v>1.1179933900000001</v>
      </c>
      <c r="L29" s="4">
        <f t="shared" si="8"/>
        <v>2.26185489</v>
      </c>
      <c r="M29" s="4">
        <f t="shared" si="8"/>
        <v>6.8677969399999999</v>
      </c>
      <c r="N29" s="4">
        <f t="shared" si="8"/>
        <v>19.051952180000001</v>
      </c>
      <c r="O29" s="4">
        <f t="shared" si="8"/>
        <v>2.2850068100000001</v>
      </c>
      <c r="P29" s="4">
        <f t="shared" si="8"/>
        <v>12.345016189999999</v>
      </c>
      <c r="Q29" s="62">
        <f>SUM(Q30:Q35)</f>
        <v>52.566715670000008</v>
      </c>
      <c r="R29" s="18"/>
      <c r="S29" s="6"/>
      <c r="T29" s="6"/>
      <c r="U29" s="6"/>
      <c r="V29" s="6"/>
      <c r="W29" s="6"/>
      <c r="X29" s="6"/>
      <c r="Y29" s="6"/>
      <c r="Z29" s="6"/>
      <c r="AA29" s="6"/>
    </row>
    <row r="30" spans="1:27" x14ac:dyDescent="0.25">
      <c r="B30" s="5" t="s">
        <v>29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8">
        <f>SUM(E30:P30)</f>
        <v>0</v>
      </c>
      <c r="R30" s="18"/>
      <c r="S30" s="6"/>
      <c r="T30" s="6"/>
      <c r="U30" s="6"/>
      <c r="V30" s="6"/>
      <c r="W30" s="6"/>
      <c r="X30" s="6"/>
      <c r="Y30" s="6"/>
      <c r="Z30" s="6"/>
      <c r="AA30" s="6"/>
    </row>
    <row r="31" spans="1:27" x14ac:dyDescent="0.25">
      <c r="B31" s="5" t="s">
        <v>30</v>
      </c>
      <c r="C31" s="59">
        <v>797.84429999999998</v>
      </c>
      <c r="D31" s="59">
        <v>710.82848977999993</v>
      </c>
      <c r="E31" s="85">
        <v>0</v>
      </c>
      <c r="F31" s="85">
        <v>1.0676639999999999E-2</v>
      </c>
      <c r="G31" s="85">
        <v>2.6642000199999996</v>
      </c>
      <c r="H31" s="85">
        <v>0</v>
      </c>
      <c r="I31" s="85">
        <v>5.667843379999999</v>
      </c>
      <c r="J31" s="85">
        <v>0.18731200000000001</v>
      </c>
      <c r="K31" s="85">
        <v>1.1179933900000001</v>
      </c>
      <c r="L31" s="85">
        <v>2.26185489</v>
      </c>
      <c r="M31" s="85">
        <v>6.8317114999999999</v>
      </c>
      <c r="N31" s="85">
        <v>18.9306865</v>
      </c>
      <c r="O31" s="85">
        <v>0.23610184000000004</v>
      </c>
      <c r="P31" s="85">
        <v>10.46118291</v>
      </c>
      <c r="Q31" s="58">
        <f t="shared" ref="Q31:Q35" si="9">SUM(E31:P31)</f>
        <v>48.369563070000005</v>
      </c>
      <c r="R31" s="18"/>
      <c r="S31" s="6"/>
      <c r="T31" s="6"/>
      <c r="U31" s="6"/>
      <c r="V31" s="6"/>
      <c r="W31" s="6"/>
      <c r="X31" s="6"/>
      <c r="Y31" s="6"/>
      <c r="Z31" s="6"/>
      <c r="AA31" s="6"/>
    </row>
    <row r="32" spans="1:27" x14ac:dyDescent="0.25">
      <c r="B32" s="5" t="s">
        <v>33</v>
      </c>
      <c r="C32" s="59">
        <v>31.992118999999999</v>
      </c>
      <c r="D32" s="59">
        <v>31.992118999999999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58">
        <f t="shared" si="9"/>
        <v>0</v>
      </c>
      <c r="R32" s="18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25">
      <c r="B33" s="5" t="s">
        <v>31</v>
      </c>
      <c r="C33" s="59">
        <v>80.325220000000002</v>
      </c>
      <c r="D33" s="59">
        <v>6.0320059499999967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5">
        <v>0.10706323</v>
      </c>
      <c r="K33" s="85">
        <v>0</v>
      </c>
      <c r="L33" s="85">
        <v>0</v>
      </c>
      <c r="M33" s="85">
        <v>3.6085440000000003E-2</v>
      </c>
      <c r="N33" s="85">
        <v>0.12126567999999999</v>
      </c>
      <c r="O33" s="85">
        <v>2.0489049700000002</v>
      </c>
      <c r="P33" s="85">
        <v>1.8838332799999999</v>
      </c>
      <c r="Q33" s="58">
        <f t="shared" si="9"/>
        <v>4.1971525999999999</v>
      </c>
      <c r="R33" s="18"/>
      <c r="S33" s="6"/>
      <c r="T33" s="6"/>
      <c r="U33" s="6"/>
      <c r="V33" s="6"/>
      <c r="W33" s="6"/>
      <c r="X33" s="6"/>
      <c r="Y33" s="6"/>
      <c r="Z33" s="6"/>
      <c r="AA33" s="6"/>
    </row>
    <row r="34" spans="1:27" x14ac:dyDescent="0.25">
      <c r="B34" s="5" t="s">
        <v>32</v>
      </c>
      <c r="C34" s="59">
        <v>0.34499999999999997</v>
      </c>
      <c r="D34" s="59">
        <v>0.34499999999999997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58">
        <f t="shared" si="9"/>
        <v>0</v>
      </c>
      <c r="R34" s="18"/>
      <c r="S34" s="6"/>
      <c r="T34" s="6"/>
      <c r="U34" s="6"/>
      <c r="V34" s="6"/>
      <c r="W34" s="6"/>
      <c r="X34" s="6"/>
      <c r="Y34" s="6"/>
      <c r="Z34" s="6"/>
      <c r="AA34" s="6"/>
    </row>
    <row r="35" spans="1:27" x14ac:dyDescent="0.25">
      <c r="B35" s="5" t="s">
        <v>55</v>
      </c>
      <c r="C35" s="59">
        <v>0</v>
      </c>
      <c r="D35" s="59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58">
        <f t="shared" si="9"/>
        <v>0</v>
      </c>
      <c r="R35" s="18"/>
      <c r="S35" s="6"/>
      <c r="T35" s="6"/>
      <c r="U35" s="6"/>
      <c r="V35" s="6"/>
      <c r="W35" s="6"/>
      <c r="X35" s="6"/>
      <c r="Y35" s="6"/>
      <c r="Z35" s="6"/>
      <c r="AA35" s="6"/>
    </row>
    <row r="36" spans="1:27" ht="17.25" customHeight="1" x14ac:dyDescent="0.25">
      <c r="B36" s="28" t="s">
        <v>35</v>
      </c>
      <c r="C36" s="27"/>
      <c r="D36" s="27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18"/>
      <c r="S36" s="6"/>
      <c r="T36" s="6"/>
      <c r="U36" s="6"/>
      <c r="V36" s="6"/>
      <c r="W36" s="6"/>
      <c r="X36" s="6"/>
      <c r="Y36" s="6"/>
      <c r="Z36" s="6"/>
      <c r="AA36" s="6"/>
    </row>
    <row r="37" spans="1:27" ht="17.25" customHeight="1" x14ac:dyDescent="0.25">
      <c r="B37" s="31" t="s">
        <v>11</v>
      </c>
      <c r="C37" s="29">
        <f t="shared" ref="C37:Q37" si="10">C13-C24</f>
        <v>2786.0730289999956</v>
      </c>
      <c r="D37" s="29">
        <f t="shared" si="10"/>
        <v>2611.9775882100002</v>
      </c>
      <c r="E37" s="29">
        <f t="shared" si="10"/>
        <v>367.73657824999998</v>
      </c>
      <c r="F37" s="29">
        <f t="shared" si="10"/>
        <v>-52.026722400000153</v>
      </c>
      <c r="G37" s="29">
        <f t="shared" si="10"/>
        <v>404.61169322999996</v>
      </c>
      <c r="H37" s="29">
        <f t="shared" si="10"/>
        <v>18.37710308000004</v>
      </c>
      <c r="I37" s="29">
        <f t="shared" si="10"/>
        <v>-270.99523265999994</v>
      </c>
      <c r="J37" s="29">
        <f t="shared" si="10"/>
        <v>-248.43180109000002</v>
      </c>
      <c r="K37" s="29">
        <f t="shared" si="10"/>
        <v>-280.03356716999997</v>
      </c>
      <c r="L37" s="29">
        <f t="shared" si="10"/>
        <v>-277.22741154000005</v>
      </c>
      <c r="M37" s="29">
        <f t="shared" si="10"/>
        <v>-229.24463365999995</v>
      </c>
      <c r="N37" s="29">
        <f t="shared" si="10"/>
        <v>-270.31563465999989</v>
      </c>
      <c r="O37" s="29">
        <f t="shared" si="10"/>
        <v>-867.76079258999994</v>
      </c>
      <c r="P37" s="29">
        <f t="shared" si="10"/>
        <v>1843.7179410199997</v>
      </c>
      <c r="Q37" s="29">
        <f t="shared" si="10"/>
        <v>138.40751980999812</v>
      </c>
      <c r="R37" s="18"/>
      <c r="S37" s="6"/>
      <c r="T37" s="6"/>
      <c r="U37" s="6"/>
      <c r="V37" s="6"/>
      <c r="W37" s="6"/>
      <c r="X37" s="6"/>
      <c r="Y37" s="6"/>
      <c r="Z37" s="6"/>
      <c r="AA37" s="6"/>
    </row>
    <row r="38" spans="1:27" x14ac:dyDescent="0.25">
      <c r="B38" s="31" t="s">
        <v>7</v>
      </c>
      <c r="C38" s="29">
        <f t="shared" ref="C38:Q38" si="11">C19-C29</f>
        <v>-907.92663899999991</v>
      </c>
      <c r="D38" s="29">
        <f t="shared" si="11"/>
        <v>-746.6176147299999</v>
      </c>
      <c r="E38" s="29">
        <f t="shared" si="11"/>
        <v>0</v>
      </c>
      <c r="F38" s="29">
        <f t="shared" si="11"/>
        <v>-1.0676639999999999E-2</v>
      </c>
      <c r="G38" s="29">
        <f t="shared" si="11"/>
        <v>-2.6642000199999996</v>
      </c>
      <c r="H38" s="29">
        <f t="shared" si="11"/>
        <v>0</v>
      </c>
      <c r="I38" s="29">
        <f t="shared" si="11"/>
        <v>-5.667843379999999</v>
      </c>
      <c r="J38" s="29">
        <f t="shared" si="11"/>
        <v>-0.29437522999999999</v>
      </c>
      <c r="K38" s="29">
        <f t="shared" si="11"/>
        <v>-1.1179933900000001</v>
      </c>
      <c r="L38" s="29">
        <f t="shared" si="11"/>
        <v>-2.26185489</v>
      </c>
      <c r="M38" s="29">
        <f t="shared" si="11"/>
        <v>-6.8677969399999999</v>
      </c>
      <c r="N38" s="29">
        <f t="shared" si="11"/>
        <v>-19.051952180000001</v>
      </c>
      <c r="O38" s="29">
        <f t="shared" si="11"/>
        <v>-2.2850068100000001</v>
      </c>
      <c r="P38" s="29">
        <f t="shared" si="11"/>
        <v>-12.345016189999999</v>
      </c>
      <c r="Q38" s="29">
        <f t="shared" si="11"/>
        <v>-52.566715670000008</v>
      </c>
      <c r="R38" s="18"/>
      <c r="S38" s="6"/>
      <c r="T38" s="6"/>
      <c r="U38" s="6"/>
      <c r="V38" s="6"/>
      <c r="W38" s="6"/>
      <c r="X38" s="6"/>
      <c r="Y38" s="6"/>
      <c r="Z38" s="6"/>
      <c r="AA38" s="6"/>
    </row>
    <row r="39" spans="1:27" x14ac:dyDescent="0.25">
      <c r="B39" s="31" t="s">
        <v>6</v>
      </c>
      <c r="C39" s="29">
        <f t="shared" ref="C39:Q39" si="12">(C13+C19)-(C24+C29)</f>
        <v>1878.1463899999981</v>
      </c>
      <c r="D39" s="29">
        <f t="shared" si="12"/>
        <v>1865.3599734800009</v>
      </c>
      <c r="E39" s="29">
        <f t="shared" si="12"/>
        <v>367.73657824999998</v>
      </c>
      <c r="F39" s="29">
        <f t="shared" si="12"/>
        <v>-52.037399040000196</v>
      </c>
      <c r="G39" s="29">
        <f t="shared" si="12"/>
        <v>401.94749320999995</v>
      </c>
      <c r="H39" s="29">
        <f t="shared" si="12"/>
        <v>18.37710308000004</v>
      </c>
      <c r="I39" s="29">
        <f t="shared" si="12"/>
        <v>-276.66307603999996</v>
      </c>
      <c r="J39" s="29">
        <f t="shared" si="12"/>
        <v>-248.72617632000004</v>
      </c>
      <c r="K39" s="29">
        <f t="shared" si="12"/>
        <v>-281.15156055999995</v>
      </c>
      <c r="L39" s="29">
        <f t="shared" si="12"/>
        <v>-279.48926643000004</v>
      </c>
      <c r="M39" s="29">
        <f t="shared" si="12"/>
        <v>-236.11243059999995</v>
      </c>
      <c r="N39" s="29">
        <f t="shared" si="12"/>
        <v>-289.36758683999989</v>
      </c>
      <c r="O39" s="29">
        <f t="shared" si="12"/>
        <v>-870.04579939999985</v>
      </c>
      <c r="P39" s="29">
        <f t="shared" si="12"/>
        <v>1831.3729248299996</v>
      </c>
      <c r="Q39" s="29">
        <f t="shared" si="12"/>
        <v>85.840804139997999</v>
      </c>
      <c r="R39" s="18"/>
      <c r="S39" s="6"/>
      <c r="T39" s="6"/>
      <c r="U39" s="6"/>
      <c r="V39" s="6"/>
      <c r="W39" s="6"/>
      <c r="X39" s="6"/>
      <c r="Y39" s="6"/>
      <c r="Z39" s="6"/>
      <c r="AA39" s="6"/>
    </row>
    <row r="40" spans="1:27" hidden="1" x14ac:dyDescent="0.25">
      <c r="B40" s="31" t="s">
        <v>34</v>
      </c>
      <c r="C40" s="30" t="e">
        <f>C39+#REF!</f>
        <v>#REF!</v>
      </c>
      <c r="D40" s="29" t="e">
        <f>D39+#REF!</f>
        <v>#REF!</v>
      </c>
      <c r="E40" s="29" t="e">
        <f>E39+#REF!</f>
        <v>#REF!</v>
      </c>
      <c r="F40" s="29" t="e">
        <f>F39+#REF!</f>
        <v>#REF!</v>
      </c>
      <c r="G40" s="29" t="e">
        <f>G39+#REF!</f>
        <v>#REF!</v>
      </c>
      <c r="H40" s="29" t="e">
        <f>H39+#REF!</f>
        <v>#REF!</v>
      </c>
      <c r="I40" s="29" t="e">
        <f>I39+#REF!</f>
        <v>#REF!</v>
      </c>
      <c r="J40" s="29" t="e">
        <f>J39+#REF!</f>
        <v>#REF!</v>
      </c>
      <c r="K40" s="29" t="e">
        <f>K39+#REF!</f>
        <v>#REF!</v>
      </c>
      <c r="L40" s="29" t="e">
        <f>L39+#REF!</f>
        <v>#REF!</v>
      </c>
      <c r="M40" s="29" t="e">
        <f>M39+#REF!</f>
        <v>#REF!</v>
      </c>
      <c r="N40" s="29" t="e">
        <f>N39+#REF!</f>
        <v>#REF!</v>
      </c>
      <c r="O40" s="29" t="e">
        <f>O39+#REF!</f>
        <v>#REF!</v>
      </c>
      <c r="P40" s="29" t="e">
        <f>P39+#REF!</f>
        <v>#REF!</v>
      </c>
      <c r="Q40" s="30" t="e">
        <f>Q39+#REF!</f>
        <v>#REF!</v>
      </c>
      <c r="R40" s="18"/>
      <c r="S40" s="6"/>
      <c r="T40" s="6"/>
      <c r="U40" s="6"/>
      <c r="V40" s="6"/>
      <c r="W40" s="6"/>
      <c r="X40" s="6"/>
      <c r="Y40" s="6"/>
      <c r="Z40" s="6"/>
      <c r="AA40" s="6"/>
    </row>
    <row r="41" spans="1:27" ht="17.25" customHeight="1" x14ac:dyDescent="0.25">
      <c r="B41" s="28" t="s">
        <v>0</v>
      </c>
      <c r="C41" s="95">
        <f t="shared" ref="C41:Q41" si="13">C42-C44</f>
        <v>-2282.44139</v>
      </c>
      <c r="D41" s="95">
        <f t="shared" si="13"/>
        <v>-2269.6549734800001</v>
      </c>
      <c r="E41" s="26">
        <f t="shared" si="13"/>
        <v>0</v>
      </c>
      <c r="F41" s="26">
        <f t="shared" si="13"/>
        <v>0</v>
      </c>
      <c r="G41" s="26">
        <f t="shared" si="13"/>
        <v>0</v>
      </c>
      <c r="H41" s="26">
        <f t="shared" si="13"/>
        <v>0</v>
      </c>
      <c r="I41" s="26">
        <f t="shared" si="13"/>
        <v>0</v>
      </c>
      <c r="J41" s="26">
        <f t="shared" si="13"/>
        <v>0</v>
      </c>
      <c r="K41" s="26">
        <f t="shared" si="13"/>
        <v>0</v>
      </c>
      <c r="L41" s="26">
        <f t="shared" si="13"/>
        <v>0</v>
      </c>
      <c r="M41" s="26">
        <f t="shared" si="13"/>
        <v>0</v>
      </c>
      <c r="N41" s="26">
        <f t="shared" si="13"/>
        <v>0</v>
      </c>
      <c r="O41" s="26">
        <f t="shared" si="13"/>
        <v>0</v>
      </c>
      <c r="P41" s="26">
        <f t="shared" si="13"/>
        <v>0</v>
      </c>
      <c r="Q41" s="26">
        <f t="shared" si="13"/>
        <v>0</v>
      </c>
      <c r="R41" s="18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25">
      <c r="A42" s="56"/>
      <c r="B42" s="25" t="s">
        <v>5</v>
      </c>
      <c r="C42" s="3">
        <f>C43</f>
        <v>0</v>
      </c>
      <c r="D42" s="3">
        <f t="shared" ref="D42:P42" si="14">D43</f>
        <v>0</v>
      </c>
      <c r="E42" s="3">
        <f t="shared" si="14"/>
        <v>0</v>
      </c>
      <c r="F42" s="3">
        <f t="shared" si="14"/>
        <v>0</v>
      </c>
      <c r="G42" s="3">
        <f t="shared" si="14"/>
        <v>0</v>
      </c>
      <c r="H42" s="3">
        <f t="shared" si="14"/>
        <v>0</v>
      </c>
      <c r="I42" s="3">
        <f t="shared" si="14"/>
        <v>0</v>
      </c>
      <c r="J42" s="3">
        <f t="shared" si="14"/>
        <v>0</v>
      </c>
      <c r="K42" s="3">
        <f t="shared" si="14"/>
        <v>0</v>
      </c>
      <c r="L42" s="3">
        <f t="shared" si="14"/>
        <v>0</v>
      </c>
      <c r="M42" s="3">
        <f t="shared" si="14"/>
        <v>0</v>
      </c>
      <c r="N42" s="3">
        <f t="shared" si="14"/>
        <v>0</v>
      </c>
      <c r="O42" s="3">
        <f t="shared" si="14"/>
        <v>0</v>
      </c>
      <c r="P42" s="3">
        <f t="shared" si="14"/>
        <v>0</v>
      </c>
      <c r="Q42" s="3">
        <f>SUM(Q43:Q43)</f>
        <v>0</v>
      </c>
      <c r="R42" s="18"/>
      <c r="S42" s="6"/>
      <c r="T42" s="6"/>
      <c r="U42" s="6"/>
      <c r="V42" s="6"/>
      <c r="W42" s="6"/>
      <c r="X42" s="6"/>
      <c r="Y42" s="6"/>
      <c r="Z42" s="6"/>
      <c r="AA42" s="6"/>
    </row>
    <row r="43" spans="1:27" x14ac:dyDescent="0.25">
      <c r="B43" s="24" t="s">
        <v>4</v>
      </c>
      <c r="C43" s="2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f>SUM(E43:P43)</f>
        <v>0</v>
      </c>
      <c r="R43" s="18"/>
      <c r="S43" s="6"/>
      <c r="T43" s="6"/>
      <c r="U43" s="6"/>
      <c r="V43" s="6"/>
      <c r="W43" s="6"/>
      <c r="X43" s="6"/>
      <c r="Y43" s="6"/>
      <c r="Z43" s="6"/>
      <c r="AA43" s="6"/>
    </row>
    <row r="44" spans="1:27" x14ac:dyDescent="0.25">
      <c r="B44" s="22" t="s">
        <v>3</v>
      </c>
      <c r="C44" s="3">
        <f>C45+C46</f>
        <v>2282.44139</v>
      </c>
      <c r="D44" s="3">
        <f t="shared" ref="D44:P44" si="15">D45+D46</f>
        <v>2269.6549734800001</v>
      </c>
      <c r="E44" s="3">
        <f t="shared" si="15"/>
        <v>0</v>
      </c>
      <c r="F44" s="3">
        <f t="shared" si="15"/>
        <v>0</v>
      </c>
      <c r="G44" s="3">
        <f t="shared" si="15"/>
        <v>0</v>
      </c>
      <c r="H44" s="3">
        <f t="shared" si="15"/>
        <v>0</v>
      </c>
      <c r="I44" s="3">
        <f t="shared" si="15"/>
        <v>0</v>
      </c>
      <c r="J44" s="3">
        <f t="shared" si="15"/>
        <v>0</v>
      </c>
      <c r="K44" s="3">
        <f t="shared" si="15"/>
        <v>0</v>
      </c>
      <c r="L44" s="3">
        <f t="shared" si="15"/>
        <v>0</v>
      </c>
      <c r="M44" s="3">
        <f t="shared" si="15"/>
        <v>0</v>
      </c>
      <c r="N44" s="3">
        <f t="shared" si="15"/>
        <v>0</v>
      </c>
      <c r="O44" s="3">
        <f t="shared" si="15"/>
        <v>0</v>
      </c>
      <c r="P44" s="3">
        <f t="shared" si="15"/>
        <v>0</v>
      </c>
      <c r="Q44" s="3">
        <f>SUM(Q45:Q46)</f>
        <v>0</v>
      </c>
      <c r="R44" s="18"/>
      <c r="S44" s="6"/>
      <c r="T44" s="6"/>
      <c r="U44" s="6"/>
      <c r="V44" s="6"/>
      <c r="W44" s="6"/>
      <c r="X44" s="6"/>
      <c r="Y44" s="6"/>
      <c r="Z44" s="6"/>
      <c r="AA44" s="6"/>
    </row>
    <row r="45" spans="1:27" x14ac:dyDescent="0.25">
      <c r="B45" s="21" t="s">
        <v>2</v>
      </c>
      <c r="C45" s="20">
        <v>2270.7830899999999</v>
      </c>
      <c r="D45" s="20">
        <v>2257.99667348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3">
        <f>SUM(E45:P45)</f>
        <v>0</v>
      </c>
      <c r="R45" s="18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thickBot="1" x14ac:dyDescent="0.3">
      <c r="B46" s="54" t="s">
        <v>1</v>
      </c>
      <c r="C46" s="55">
        <v>11.658300000000001</v>
      </c>
      <c r="D46" s="55">
        <v>11.658300000000001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86">
        <v>0</v>
      </c>
      <c r="O46" s="86">
        <v>0</v>
      </c>
      <c r="P46" s="86">
        <v>0</v>
      </c>
      <c r="Q46" s="86">
        <f>SUM(E46:P46)</f>
        <v>0</v>
      </c>
      <c r="R46" s="18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customHeight="1" x14ac:dyDescent="0.25">
      <c r="B47" s="72" t="s">
        <v>42</v>
      </c>
      <c r="C47" s="72"/>
      <c r="D47" s="72"/>
      <c r="E47" s="16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27" customHeight="1" x14ac:dyDescent="0.25">
      <c r="B48" s="16" t="s">
        <v>64</v>
      </c>
      <c r="C48" s="17"/>
      <c r="D48" s="17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2:27" x14ac:dyDescent="0.25">
      <c r="B49" s="12"/>
      <c r="C49" s="11"/>
      <c r="D49" s="11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3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x14ac:dyDescent="0.25">
      <c r="B50" s="12"/>
      <c r="C50" s="11"/>
      <c r="D50" s="11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x14ac:dyDescent="0.25">
      <c r="B51" s="12"/>
      <c r="C51" s="11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x14ac:dyDescent="0.25">
      <c r="B52" s="12"/>
      <c r="C52" s="11"/>
      <c r="D52" s="1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2:27" x14ac:dyDescent="0.25">
      <c r="B53" s="12"/>
      <c r="C53" s="11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2:27" x14ac:dyDescent="0.25"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27" x14ac:dyDescent="0.25"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2:27" x14ac:dyDescent="0.25"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2:27" x14ac:dyDescent="0.25">
      <c r="C57" s="6"/>
      <c r="D57" s="6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2:27" x14ac:dyDescent="0.25">
      <c r="C58" s="6"/>
      <c r="D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2:27" x14ac:dyDescent="0.25">
      <c r="C59" s="6"/>
      <c r="D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2:27" x14ac:dyDescent="0.25">
      <c r="C60" s="6"/>
      <c r="D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</sheetData>
  <mergeCells count="4"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C24:P24 Q25:Q28 Q30:Q35 Q20:Q22 Q43 Q45:Q46 Q18 Q14:Q17" formulaRange="1"/>
    <ignoredError sqref="Q29 Q19 Q44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A60"/>
  <sheetViews>
    <sheetView showGridLines="0" zoomScale="90" zoomScaleNormal="90" workbookViewId="0">
      <selection activeCell="B51" sqref="B51"/>
    </sheetView>
  </sheetViews>
  <sheetFormatPr baseColWidth="10" defaultColWidth="11.42578125" defaultRowHeight="15" x14ac:dyDescent="0.25"/>
  <cols>
    <col min="1" max="1" width="6.28515625" style="6" customWidth="1"/>
    <col min="2" max="2" width="70.140625" style="6" customWidth="1"/>
    <col min="3" max="4" width="16.42578125" style="8" customWidth="1"/>
    <col min="5" max="16" width="12.140625" style="6" customWidth="1"/>
    <col min="17" max="17" width="16.7109375" style="7" customWidth="1"/>
    <col min="18" max="18" width="18.85546875" style="7" bestFit="1" customWidth="1"/>
    <col min="19" max="19" width="21" style="7" customWidth="1"/>
    <col min="20" max="20" width="13.140625" style="7" bestFit="1" customWidth="1"/>
    <col min="21" max="26" width="11.42578125" style="7"/>
    <col min="27" max="27" width="12.7109375" style="7" bestFit="1" customWidth="1"/>
    <col min="28" max="16384" width="11.42578125" style="6"/>
  </cols>
  <sheetData>
    <row r="3" spans="1:27" ht="28.5" x14ac:dyDescent="0.25">
      <c r="A3" s="50"/>
      <c r="B3" s="104" t="s">
        <v>28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27" ht="21" x14ac:dyDescent="0.25">
      <c r="A4" s="50"/>
      <c r="B4" s="106" t="s">
        <v>27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27" ht="15.75" customHeight="1" x14ac:dyDescent="0.25">
      <c r="A5" s="50"/>
      <c r="B5" s="108" t="s">
        <v>58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27" x14ac:dyDescent="0.25">
      <c r="A6" s="50"/>
      <c r="B6" s="110" t="s">
        <v>63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27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27" x14ac:dyDescent="0.25">
      <c r="A8" s="50"/>
      <c r="B8" s="52" t="s">
        <v>26</v>
      </c>
      <c r="C8" s="49"/>
      <c r="D8" s="49"/>
    </row>
    <row r="9" spans="1:27" ht="3.75" customHeight="1" x14ac:dyDescent="0.25">
      <c r="A9" s="46"/>
      <c r="B9" s="48"/>
      <c r="C9" s="47"/>
      <c r="D9" s="4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27" ht="30.75" customHeight="1" x14ac:dyDescent="0.25">
      <c r="B10" s="45" t="s">
        <v>25</v>
      </c>
      <c r="C10" s="44" t="s">
        <v>39</v>
      </c>
      <c r="D10" s="44" t="s">
        <v>53</v>
      </c>
      <c r="E10" s="43" t="s">
        <v>24</v>
      </c>
      <c r="F10" s="43" t="s">
        <v>41</v>
      </c>
      <c r="G10" s="43" t="s">
        <v>43</v>
      </c>
      <c r="H10" s="43" t="s">
        <v>52</v>
      </c>
      <c r="I10" s="43" t="s">
        <v>51</v>
      </c>
      <c r="J10" s="43" t="s">
        <v>50</v>
      </c>
      <c r="K10" s="43" t="s">
        <v>49</v>
      </c>
      <c r="L10" s="43" t="s">
        <v>48</v>
      </c>
      <c r="M10" s="43" t="s">
        <v>47</v>
      </c>
      <c r="N10" s="43" t="s">
        <v>46</v>
      </c>
      <c r="O10" s="43" t="s">
        <v>45</v>
      </c>
      <c r="P10" s="43" t="s">
        <v>44</v>
      </c>
      <c r="Q10" s="43" t="s">
        <v>23</v>
      </c>
      <c r="R10" s="6"/>
      <c r="S10" s="42"/>
      <c r="T10" s="6"/>
      <c r="U10" s="6"/>
      <c r="V10" s="6"/>
      <c r="W10" s="6"/>
      <c r="X10" s="6"/>
      <c r="Y10" s="6"/>
      <c r="Z10" s="6"/>
      <c r="AA10" s="6"/>
    </row>
    <row r="11" spans="1:27" ht="8.25" customHeight="1" x14ac:dyDescent="0.25">
      <c r="B11" s="41"/>
      <c r="C11" s="40"/>
      <c r="D11" s="40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7.25" customHeight="1" x14ac:dyDescent="0.25">
      <c r="B12" s="28" t="s">
        <v>37</v>
      </c>
      <c r="C12" s="27">
        <f t="shared" ref="C12:P12" si="0">C13+C19</f>
        <v>21176.100226999999</v>
      </c>
      <c r="D12" s="27">
        <f t="shared" si="0"/>
        <v>21248.874225</v>
      </c>
      <c r="E12" s="26">
        <f t="shared" si="0"/>
        <v>338.67466094000002</v>
      </c>
      <c r="F12" s="26">
        <f t="shared" si="0"/>
        <v>296.67986009999998</v>
      </c>
      <c r="G12" s="26">
        <f t="shared" si="0"/>
        <v>2203.76398621</v>
      </c>
      <c r="H12" s="26">
        <f t="shared" si="0"/>
        <v>312.68919418999991</v>
      </c>
      <c r="I12" s="26">
        <f t="shared" si="0"/>
        <v>323.58358873000003</v>
      </c>
      <c r="J12" s="26">
        <f t="shared" si="0"/>
        <v>2446.1025516300001</v>
      </c>
      <c r="K12" s="26">
        <f t="shared" si="0"/>
        <v>350.61819498</v>
      </c>
      <c r="L12" s="26">
        <f t="shared" si="0"/>
        <v>334.39499977999998</v>
      </c>
      <c r="M12" s="26">
        <f t="shared" si="0"/>
        <v>2291.9857972100003</v>
      </c>
      <c r="N12" s="26">
        <f t="shared" si="0"/>
        <v>335.82862172999995</v>
      </c>
      <c r="O12" s="26">
        <f t="shared" si="0"/>
        <v>342.91693451999998</v>
      </c>
      <c r="P12" s="26">
        <f t="shared" si="0"/>
        <v>2263.4127709800005</v>
      </c>
      <c r="Q12" s="26">
        <f>+Q13+Q19</f>
        <v>11840.651161000002</v>
      </c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x14ac:dyDescent="0.25">
      <c r="A13" s="56"/>
      <c r="B13" s="25" t="s">
        <v>22</v>
      </c>
      <c r="C13" s="3">
        <f>SUM(C14:C18)</f>
        <v>21161.137676999999</v>
      </c>
      <c r="D13" s="3">
        <f t="shared" ref="D13:P13" si="1">SUM(D14:D18)</f>
        <v>21233.911674999999</v>
      </c>
      <c r="E13" s="3">
        <f t="shared" si="1"/>
        <v>338.67466094000002</v>
      </c>
      <c r="F13" s="3">
        <f t="shared" si="1"/>
        <v>296.67986009999998</v>
      </c>
      <c r="G13" s="3">
        <f t="shared" si="1"/>
        <v>2203.76398621</v>
      </c>
      <c r="H13" s="3">
        <f t="shared" si="1"/>
        <v>312.68919418999991</v>
      </c>
      <c r="I13" s="3">
        <f t="shared" si="1"/>
        <v>323.58358873000003</v>
      </c>
      <c r="J13" s="3">
        <f t="shared" si="1"/>
        <v>2446.1025516300001</v>
      </c>
      <c r="K13" s="3">
        <f t="shared" si="1"/>
        <v>350.61819498</v>
      </c>
      <c r="L13" s="3">
        <f t="shared" si="1"/>
        <v>334.39499977999998</v>
      </c>
      <c r="M13" s="3">
        <f t="shared" si="1"/>
        <v>2291.9857972100003</v>
      </c>
      <c r="N13" s="3">
        <f t="shared" si="1"/>
        <v>335.82862172999995</v>
      </c>
      <c r="O13" s="3">
        <f t="shared" si="1"/>
        <v>342.91693451999998</v>
      </c>
      <c r="P13" s="3">
        <f t="shared" si="1"/>
        <v>2263.4127709800005</v>
      </c>
      <c r="Q13" s="3">
        <f>SUM(Q14:Q18)</f>
        <v>11840.651161000002</v>
      </c>
      <c r="R13" s="18"/>
      <c r="S13" s="18"/>
      <c r="T13" s="18"/>
      <c r="U13" s="18"/>
      <c r="V13" s="18"/>
      <c r="W13" s="18"/>
      <c r="X13" s="18"/>
      <c r="Y13" s="18"/>
      <c r="Z13" s="18"/>
      <c r="AA13" s="6"/>
    </row>
    <row r="14" spans="1:27" x14ac:dyDescent="0.25">
      <c r="B14" s="36" t="s">
        <v>21</v>
      </c>
      <c r="C14" s="33">
        <v>484.11855000000003</v>
      </c>
      <c r="D14" s="35">
        <v>484.11855000000003</v>
      </c>
      <c r="E14" s="35">
        <v>1.6968589999999999E-2</v>
      </c>
      <c r="F14" s="35">
        <v>2.3098892700000002</v>
      </c>
      <c r="G14" s="35">
        <v>17.083325429999999</v>
      </c>
      <c r="H14" s="35">
        <v>2.9996440999999998</v>
      </c>
      <c r="I14" s="35">
        <v>25.642175899999998</v>
      </c>
      <c r="J14" s="35">
        <v>21.924465939999997</v>
      </c>
      <c r="K14" s="35">
        <v>24.105605690000001</v>
      </c>
      <c r="L14" s="35">
        <v>15.92826193</v>
      </c>
      <c r="M14" s="35">
        <v>15.673999609999999</v>
      </c>
      <c r="N14" s="35">
        <v>16.372817269999999</v>
      </c>
      <c r="O14" s="35">
        <v>23.13994031</v>
      </c>
      <c r="P14" s="35">
        <v>36.843384710000002</v>
      </c>
      <c r="Q14" s="33">
        <f>SUM(E14:P14)</f>
        <v>202.04047874999998</v>
      </c>
      <c r="R14" s="18"/>
      <c r="S14" s="19"/>
      <c r="T14" s="19"/>
      <c r="U14" s="19"/>
      <c r="V14" s="19"/>
      <c r="W14" s="19"/>
      <c r="X14" s="19"/>
      <c r="Y14" s="19"/>
      <c r="Z14" s="19"/>
      <c r="AA14" s="6"/>
    </row>
    <row r="15" spans="1:27" x14ac:dyDescent="0.25">
      <c r="B15" s="36" t="s">
        <v>20</v>
      </c>
      <c r="C15" s="33">
        <v>8796.8888960000004</v>
      </c>
      <c r="D15" s="35">
        <v>8796.8888960000004</v>
      </c>
      <c r="E15" s="35">
        <v>4.6159888800000006</v>
      </c>
      <c r="F15" s="35">
        <v>-1.9858806400000002</v>
      </c>
      <c r="G15" s="35">
        <v>1.76584422</v>
      </c>
      <c r="H15" s="35">
        <v>0.56149261999999989</v>
      </c>
      <c r="I15" s="35">
        <v>1.2998655299999999</v>
      </c>
      <c r="J15" s="35">
        <v>1.23966676</v>
      </c>
      <c r="K15" s="35">
        <v>2.57097591</v>
      </c>
      <c r="L15" s="35">
        <v>0.77323627999999978</v>
      </c>
      <c r="M15" s="35">
        <v>1.4586065499999998</v>
      </c>
      <c r="N15" s="35">
        <v>1.6414838600000001</v>
      </c>
      <c r="O15" s="35">
        <v>1.9818402099999999</v>
      </c>
      <c r="P15" s="35">
        <v>2.7933980099999998</v>
      </c>
      <c r="Q15" s="33">
        <f t="shared" ref="Q15:Q18" si="2">SUM(E15:P15)</f>
        <v>18.716518189999999</v>
      </c>
      <c r="R15" s="18"/>
      <c r="S15" s="38"/>
      <c r="T15" s="38"/>
      <c r="U15" s="38"/>
      <c r="V15" s="19"/>
      <c r="W15" s="19"/>
      <c r="X15" s="38"/>
      <c r="Y15" s="38"/>
      <c r="Z15" s="38"/>
      <c r="AA15" s="19"/>
    </row>
    <row r="16" spans="1:27" s="37" customFormat="1" x14ac:dyDescent="0.25">
      <c r="B16" s="36" t="s">
        <v>19</v>
      </c>
      <c r="C16" s="33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3">
        <f t="shared" si="2"/>
        <v>0</v>
      </c>
      <c r="R16" s="18"/>
      <c r="V16" s="19"/>
      <c r="W16" s="19"/>
    </row>
    <row r="17" spans="1:27" s="37" customFormat="1" x14ac:dyDescent="0.25">
      <c r="B17" s="36" t="s">
        <v>18</v>
      </c>
      <c r="C17" s="33">
        <v>11857.862213</v>
      </c>
      <c r="D17" s="35">
        <v>11918.362211</v>
      </c>
      <c r="E17" s="35">
        <v>323.82752347000002</v>
      </c>
      <c r="F17" s="35">
        <v>296.32579158999999</v>
      </c>
      <c r="G17" s="35">
        <v>2184.4006495399999</v>
      </c>
      <c r="H17" s="35">
        <v>308.7753574699999</v>
      </c>
      <c r="I17" s="35">
        <v>296.42994730000004</v>
      </c>
      <c r="J17" s="35">
        <v>2422.26223893</v>
      </c>
      <c r="K17" s="35">
        <v>323.79392237999997</v>
      </c>
      <c r="L17" s="35">
        <v>317.60350156999999</v>
      </c>
      <c r="M17" s="35">
        <v>2274.6069410500004</v>
      </c>
      <c r="N17" s="35">
        <v>317.585714</v>
      </c>
      <c r="O17" s="35">
        <v>317.585714</v>
      </c>
      <c r="P17" s="35">
        <v>2215.6251510000002</v>
      </c>
      <c r="Q17" s="33">
        <f t="shared" si="2"/>
        <v>11598.822452300003</v>
      </c>
      <c r="R17" s="18"/>
      <c r="V17" s="19"/>
      <c r="W17" s="19"/>
    </row>
    <row r="18" spans="1:27" x14ac:dyDescent="0.25">
      <c r="B18" s="36" t="s">
        <v>17</v>
      </c>
      <c r="C18" s="33">
        <v>22.268018000000001</v>
      </c>
      <c r="D18" s="35">
        <v>34.542017999999999</v>
      </c>
      <c r="E18" s="35">
        <v>10.214180000000001</v>
      </c>
      <c r="F18" s="35">
        <v>3.0059880000000004E-2</v>
      </c>
      <c r="G18" s="35">
        <v>0.51416702000000003</v>
      </c>
      <c r="H18" s="35">
        <v>0.35270000000000001</v>
      </c>
      <c r="I18" s="35">
        <v>0.21160000000000001</v>
      </c>
      <c r="J18" s="35">
        <v>0.67618</v>
      </c>
      <c r="K18" s="35">
        <v>0.14769099999999996</v>
      </c>
      <c r="L18" s="35">
        <v>0.09</v>
      </c>
      <c r="M18" s="35">
        <v>0.24625</v>
      </c>
      <c r="N18" s="35">
        <v>0.22860659999999985</v>
      </c>
      <c r="O18" s="35">
        <v>0.20943999999999999</v>
      </c>
      <c r="P18" s="35">
        <v>8.1508372599999994</v>
      </c>
      <c r="Q18" s="33">
        <f t="shared" si="2"/>
        <v>21.071711759999999</v>
      </c>
      <c r="R18" s="18"/>
      <c r="S18" s="60"/>
      <c r="T18" s="6"/>
      <c r="U18" s="6"/>
      <c r="V18" s="19"/>
      <c r="W18" s="19"/>
      <c r="X18" s="6"/>
      <c r="Y18" s="6"/>
      <c r="Z18" s="6"/>
      <c r="AA18" s="6"/>
    </row>
    <row r="19" spans="1:27" x14ac:dyDescent="0.25">
      <c r="B19" s="25" t="s">
        <v>10</v>
      </c>
      <c r="C19" s="3">
        <f>SUM(C20:C22)</f>
        <v>14.96255</v>
      </c>
      <c r="D19" s="3">
        <f>SUM(D20:D22)</f>
        <v>14.96255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f>SUM(Q20:Q22)</f>
        <v>0</v>
      </c>
      <c r="R19" s="18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25">
      <c r="B20" s="36" t="s">
        <v>9</v>
      </c>
      <c r="C20" s="35">
        <v>11.4</v>
      </c>
      <c r="D20" s="35">
        <v>11.4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f t="shared" ref="Q20:Q22" si="3">SUM(E20:P20)</f>
        <v>0</v>
      </c>
      <c r="R20" s="18"/>
      <c r="S20" s="51" t="s">
        <v>38</v>
      </c>
      <c r="T20" s="6"/>
      <c r="U20" s="6"/>
      <c r="V20" s="6"/>
      <c r="W20" s="6"/>
      <c r="X20" s="6"/>
      <c r="Y20" s="6"/>
      <c r="Z20" s="6"/>
      <c r="AA20" s="6"/>
    </row>
    <row r="21" spans="1:27" x14ac:dyDescent="0.25">
      <c r="B21" s="36" t="s">
        <v>60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f t="shared" si="3"/>
        <v>0</v>
      </c>
      <c r="R21" s="18"/>
      <c r="S21" s="51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B22" s="36" t="s">
        <v>40</v>
      </c>
      <c r="C22" s="35">
        <v>3.5625499999999999</v>
      </c>
      <c r="D22" s="35">
        <v>3.5625499999999999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f t="shared" si="3"/>
        <v>0</v>
      </c>
      <c r="R22" s="18"/>
      <c r="S22" s="51"/>
      <c r="T22" s="6"/>
      <c r="U22" s="6"/>
      <c r="V22" s="6"/>
      <c r="W22" s="6"/>
      <c r="X22" s="6"/>
      <c r="Y22" s="6"/>
      <c r="Z22" s="6"/>
      <c r="AA22" s="6"/>
    </row>
    <row r="23" spans="1:27" x14ac:dyDescent="0.25">
      <c r="B23" s="28" t="s">
        <v>36</v>
      </c>
      <c r="C23" s="27">
        <f t="shared" ref="C23:Q23" si="4">C24+C29</f>
        <v>21160.855998999999</v>
      </c>
      <c r="D23" s="27">
        <f t="shared" si="4"/>
        <v>21291.85483</v>
      </c>
      <c r="E23" s="26">
        <f t="shared" si="4"/>
        <v>290.58677491000003</v>
      </c>
      <c r="F23" s="26">
        <f t="shared" si="4"/>
        <v>307.56503117</v>
      </c>
      <c r="G23" s="26">
        <f t="shared" si="4"/>
        <v>2214.6976711699999</v>
      </c>
      <c r="H23" s="26">
        <f t="shared" si="4"/>
        <v>301.87454818999998</v>
      </c>
      <c r="I23" s="26">
        <f t="shared" si="4"/>
        <v>324.51945277999994</v>
      </c>
      <c r="J23" s="26">
        <f t="shared" si="4"/>
        <v>2360.27838587</v>
      </c>
      <c r="K23" s="26">
        <f t="shared" si="4"/>
        <v>315.41676472999995</v>
      </c>
      <c r="L23" s="26">
        <f t="shared" si="4"/>
        <v>330.36959920999993</v>
      </c>
      <c r="M23" s="26">
        <f t="shared" si="4"/>
        <v>2308.9162701</v>
      </c>
      <c r="N23" s="26">
        <f t="shared" si="4"/>
        <v>351.32697774999997</v>
      </c>
      <c r="O23" s="26">
        <f t="shared" si="4"/>
        <v>393.44196168000013</v>
      </c>
      <c r="P23" s="26">
        <f t="shared" si="4"/>
        <v>2325.2965816099995</v>
      </c>
      <c r="Q23" s="26">
        <f t="shared" si="4"/>
        <v>11824.290019169999</v>
      </c>
      <c r="R23" s="18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25">
      <c r="A24" s="34"/>
      <c r="B24" s="22" t="s">
        <v>16</v>
      </c>
      <c r="C24" s="1">
        <f>SUM(C25:C28)</f>
        <v>16694.537328999999</v>
      </c>
      <c r="D24" s="1">
        <f t="shared" ref="D24:P24" si="5">SUM(D25:D28)</f>
        <v>16813.9868179</v>
      </c>
      <c r="E24" s="1">
        <f t="shared" si="5"/>
        <v>290.58677491000003</v>
      </c>
      <c r="F24" s="1">
        <f t="shared" si="5"/>
        <v>307.26977700999998</v>
      </c>
      <c r="G24" s="1">
        <f t="shared" si="5"/>
        <v>2213.9816966899998</v>
      </c>
      <c r="H24" s="1">
        <f t="shared" si="5"/>
        <v>300.10418511</v>
      </c>
      <c r="I24" s="1">
        <f t="shared" si="5"/>
        <v>324.51945277999994</v>
      </c>
      <c r="J24" s="1">
        <f t="shared" si="5"/>
        <v>2358.2068415499998</v>
      </c>
      <c r="K24" s="1">
        <f t="shared" si="5"/>
        <v>314.83314237999997</v>
      </c>
      <c r="L24" s="1">
        <f t="shared" si="5"/>
        <v>327.33044698999993</v>
      </c>
      <c r="M24" s="1">
        <f t="shared" si="5"/>
        <v>2306.2234592899999</v>
      </c>
      <c r="N24" s="1">
        <f t="shared" si="5"/>
        <v>349.18780334999997</v>
      </c>
      <c r="O24" s="1">
        <f t="shared" si="5"/>
        <v>361.63747153000014</v>
      </c>
      <c r="P24" s="1">
        <f t="shared" si="5"/>
        <v>2323.0266928399997</v>
      </c>
      <c r="Q24" s="61">
        <f>Q25+Q26+Q27+Q28</f>
        <v>11776.907744429998</v>
      </c>
      <c r="R24" s="18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25">
      <c r="B25" s="32" t="s">
        <v>15</v>
      </c>
      <c r="C25" s="57">
        <v>8144.2700949999999</v>
      </c>
      <c r="D25" s="57">
        <v>8266.9609614399997</v>
      </c>
      <c r="E25" s="87">
        <v>290.51677491000004</v>
      </c>
      <c r="F25" s="87">
        <v>307.26977700999998</v>
      </c>
      <c r="G25" s="87">
        <v>325.94225969000001</v>
      </c>
      <c r="H25" s="87">
        <v>300.10418511</v>
      </c>
      <c r="I25" s="87">
        <v>323.11605477999996</v>
      </c>
      <c r="J25" s="87">
        <v>317.87647645999999</v>
      </c>
      <c r="K25" s="87">
        <v>313.51224437999997</v>
      </c>
      <c r="L25" s="87">
        <v>324.89663252999998</v>
      </c>
      <c r="M25" s="87">
        <v>341.61033828999996</v>
      </c>
      <c r="N25" s="87">
        <v>347.83060534999998</v>
      </c>
      <c r="O25" s="87">
        <v>360.31657353000014</v>
      </c>
      <c r="P25" s="87">
        <v>432.22042152000006</v>
      </c>
      <c r="Q25" s="58">
        <f>SUM(E25:P25)</f>
        <v>3985.2123435599997</v>
      </c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25">
      <c r="B26" s="32" t="s">
        <v>14</v>
      </c>
      <c r="C26" s="57">
        <v>661.15447700000004</v>
      </c>
      <c r="D26" s="57">
        <v>661.15447700000004</v>
      </c>
      <c r="E26" s="87">
        <v>0</v>
      </c>
      <c r="F26" s="87">
        <v>0</v>
      </c>
      <c r="G26" s="87">
        <v>0</v>
      </c>
      <c r="H26" s="87">
        <v>0</v>
      </c>
      <c r="I26" s="87">
        <v>1.3208979999999999</v>
      </c>
      <c r="J26" s="87">
        <v>1.3208979999999999</v>
      </c>
      <c r="K26" s="87">
        <v>1.3208979999999999</v>
      </c>
      <c r="L26" s="87">
        <v>1.3208979999999999</v>
      </c>
      <c r="M26" s="87">
        <v>1.3208979999999999</v>
      </c>
      <c r="N26" s="87">
        <v>1.3208979999999999</v>
      </c>
      <c r="O26" s="87">
        <v>1.3208979999999999</v>
      </c>
      <c r="P26" s="87">
        <v>1.3326279999999999</v>
      </c>
      <c r="Q26" s="58">
        <f>SUM(E26:P26)</f>
        <v>10.578913999999999</v>
      </c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5">
      <c r="B27" s="32" t="s">
        <v>13</v>
      </c>
      <c r="C27" s="57">
        <v>7888.1127569999999</v>
      </c>
      <c r="D27" s="57">
        <v>7884.5364630000004</v>
      </c>
      <c r="E27" s="87">
        <v>7.0000000000000007E-2</v>
      </c>
      <c r="F27" s="87">
        <v>0</v>
      </c>
      <c r="G27" s="87">
        <v>1888.0394369999999</v>
      </c>
      <c r="H27" s="87">
        <v>0</v>
      </c>
      <c r="I27" s="87">
        <v>8.2500000000000004E-2</v>
      </c>
      <c r="J27" s="87">
        <v>2039.0094670899998</v>
      </c>
      <c r="K27" s="87">
        <v>0</v>
      </c>
      <c r="L27" s="87">
        <v>2.5000000000000001E-2</v>
      </c>
      <c r="M27" s="87">
        <v>1963.2922229999999</v>
      </c>
      <c r="N27" s="87">
        <v>3.6299999999999999E-2</v>
      </c>
      <c r="O27" s="87">
        <v>0</v>
      </c>
      <c r="P27" s="87">
        <v>1889.4736433199998</v>
      </c>
      <c r="Q27" s="58">
        <f>SUM(E27:P27)</f>
        <v>7780.0285704099988</v>
      </c>
      <c r="R27" s="18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25">
      <c r="B28" s="32" t="s">
        <v>12</v>
      </c>
      <c r="C28" s="57">
        <v>1</v>
      </c>
      <c r="D28" s="57">
        <v>1.3349164599999999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1.08791646</v>
      </c>
      <c r="M28" s="87">
        <v>0</v>
      </c>
      <c r="N28" s="87">
        <v>0</v>
      </c>
      <c r="O28" s="87">
        <v>0</v>
      </c>
      <c r="P28" s="87">
        <v>0</v>
      </c>
      <c r="Q28" s="58">
        <f t="shared" ref="Q28" si="6">SUM(E28:P28)</f>
        <v>1.08791646</v>
      </c>
      <c r="R28" s="18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25">
      <c r="B29" s="22" t="s">
        <v>8</v>
      </c>
      <c r="C29" s="4">
        <f>SUM(C30:C35)</f>
        <v>4466.3186699999997</v>
      </c>
      <c r="D29" s="4">
        <f t="shared" ref="D29" si="7">SUM(D30:D35)</f>
        <v>4477.8680120999998</v>
      </c>
      <c r="E29" s="4">
        <f t="shared" ref="E29" si="8">SUM(E30:E35)</f>
        <v>0</v>
      </c>
      <c r="F29" s="4">
        <f t="shared" ref="F29" si="9">SUM(F30:F35)</f>
        <v>0.29525415999999999</v>
      </c>
      <c r="G29" s="4">
        <f t="shared" ref="G29" si="10">SUM(G30:G35)</f>
        <v>0.71597447999999997</v>
      </c>
      <c r="H29" s="4">
        <f t="shared" ref="H29" si="11">SUM(H30:H35)</f>
        <v>1.7703630800000001</v>
      </c>
      <c r="I29" s="4">
        <f t="shared" ref="I29" si="12">SUM(I30:I35)</f>
        <v>0</v>
      </c>
      <c r="J29" s="4">
        <f t="shared" ref="J29" si="13">SUM(J30:J35)</f>
        <v>2.0715443200000001</v>
      </c>
      <c r="K29" s="4">
        <f t="shared" ref="K29" si="14">SUM(K30:K35)</f>
        <v>0.58362235000000007</v>
      </c>
      <c r="L29" s="4">
        <f t="shared" ref="L29" si="15">SUM(L30:L35)</f>
        <v>3.0391522199999996</v>
      </c>
      <c r="M29" s="4">
        <f t="shared" ref="M29" si="16">SUM(M30:M35)</f>
        <v>2.6928108100000001</v>
      </c>
      <c r="N29" s="4">
        <f t="shared" ref="N29" si="17">SUM(N30:N35)</f>
        <v>2.1391743999999999</v>
      </c>
      <c r="O29" s="4">
        <f t="shared" ref="O29" si="18">SUM(O30:O35)</f>
        <v>31.804490149999999</v>
      </c>
      <c r="P29" s="4">
        <f t="shared" ref="P29" si="19">SUM(P30:P35)</f>
        <v>2.2698887699999997</v>
      </c>
      <c r="Q29" s="62">
        <f>SUM(Q30:Q35)</f>
        <v>47.38227474</v>
      </c>
      <c r="R29" s="18"/>
      <c r="S29" s="6"/>
      <c r="T29" s="6"/>
      <c r="U29" s="6"/>
      <c r="V29" s="6"/>
      <c r="W29" s="6"/>
      <c r="X29" s="6"/>
      <c r="Y29" s="6"/>
      <c r="Z29" s="6"/>
      <c r="AA29" s="6"/>
    </row>
    <row r="30" spans="1:27" x14ac:dyDescent="0.25">
      <c r="B30" s="5" t="s">
        <v>29</v>
      </c>
      <c r="C30" s="59">
        <v>1.1879960000000001</v>
      </c>
      <c r="D30" s="59">
        <v>1.1879960000000001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8">
        <f>SUM(E30:P30)</f>
        <v>0</v>
      </c>
      <c r="R30" s="18"/>
      <c r="S30" s="6"/>
      <c r="T30" s="6"/>
      <c r="U30" s="6"/>
      <c r="V30" s="6"/>
      <c r="W30" s="6"/>
      <c r="X30" s="6"/>
      <c r="Y30" s="6"/>
      <c r="Z30" s="6"/>
      <c r="AA30" s="6"/>
    </row>
    <row r="31" spans="1:27" x14ac:dyDescent="0.25">
      <c r="B31" s="5" t="s">
        <v>30</v>
      </c>
      <c r="C31" s="59">
        <v>923.576099</v>
      </c>
      <c r="D31" s="59">
        <v>935.16868110000007</v>
      </c>
      <c r="E31" s="85">
        <v>0</v>
      </c>
      <c r="F31" s="85">
        <v>0.29525415999999999</v>
      </c>
      <c r="G31" s="85">
        <v>0.45827734999999997</v>
      </c>
      <c r="H31" s="85">
        <v>1.7703630800000001</v>
      </c>
      <c r="I31" s="85">
        <v>0</v>
      </c>
      <c r="J31" s="85">
        <v>2.0715443200000001</v>
      </c>
      <c r="K31" s="85">
        <v>0.58362235000000007</v>
      </c>
      <c r="L31" s="85">
        <v>3.0391522199999996</v>
      </c>
      <c r="M31" s="85">
        <v>1.8746882300000003</v>
      </c>
      <c r="N31" s="85">
        <v>2.1391743999999999</v>
      </c>
      <c r="O31" s="85">
        <v>31.2217339</v>
      </c>
      <c r="P31" s="85">
        <v>1.1214599599999999</v>
      </c>
      <c r="Q31" s="58">
        <f t="shared" ref="Q31:Q35" si="20">SUM(E31:P31)</f>
        <v>44.575269970000001</v>
      </c>
      <c r="R31" s="18"/>
      <c r="S31" s="6"/>
      <c r="T31" s="6"/>
      <c r="U31" s="6"/>
      <c r="V31" s="6"/>
      <c r="W31" s="6"/>
      <c r="X31" s="6"/>
      <c r="Y31" s="6"/>
      <c r="Z31" s="6"/>
      <c r="AA31" s="6"/>
    </row>
    <row r="32" spans="1:27" x14ac:dyDescent="0.25">
      <c r="B32" s="5" t="s">
        <v>33</v>
      </c>
      <c r="C32" s="59">
        <v>0</v>
      </c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8">
        <f t="shared" si="20"/>
        <v>0</v>
      </c>
      <c r="R32" s="18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25">
      <c r="B33" s="5" t="s">
        <v>31</v>
      </c>
      <c r="C33" s="59">
        <v>5.14</v>
      </c>
      <c r="D33" s="59">
        <v>5.0967599999999997</v>
      </c>
      <c r="E33" s="85">
        <v>0</v>
      </c>
      <c r="F33" s="85">
        <v>0</v>
      </c>
      <c r="G33" s="85">
        <v>0.25769713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0.81812257999999993</v>
      </c>
      <c r="N33" s="85">
        <v>0</v>
      </c>
      <c r="O33" s="85">
        <v>0.58275624999999998</v>
      </c>
      <c r="P33" s="85">
        <v>1.14842881</v>
      </c>
      <c r="Q33" s="58">
        <f t="shared" si="20"/>
        <v>2.8070047699999998</v>
      </c>
      <c r="R33" s="18"/>
      <c r="S33" s="6"/>
      <c r="T33" s="6"/>
      <c r="U33" s="6"/>
      <c r="V33" s="6"/>
      <c r="W33" s="6"/>
      <c r="X33" s="6"/>
      <c r="Y33" s="6"/>
      <c r="Z33" s="6"/>
      <c r="AA33" s="6"/>
    </row>
    <row r="34" spans="1:27" x14ac:dyDescent="0.25">
      <c r="B34" s="5" t="s">
        <v>32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8">
        <f t="shared" si="20"/>
        <v>0</v>
      </c>
      <c r="R34" s="18"/>
      <c r="S34" s="6"/>
      <c r="T34" s="6"/>
      <c r="U34" s="6"/>
      <c r="V34" s="6"/>
      <c r="W34" s="6"/>
      <c r="X34" s="6"/>
      <c r="Y34" s="6"/>
      <c r="Z34" s="6"/>
      <c r="AA34" s="6"/>
    </row>
    <row r="35" spans="1:27" x14ac:dyDescent="0.25">
      <c r="B35" s="5" t="s">
        <v>55</v>
      </c>
      <c r="C35" s="59">
        <v>3536.4145749999998</v>
      </c>
      <c r="D35" s="59">
        <v>3536.4145749999998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5">
        <v>0</v>
      </c>
      <c r="Q35" s="58">
        <f t="shared" si="20"/>
        <v>0</v>
      </c>
      <c r="R35" s="18"/>
      <c r="S35" s="6"/>
      <c r="T35" s="6"/>
      <c r="U35" s="6"/>
      <c r="V35" s="6"/>
      <c r="W35" s="6"/>
      <c r="X35" s="6"/>
      <c r="Y35" s="6"/>
      <c r="Z35" s="6"/>
      <c r="AA35" s="6"/>
    </row>
    <row r="36" spans="1:27" ht="17.25" customHeight="1" x14ac:dyDescent="0.25">
      <c r="B36" s="28" t="s">
        <v>35</v>
      </c>
      <c r="C36" s="27"/>
      <c r="D36" s="27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18"/>
      <c r="S36" s="6"/>
      <c r="T36" s="6"/>
      <c r="U36" s="6"/>
      <c r="V36" s="6"/>
      <c r="W36" s="6"/>
      <c r="X36" s="6"/>
      <c r="Y36" s="6"/>
      <c r="Z36" s="6"/>
      <c r="AA36" s="6"/>
    </row>
    <row r="37" spans="1:27" ht="17.25" customHeight="1" x14ac:dyDescent="0.25">
      <c r="B37" s="31" t="s">
        <v>11</v>
      </c>
      <c r="C37" s="29">
        <f t="shared" ref="C37:Q37" si="21">C13-C24</f>
        <v>4466.6003479999999</v>
      </c>
      <c r="D37" s="29">
        <f t="shared" si="21"/>
        <v>4419.9248570999989</v>
      </c>
      <c r="E37" s="29">
        <f t="shared" si="21"/>
        <v>48.087886029999993</v>
      </c>
      <c r="F37" s="29">
        <f t="shared" si="21"/>
        <v>-10.589916909999999</v>
      </c>
      <c r="G37" s="29">
        <f t="shared" si="21"/>
        <v>-10.217710479999823</v>
      </c>
      <c r="H37" s="29">
        <f t="shared" si="21"/>
        <v>12.585009079999907</v>
      </c>
      <c r="I37" s="29">
        <f t="shared" si="21"/>
        <v>-0.93586404999990691</v>
      </c>
      <c r="J37" s="29">
        <f t="shared" si="21"/>
        <v>87.895710080000299</v>
      </c>
      <c r="K37" s="29">
        <f t="shared" si="21"/>
        <v>35.785052600000029</v>
      </c>
      <c r="L37" s="29">
        <f t="shared" si="21"/>
        <v>7.0645527900000502</v>
      </c>
      <c r="M37" s="29">
        <f t="shared" si="21"/>
        <v>-14.237662079999609</v>
      </c>
      <c r="N37" s="29">
        <f t="shared" si="21"/>
        <v>-13.359181620000015</v>
      </c>
      <c r="O37" s="29">
        <f t="shared" si="21"/>
        <v>-18.720537010000157</v>
      </c>
      <c r="P37" s="29">
        <f t="shared" si="21"/>
        <v>-59.613921859999209</v>
      </c>
      <c r="Q37" s="29">
        <f t="shared" si="21"/>
        <v>63.743416570003319</v>
      </c>
      <c r="R37" s="18"/>
      <c r="S37" s="6"/>
      <c r="T37" s="6"/>
      <c r="U37" s="6"/>
      <c r="V37" s="6"/>
      <c r="W37" s="6"/>
      <c r="X37" s="6"/>
      <c r="Y37" s="6"/>
      <c r="Z37" s="6"/>
      <c r="AA37" s="6"/>
    </row>
    <row r="38" spans="1:27" x14ac:dyDescent="0.25">
      <c r="B38" s="31" t="s">
        <v>7</v>
      </c>
      <c r="C38" s="29">
        <f t="shared" ref="C38:Q38" si="22">C19-C29</f>
        <v>-4451.3561199999995</v>
      </c>
      <c r="D38" s="29">
        <f t="shared" si="22"/>
        <v>-4462.9054620999996</v>
      </c>
      <c r="E38" s="29">
        <f t="shared" si="22"/>
        <v>0</v>
      </c>
      <c r="F38" s="29">
        <f t="shared" si="22"/>
        <v>-0.29525415999999999</v>
      </c>
      <c r="G38" s="29">
        <f t="shared" si="22"/>
        <v>-0.71597447999999997</v>
      </c>
      <c r="H38" s="29">
        <f t="shared" si="22"/>
        <v>-1.7703630800000001</v>
      </c>
      <c r="I38" s="29">
        <f t="shared" si="22"/>
        <v>0</v>
      </c>
      <c r="J38" s="29">
        <f t="shared" si="22"/>
        <v>-2.0715443200000001</v>
      </c>
      <c r="K38" s="29">
        <f t="shared" si="22"/>
        <v>-0.58362235000000007</v>
      </c>
      <c r="L38" s="29">
        <f t="shared" si="22"/>
        <v>-3.0391522199999996</v>
      </c>
      <c r="M38" s="29">
        <f t="shared" si="22"/>
        <v>-2.6928108100000001</v>
      </c>
      <c r="N38" s="29">
        <f t="shared" si="22"/>
        <v>-2.1391743999999999</v>
      </c>
      <c r="O38" s="29">
        <f t="shared" si="22"/>
        <v>-31.804490149999999</v>
      </c>
      <c r="P38" s="29">
        <f t="shared" si="22"/>
        <v>-2.2698887699999997</v>
      </c>
      <c r="Q38" s="29">
        <f t="shared" si="22"/>
        <v>-47.38227474</v>
      </c>
      <c r="R38" s="18"/>
      <c r="S38" s="6"/>
      <c r="T38" s="6"/>
      <c r="U38" s="6"/>
      <c r="V38" s="6"/>
      <c r="W38" s="6"/>
      <c r="X38" s="6"/>
      <c r="Y38" s="6"/>
      <c r="Z38" s="6"/>
      <c r="AA38" s="6"/>
    </row>
    <row r="39" spans="1:27" x14ac:dyDescent="0.25">
      <c r="B39" s="31" t="s">
        <v>6</v>
      </c>
      <c r="C39" s="29">
        <f t="shared" ref="C39:Q39" si="23">(C13+C19)-(C24+C29)</f>
        <v>15.244227999999566</v>
      </c>
      <c r="D39" s="29">
        <f t="shared" si="23"/>
        <v>-42.980605000000651</v>
      </c>
      <c r="E39" s="29">
        <f t="shared" si="23"/>
        <v>48.087886029999993</v>
      </c>
      <c r="F39" s="29">
        <f t="shared" si="23"/>
        <v>-10.885171070000013</v>
      </c>
      <c r="G39" s="29">
        <f t="shared" si="23"/>
        <v>-10.933684959999937</v>
      </c>
      <c r="H39" s="29">
        <f t="shared" si="23"/>
        <v>10.814645999999925</v>
      </c>
      <c r="I39" s="29">
        <f t="shared" si="23"/>
        <v>-0.93586404999990691</v>
      </c>
      <c r="J39" s="29">
        <f t="shared" si="23"/>
        <v>85.824165760000142</v>
      </c>
      <c r="K39" s="29">
        <f t="shared" si="23"/>
        <v>35.201430250000044</v>
      </c>
      <c r="L39" s="29">
        <f t="shared" si="23"/>
        <v>4.0254005700000448</v>
      </c>
      <c r="M39" s="29">
        <f t="shared" si="23"/>
        <v>-16.930472889999692</v>
      </c>
      <c r="N39" s="29">
        <f t="shared" si="23"/>
        <v>-15.498356020000017</v>
      </c>
      <c r="O39" s="29">
        <f t="shared" si="23"/>
        <v>-50.52502716000015</v>
      </c>
      <c r="P39" s="29">
        <f t="shared" si="23"/>
        <v>-61.883810629999061</v>
      </c>
      <c r="Q39" s="29">
        <f t="shared" si="23"/>
        <v>16.361141830002452</v>
      </c>
      <c r="R39" s="18"/>
      <c r="S39" s="6"/>
      <c r="T39" s="6"/>
      <c r="U39" s="6"/>
      <c r="V39" s="6"/>
      <c r="W39" s="6"/>
      <c r="X39" s="6"/>
      <c r="Y39" s="6"/>
      <c r="Z39" s="6"/>
      <c r="AA39" s="6"/>
    </row>
    <row r="40" spans="1:27" hidden="1" x14ac:dyDescent="0.25">
      <c r="B40" s="31" t="s">
        <v>34</v>
      </c>
      <c r="C40" s="30" t="e">
        <f>C39+#REF!</f>
        <v>#REF!</v>
      </c>
      <c r="D40" s="29" t="e">
        <f>D39+#REF!</f>
        <v>#REF!</v>
      </c>
      <c r="E40" s="29" t="e">
        <f>E39+#REF!</f>
        <v>#REF!</v>
      </c>
      <c r="F40" s="29" t="e">
        <f>F39+#REF!</f>
        <v>#REF!</v>
      </c>
      <c r="G40" s="29" t="e">
        <f>G39+#REF!</f>
        <v>#REF!</v>
      </c>
      <c r="H40" s="29" t="e">
        <f>H39+#REF!</f>
        <v>#REF!</v>
      </c>
      <c r="I40" s="29" t="e">
        <f>I39+#REF!</f>
        <v>#REF!</v>
      </c>
      <c r="J40" s="29" t="e">
        <f>J39+#REF!</f>
        <v>#REF!</v>
      </c>
      <c r="K40" s="29" t="e">
        <f>K39+#REF!</f>
        <v>#REF!</v>
      </c>
      <c r="L40" s="29" t="e">
        <f>L39+#REF!</f>
        <v>#REF!</v>
      </c>
      <c r="M40" s="29" t="e">
        <f>M39+#REF!</f>
        <v>#REF!</v>
      </c>
      <c r="N40" s="29" t="e">
        <f>N39+#REF!</f>
        <v>#REF!</v>
      </c>
      <c r="O40" s="29" t="e">
        <f>O39+#REF!</f>
        <v>#REF!</v>
      </c>
      <c r="P40" s="29" t="e">
        <f>P39+#REF!</f>
        <v>#REF!</v>
      </c>
      <c r="Q40" s="30" t="e">
        <f>Q39+#REF!</f>
        <v>#REF!</v>
      </c>
      <c r="R40" s="18"/>
      <c r="S40" s="6"/>
      <c r="T40" s="6"/>
      <c r="U40" s="6"/>
      <c r="V40" s="6"/>
      <c r="W40" s="6"/>
      <c r="X40" s="6"/>
      <c r="Y40" s="6"/>
      <c r="Z40" s="6"/>
      <c r="AA40" s="6"/>
    </row>
    <row r="41" spans="1:27" ht="17.25" customHeight="1" x14ac:dyDescent="0.25">
      <c r="B41" s="28" t="s">
        <v>0</v>
      </c>
      <c r="C41" s="95">
        <f t="shared" ref="C41:Q41" si="24">C42-C44</f>
        <v>0</v>
      </c>
      <c r="D41" s="95">
        <f t="shared" si="24"/>
        <v>58.224832999999997</v>
      </c>
      <c r="E41" s="26">
        <f t="shared" si="24"/>
        <v>0</v>
      </c>
      <c r="F41" s="26">
        <f t="shared" si="24"/>
        <v>0</v>
      </c>
      <c r="G41" s="26">
        <f t="shared" si="24"/>
        <v>0</v>
      </c>
      <c r="H41" s="26">
        <f t="shared" si="24"/>
        <v>0</v>
      </c>
      <c r="I41" s="26">
        <f t="shared" si="24"/>
        <v>0</v>
      </c>
      <c r="J41" s="26">
        <f t="shared" si="24"/>
        <v>0</v>
      </c>
      <c r="K41" s="26">
        <f t="shared" si="24"/>
        <v>0</v>
      </c>
      <c r="L41" s="26">
        <f t="shared" si="24"/>
        <v>0</v>
      </c>
      <c r="M41" s="26">
        <f t="shared" si="24"/>
        <v>0</v>
      </c>
      <c r="N41" s="26">
        <f t="shared" si="24"/>
        <v>0</v>
      </c>
      <c r="O41" s="26">
        <f t="shared" si="24"/>
        <v>0</v>
      </c>
      <c r="P41" s="26">
        <f t="shared" si="24"/>
        <v>0</v>
      </c>
      <c r="Q41" s="26">
        <f t="shared" si="24"/>
        <v>0</v>
      </c>
      <c r="R41" s="18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25">
      <c r="A42" s="56"/>
      <c r="B42" s="25" t="s">
        <v>5</v>
      </c>
      <c r="C42" s="3">
        <f>C43</f>
        <v>0</v>
      </c>
      <c r="D42" s="3">
        <f t="shared" ref="D42:P42" si="25">D43</f>
        <v>58.224832999999997</v>
      </c>
      <c r="E42" s="3">
        <f t="shared" si="25"/>
        <v>0</v>
      </c>
      <c r="F42" s="3">
        <f t="shared" si="25"/>
        <v>0</v>
      </c>
      <c r="G42" s="3">
        <f t="shared" si="25"/>
        <v>0</v>
      </c>
      <c r="H42" s="3">
        <f t="shared" si="25"/>
        <v>0</v>
      </c>
      <c r="I42" s="3">
        <f t="shared" si="25"/>
        <v>0</v>
      </c>
      <c r="J42" s="3">
        <f t="shared" si="25"/>
        <v>0</v>
      </c>
      <c r="K42" s="3">
        <f t="shared" si="25"/>
        <v>0</v>
      </c>
      <c r="L42" s="3">
        <f t="shared" si="25"/>
        <v>0</v>
      </c>
      <c r="M42" s="3">
        <f t="shared" si="25"/>
        <v>0</v>
      </c>
      <c r="N42" s="3">
        <f t="shared" si="25"/>
        <v>0</v>
      </c>
      <c r="O42" s="3">
        <f t="shared" si="25"/>
        <v>0</v>
      </c>
      <c r="P42" s="3">
        <f t="shared" si="25"/>
        <v>0</v>
      </c>
      <c r="Q42" s="3">
        <f>SUM(Q43:Q43)</f>
        <v>0</v>
      </c>
      <c r="R42" s="18"/>
      <c r="S42" s="6"/>
      <c r="T42" s="6"/>
      <c r="U42" s="6"/>
      <c r="V42" s="6"/>
      <c r="W42" s="6"/>
      <c r="X42" s="6"/>
      <c r="Y42" s="6"/>
      <c r="Z42" s="6"/>
      <c r="AA42" s="6"/>
    </row>
    <row r="43" spans="1:27" x14ac:dyDescent="0.25">
      <c r="B43" s="24" t="s">
        <v>4</v>
      </c>
      <c r="C43" s="2">
        <v>0</v>
      </c>
      <c r="D43" s="23">
        <v>58.224832999999997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f>SUM(E43:P43)</f>
        <v>0</v>
      </c>
      <c r="R43" s="18"/>
      <c r="S43" s="6"/>
      <c r="T43" s="6"/>
      <c r="U43" s="6"/>
      <c r="V43" s="6"/>
      <c r="W43" s="6"/>
      <c r="X43" s="6"/>
      <c r="Y43" s="6"/>
      <c r="Z43" s="6"/>
      <c r="AA43" s="6"/>
    </row>
    <row r="44" spans="1:27" x14ac:dyDescent="0.25">
      <c r="B44" s="22" t="s">
        <v>3</v>
      </c>
      <c r="C44" s="3">
        <f>SUM(C45:C46)</f>
        <v>0</v>
      </c>
      <c r="D44" s="3">
        <f t="shared" ref="D44:P44" si="26">SUM(D45:D46)</f>
        <v>0</v>
      </c>
      <c r="E44" s="3">
        <f t="shared" si="26"/>
        <v>0</v>
      </c>
      <c r="F44" s="3">
        <f t="shared" si="26"/>
        <v>0</v>
      </c>
      <c r="G44" s="3">
        <f t="shared" si="26"/>
        <v>0</v>
      </c>
      <c r="H44" s="3">
        <f t="shared" si="26"/>
        <v>0</v>
      </c>
      <c r="I44" s="3">
        <f t="shared" si="26"/>
        <v>0</v>
      </c>
      <c r="J44" s="3">
        <f t="shared" si="26"/>
        <v>0</v>
      </c>
      <c r="K44" s="3">
        <f t="shared" si="26"/>
        <v>0</v>
      </c>
      <c r="L44" s="3">
        <f t="shared" si="26"/>
        <v>0</v>
      </c>
      <c r="M44" s="3">
        <f t="shared" si="26"/>
        <v>0</v>
      </c>
      <c r="N44" s="3">
        <f t="shared" si="26"/>
        <v>0</v>
      </c>
      <c r="O44" s="3">
        <f t="shared" si="26"/>
        <v>0</v>
      </c>
      <c r="P44" s="3">
        <f t="shared" si="26"/>
        <v>0</v>
      </c>
      <c r="Q44" s="3">
        <f>SUM(Q45:Q46)</f>
        <v>0</v>
      </c>
      <c r="R44" s="18"/>
      <c r="S44" s="6"/>
      <c r="T44" s="6"/>
      <c r="U44" s="6"/>
      <c r="V44" s="6"/>
      <c r="W44" s="6"/>
      <c r="X44" s="6"/>
      <c r="Y44" s="6"/>
      <c r="Z44" s="6"/>
      <c r="AA44" s="6"/>
    </row>
    <row r="45" spans="1:27" x14ac:dyDescent="0.25">
      <c r="B45" s="21" t="s">
        <v>2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3">
        <f>SUM(E45:P45)</f>
        <v>0</v>
      </c>
      <c r="R45" s="18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thickBot="1" x14ac:dyDescent="0.3">
      <c r="B46" s="54" t="s">
        <v>1</v>
      </c>
      <c r="C46" s="55">
        <v>0</v>
      </c>
      <c r="D46" s="55">
        <v>0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86">
        <v>0</v>
      </c>
      <c r="O46" s="86">
        <v>0</v>
      </c>
      <c r="P46" s="86">
        <v>0</v>
      </c>
      <c r="Q46" s="86">
        <f>SUM(E46:P46)</f>
        <v>0</v>
      </c>
      <c r="R46" s="18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customHeight="1" x14ac:dyDescent="0.25">
      <c r="B47" s="72" t="s">
        <v>42</v>
      </c>
      <c r="C47" s="72"/>
      <c r="D47" s="72"/>
      <c r="E47" s="16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x14ac:dyDescent="0.25">
      <c r="B48" s="16" t="s">
        <v>67</v>
      </c>
      <c r="C48" s="17"/>
      <c r="D48" s="17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2:27" x14ac:dyDescent="0.25">
      <c r="B49" s="12"/>
      <c r="C49" s="11"/>
      <c r="D49" s="11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3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x14ac:dyDescent="0.25">
      <c r="B50" s="12"/>
      <c r="C50" s="11"/>
      <c r="D50" s="11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x14ac:dyDescent="0.25">
      <c r="B51" s="12"/>
      <c r="C51" s="11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x14ac:dyDescent="0.25">
      <c r="B52" s="12"/>
      <c r="C52" s="11"/>
      <c r="D52" s="1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2:27" x14ac:dyDescent="0.25">
      <c r="B53" s="12"/>
      <c r="C53" s="11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2:27" x14ac:dyDescent="0.25"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27" x14ac:dyDescent="0.25"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2:27" x14ac:dyDescent="0.25"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2:27" x14ac:dyDescent="0.25">
      <c r="C57" s="6"/>
      <c r="D57" s="6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2:27" x14ac:dyDescent="0.25">
      <c r="C58" s="6"/>
      <c r="D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2:27" x14ac:dyDescent="0.25">
      <c r="C59" s="6"/>
      <c r="D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2:27" x14ac:dyDescent="0.25">
      <c r="C60" s="6"/>
      <c r="D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</sheetData>
  <mergeCells count="4"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Q43 Q45:Q46 Q25:Q28 Q30:Q35 Q14:Q18 Q20:Q22 E13:P13" formulaRange="1"/>
    <ignoredError sqref="Q44 Q29 Q19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A61"/>
  <sheetViews>
    <sheetView showGridLines="0" zoomScale="90" zoomScaleNormal="90" workbookViewId="0">
      <selection activeCell="B50" sqref="B50"/>
    </sheetView>
  </sheetViews>
  <sheetFormatPr baseColWidth="10" defaultColWidth="11.42578125" defaultRowHeight="15" x14ac:dyDescent="0.25"/>
  <cols>
    <col min="1" max="1" width="6.28515625" style="6" customWidth="1"/>
    <col min="2" max="2" width="70.140625" style="6" customWidth="1"/>
    <col min="3" max="4" width="16.42578125" style="8" customWidth="1"/>
    <col min="5" max="16" width="12.140625" style="6" customWidth="1"/>
    <col min="17" max="17" width="16.7109375" style="7" customWidth="1"/>
    <col min="18" max="18" width="18.85546875" style="7" bestFit="1" customWidth="1"/>
    <col min="19" max="19" width="21" style="7" customWidth="1"/>
    <col min="20" max="20" width="13.140625" style="7" bestFit="1" customWidth="1"/>
    <col min="21" max="26" width="11.42578125" style="7"/>
    <col min="27" max="27" width="12.7109375" style="7" bestFit="1" customWidth="1"/>
    <col min="28" max="16384" width="11.42578125" style="6"/>
  </cols>
  <sheetData>
    <row r="3" spans="1:27" ht="28.5" x14ac:dyDescent="0.25">
      <c r="A3" s="50"/>
      <c r="B3" s="104" t="s">
        <v>28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27" ht="21" x14ac:dyDescent="0.25">
      <c r="A4" s="50"/>
      <c r="B4" s="106" t="s">
        <v>27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27" ht="15.75" customHeight="1" x14ac:dyDescent="0.25">
      <c r="A5" s="50"/>
      <c r="B5" s="108" t="s">
        <v>58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27" x14ac:dyDescent="0.25">
      <c r="A6" s="50"/>
      <c r="B6" s="110" t="s">
        <v>65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27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27" x14ac:dyDescent="0.25">
      <c r="A8" s="50"/>
      <c r="B8" s="52" t="s">
        <v>26</v>
      </c>
      <c r="C8" s="49"/>
      <c r="D8" s="49"/>
    </row>
    <row r="9" spans="1:27" ht="3.75" customHeight="1" x14ac:dyDescent="0.25">
      <c r="A9" s="46"/>
      <c r="B9" s="48"/>
      <c r="C9" s="47"/>
      <c r="D9" s="4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27" ht="30.75" customHeight="1" x14ac:dyDescent="0.25">
      <c r="B10" s="45" t="s">
        <v>25</v>
      </c>
      <c r="C10" s="44" t="s">
        <v>39</v>
      </c>
      <c r="D10" s="44" t="s">
        <v>53</v>
      </c>
      <c r="E10" s="43" t="s">
        <v>24</v>
      </c>
      <c r="F10" s="43" t="s">
        <v>41</v>
      </c>
      <c r="G10" s="43" t="s">
        <v>43</v>
      </c>
      <c r="H10" s="43" t="s">
        <v>52</v>
      </c>
      <c r="I10" s="43" t="s">
        <v>51</v>
      </c>
      <c r="J10" s="43" t="s">
        <v>50</v>
      </c>
      <c r="K10" s="43" t="s">
        <v>49</v>
      </c>
      <c r="L10" s="43" t="s">
        <v>48</v>
      </c>
      <c r="M10" s="43" t="s">
        <v>47</v>
      </c>
      <c r="N10" s="43" t="s">
        <v>46</v>
      </c>
      <c r="O10" s="43" t="s">
        <v>45</v>
      </c>
      <c r="P10" s="43" t="s">
        <v>44</v>
      </c>
      <c r="Q10" s="43" t="s">
        <v>23</v>
      </c>
      <c r="R10" s="6"/>
      <c r="S10" s="42"/>
      <c r="T10" s="6"/>
      <c r="U10" s="6"/>
      <c r="V10" s="6"/>
      <c r="W10" s="6"/>
      <c r="X10" s="6"/>
      <c r="Y10" s="6"/>
      <c r="Z10" s="6"/>
      <c r="AA10" s="6"/>
    </row>
    <row r="11" spans="1:27" ht="8.25" customHeight="1" x14ac:dyDescent="0.25">
      <c r="B11" s="41"/>
      <c r="C11" s="40"/>
      <c r="D11" s="40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7.25" customHeight="1" x14ac:dyDescent="0.25">
      <c r="B12" s="28" t="s">
        <v>37</v>
      </c>
      <c r="C12" s="27">
        <f t="shared" ref="C12:P12" si="0">C13+C19</f>
        <v>21195.189726000001</v>
      </c>
      <c r="D12" s="27">
        <f>D13+D19</f>
        <v>21206.189726000001</v>
      </c>
      <c r="E12" s="26">
        <f t="shared" si="0"/>
        <v>298.21549131</v>
      </c>
      <c r="F12" s="26">
        <f t="shared" si="0"/>
        <v>334.65481711999996</v>
      </c>
      <c r="G12" s="26">
        <f t="shared" si="0"/>
        <v>2601.8298096999997</v>
      </c>
      <c r="H12" s="26">
        <f t="shared" si="0"/>
        <v>341.26916718000001</v>
      </c>
      <c r="I12" s="26">
        <f t="shared" si="0"/>
        <v>341.17092138999993</v>
      </c>
      <c r="J12" s="26">
        <f t="shared" si="0"/>
        <v>2482.1960596100002</v>
      </c>
      <c r="K12" s="26">
        <f t="shared" si="0"/>
        <v>380.45723841000006</v>
      </c>
      <c r="L12" s="26">
        <f t="shared" si="0"/>
        <v>360.44507693999998</v>
      </c>
      <c r="M12" s="26">
        <f t="shared" si="0"/>
        <v>331.91352743000004</v>
      </c>
      <c r="N12" s="26">
        <f t="shared" si="0"/>
        <v>328.10173498</v>
      </c>
      <c r="O12" s="26">
        <f t="shared" si="0"/>
        <v>3295.38485545</v>
      </c>
      <c r="P12" s="26">
        <f t="shared" si="0"/>
        <v>1828.2648663599998</v>
      </c>
      <c r="Q12" s="26">
        <f>+Q13+Q19</f>
        <v>12923.90356588</v>
      </c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x14ac:dyDescent="0.25">
      <c r="A13" s="56"/>
      <c r="B13" s="25" t="s">
        <v>22</v>
      </c>
      <c r="C13" s="3">
        <f>SUM(C14:C18)</f>
        <v>21188.679224</v>
      </c>
      <c r="D13" s="3">
        <f t="shared" ref="D13:P13" si="1">SUM(D14:D18)</f>
        <v>21199.679224</v>
      </c>
      <c r="E13" s="3">
        <f t="shared" si="1"/>
        <v>298.21549131</v>
      </c>
      <c r="F13" s="3">
        <f t="shared" si="1"/>
        <v>334.65481711999996</v>
      </c>
      <c r="G13" s="3">
        <f t="shared" si="1"/>
        <v>2601.8298096999997</v>
      </c>
      <c r="H13" s="3">
        <f t="shared" si="1"/>
        <v>341.26916718000001</v>
      </c>
      <c r="I13" s="3">
        <f t="shared" si="1"/>
        <v>341.17092138999993</v>
      </c>
      <c r="J13" s="3">
        <f t="shared" si="1"/>
        <v>2482.1960596100002</v>
      </c>
      <c r="K13" s="3">
        <f t="shared" si="1"/>
        <v>380.45723841000006</v>
      </c>
      <c r="L13" s="3">
        <f t="shared" si="1"/>
        <v>360.44507693999998</v>
      </c>
      <c r="M13" s="3">
        <f t="shared" si="1"/>
        <v>331.91352743000004</v>
      </c>
      <c r="N13" s="3">
        <f t="shared" si="1"/>
        <v>328.10173498</v>
      </c>
      <c r="O13" s="3">
        <f t="shared" si="1"/>
        <v>3295.38485545</v>
      </c>
      <c r="P13" s="3">
        <f t="shared" si="1"/>
        <v>1828.2648663599998</v>
      </c>
      <c r="Q13" s="3">
        <f>SUM(Q14:Q18)</f>
        <v>12923.90356588</v>
      </c>
      <c r="R13" s="18"/>
      <c r="S13" s="18"/>
      <c r="T13" s="18"/>
      <c r="U13" s="18"/>
      <c r="V13" s="18"/>
      <c r="W13" s="18"/>
      <c r="X13" s="18"/>
      <c r="Y13" s="18"/>
      <c r="Z13" s="18"/>
      <c r="AA13" s="6"/>
    </row>
    <row r="14" spans="1:27" x14ac:dyDescent="0.25">
      <c r="B14" s="36" t="s">
        <v>21</v>
      </c>
      <c r="C14" s="33">
        <v>534.67208700000003</v>
      </c>
      <c r="D14" s="35">
        <v>534.67208700000003</v>
      </c>
      <c r="E14" s="35">
        <v>0.16316854</v>
      </c>
      <c r="F14" s="35">
        <v>2.4444843899999995</v>
      </c>
      <c r="G14" s="35">
        <v>1.13555316</v>
      </c>
      <c r="H14" s="35">
        <v>8.9764944100000008</v>
      </c>
      <c r="I14" s="35">
        <v>8.3114625899999997</v>
      </c>
      <c r="J14" s="35">
        <v>1.28513725</v>
      </c>
      <c r="K14" s="35">
        <v>2.9858703100000001</v>
      </c>
      <c r="L14" s="35">
        <v>27.248811160000002</v>
      </c>
      <c r="M14" s="35">
        <v>0</v>
      </c>
      <c r="N14" s="35">
        <v>1.0605967599999999</v>
      </c>
      <c r="O14" s="35">
        <v>0.8229121399999999</v>
      </c>
      <c r="P14" s="35">
        <v>2.2494322599999999</v>
      </c>
      <c r="Q14" s="33">
        <f>SUM(E14:P14)</f>
        <v>56.683922969999998</v>
      </c>
      <c r="R14" s="18"/>
      <c r="S14" s="19"/>
      <c r="T14" s="19"/>
      <c r="U14" s="19"/>
      <c r="V14" s="19"/>
      <c r="W14" s="19"/>
      <c r="X14" s="19"/>
      <c r="Y14" s="19"/>
      <c r="Z14" s="19"/>
      <c r="AA14" s="6"/>
    </row>
    <row r="15" spans="1:27" x14ac:dyDescent="0.25">
      <c r="B15" s="36" t="s">
        <v>20</v>
      </c>
      <c r="C15" s="33">
        <v>5955.6841169999998</v>
      </c>
      <c r="D15" s="35">
        <v>5955.6841169999998</v>
      </c>
      <c r="E15" s="35">
        <v>1.8842057699999999</v>
      </c>
      <c r="F15" s="35">
        <v>0.72634072999999999</v>
      </c>
      <c r="G15" s="35">
        <v>2.0410285400000001</v>
      </c>
      <c r="H15" s="35">
        <v>0.84149077000000017</v>
      </c>
      <c r="I15" s="35">
        <v>1.3037418000000001</v>
      </c>
      <c r="J15" s="35">
        <v>9.3542813599999999</v>
      </c>
      <c r="K15" s="35">
        <v>0.8122511</v>
      </c>
      <c r="L15" s="35">
        <v>1.4924837799999999</v>
      </c>
      <c r="M15" s="35">
        <v>0.65630962999999998</v>
      </c>
      <c r="N15" s="35">
        <v>1.3953362199999999</v>
      </c>
      <c r="O15" s="35">
        <v>2.29568723</v>
      </c>
      <c r="P15" s="35">
        <v>1.5309375699999999</v>
      </c>
      <c r="Q15" s="33">
        <f t="shared" ref="Q15:Q18" si="2">SUM(E15:P15)</f>
        <v>24.334094499999999</v>
      </c>
      <c r="R15" s="18"/>
      <c r="S15" s="38"/>
      <c r="T15" s="38"/>
      <c r="U15" s="38"/>
      <c r="V15" s="19"/>
      <c r="W15" s="19"/>
      <c r="X15" s="38"/>
      <c r="Y15" s="38"/>
      <c r="Z15" s="38"/>
      <c r="AA15" s="19"/>
    </row>
    <row r="16" spans="1:27" s="37" customFormat="1" x14ac:dyDescent="0.25">
      <c r="B16" s="36" t="s">
        <v>19</v>
      </c>
      <c r="C16" s="33">
        <v>1839.7265640000001</v>
      </c>
      <c r="D16" s="35">
        <v>1839.7265640000001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3">
        <f t="shared" si="2"/>
        <v>0</v>
      </c>
      <c r="R16" s="18"/>
      <c r="V16" s="19"/>
      <c r="W16" s="19"/>
    </row>
    <row r="17" spans="1:27" s="37" customFormat="1" x14ac:dyDescent="0.25">
      <c r="B17" s="36" t="s">
        <v>18</v>
      </c>
      <c r="C17" s="33">
        <v>12846.236456000001</v>
      </c>
      <c r="D17" s="35">
        <v>12846.236456000001</v>
      </c>
      <c r="E17" s="35">
        <v>286.10411699999997</v>
      </c>
      <c r="F17" s="35">
        <v>331.18499199999997</v>
      </c>
      <c r="G17" s="35">
        <v>2598.5264529999995</v>
      </c>
      <c r="H17" s="35">
        <v>331.18709200000001</v>
      </c>
      <c r="I17" s="35">
        <v>331.18651699999998</v>
      </c>
      <c r="J17" s="35">
        <v>2471.3756410000001</v>
      </c>
      <c r="K17" s="35">
        <v>376.31111700000002</v>
      </c>
      <c r="L17" s="35">
        <v>331.186892</v>
      </c>
      <c r="M17" s="35">
        <v>331.10411780000004</v>
      </c>
      <c r="N17" s="35">
        <v>325.361602</v>
      </c>
      <c r="O17" s="35">
        <v>3292.1184560799998</v>
      </c>
      <c r="P17" s="35">
        <v>1824.1564965299999</v>
      </c>
      <c r="Q17" s="33">
        <f t="shared" si="2"/>
        <v>12829.80349341</v>
      </c>
      <c r="R17" s="18"/>
      <c r="V17" s="19"/>
      <c r="W17" s="19"/>
    </row>
    <row r="18" spans="1:27" x14ac:dyDescent="0.25">
      <c r="B18" s="36" t="s">
        <v>17</v>
      </c>
      <c r="C18" s="33">
        <v>12.36</v>
      </c>
      <c r="D18" s="35">
        <v>23.36</v>
      </c>
      <c r="E18" s="35">
        <v>10.064</v>
      </c>
      <c r="F18" s="35">
        <v>0.29899999999999999</v>
      </c>
      <c r="G18" s="35">
        <v>0.126775</v>
      </c>
      <c r="H18" s="35">
        <v>0.26408999999999999</v>
      </c>
      <c r="I18" s="35">
        <v>0.36919999999999997</v>
      </c>
      <c r="J18" s="35">
        <v>0.18099999999999999</v>
      </c>
      <c r="K18" s="35">
        <v>0.34799999999999998</v>
      </c>
      <c r="L18" s="35">
        <v>0.51688999999999996</v>
      </c>
      <c r="M18" s="35">
        <v>0.15310000000000001</v>
      </c>
      <c r="N18" s="35">
        <v>0.28420000000000001</v>
      </c>
      <c r="O18" s="35">
        <v>0.14779999999999999</v>
      </c>
      <c r="P18" s="35">
        <v>0.32800000000000001</v>
      </c>
      <c r="Q18" s="33">
        <f t="shared" si="2"/>
        <v>13.082054999999999</v>
      </c>
      <c r="R18" s="18"/>
      <c r="S18" s="60"/>
      <c r="T18" s="6"/>
      <c r="U18" s="6"/>
      <c r="V18" s="19"/>
      <c r="W18" s="19"/>
      <c r="X18" s="6"/>
      <c r="Y18" s="6"/>
      <c r="Z18" s="6"/>
      <c r="AA18" s="6"/>
    </row>
    <row r="19" spans="1:27" x14ac:dyDescent="0.25">
      <c r="B19" s="25" t="s">
        <v>10</v>
      </c>
      <c r="C19" s="3">
        <f>SUM(C20:C22)</f>
        <v>6.5105020000000007</v>
      </c>
      <c r="D19" s="3">
        <f t="shared" ref="D19:P19" si="3">SUM(D20:D22)</f>
        <v>6.5105020000000007</v>
      </c>
      <c r="E19" s="3">
        <f t="shared" si="3"/>
        <v>0</v>
      </c>
      <c r="F19" s="3">
        <f t="shared" si="3"/>
        <v>0</v>
      </c>
      <c r="G19" s="3">
        <f t="shared" si="3"/>
        <v>0</v>
      </c>
      <c r="H19" s="3">
        <f t="shared" si="3"/>
        <v>0</v>
      </c>
      <c r="I19" s="3">
        <f t="shared" si="3"/>
        <v>0</v>
      </c>
      <c r="J19" s="3">
        <f t="shared" si="3"/>
        <v>0</v>
      </c>
      <c r="K19" s="3">
        <f t="shared" si="3"/>
        <v>0</v>
      </c>
      <c r="L19" s="3">
        <f t="shared" si="3"/>
        <v>0</v>
      </c>
      <c r="M19" s="3">
        <f t="shared" si="3"/>
        <v>0</v>
      </c>
      <c r="N19" s="3">
        <f t="shared" si="3"/>
        <v>0</v>
      </c>
      <c r="O19" s="3">
        <f t="shared" si="3"/>
        <v>0</v>
      </c>
      <c r="P19" s="3">
        <f t="shared" si="3"/>
        <v>0</v>
      </c>
      <c r="Q19" s="3">
        <f>SUM(Q20:Q22)</f>
        <v>0</v>
      </c>
      <c r="R19" s="18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25">
      <c r="B20" s="36" t="s">
        <v>9</v>
      </c>
      <c r="C20" s="35">
        <v>2.4311929999999999</v>
      </c>
      <c r="D20" s="35">
        <v>2.4311929999999999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f t="shared" ref="Q20:Q22" si="4">SUM(E20:P20)</f>
        <v>0</v>
      </c>
      <c r="R20" s="18"/>
      <c r="S20" s="51" t="s">
        <v>38</v>
      </c>
      <c r="T20" s="6"/>
      <c r="U20" s="6"/>
      <c r="V20" s="6"/>
      <c r="W20" s="6"/>
      <c r="X20" s="6"/>
      <c r="Y20" s="6"/>
      <c r="Z20" s="6"/>
      <c r="AA20" s="6"/>
    </row>
    <row r="21" spans="1:27" x14ac:dyDescent="0.25">
      <c r="B21" s="36" t="s">
        <v>60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f t="shared" si="4"/>
        <v>0</v>
      </c>
      <c r="R21" s="18"/>
      <c r="S21" s="51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B22" s="36" t="s">
        <v>40</v>
      </c>
      <c r="C22" s="35">
        <v>4.0793090000000003</v>
      </c>
      <c r="D22" s="35">
        <v>4.0793090000000003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f t="shared" si="4"/>
        <v>0</v>
      </c>
      <c r="R22" s="18"/>
      <c r="S22" s="51"/>
      <c r="T22" s="6"/>
      <c r="U22" s="6"/>
      <c r="V22" s="6"/>
      <c r="W22" s="6"/>
      <c r="X22" s="6"/>
      <c r="Y22" s="6"/>
      <c r="Z22" s="6"/>
      <c r="AA22" s="6"/>
    </row>
    <row r="23" spans="1:27" x14ac:dyDescent="0.25">
      <c r="B23" s="28" t="s">
        <v>36</v>
      </c>
      <c r="C23" s="27">
        <f t="shared" ref="C23:Q23" si="5">C24+C29</f>
        <v>21195.189725999997</v>
      </c>
      <c r="D23" s="27">
        <f t="shared" si="5"/>
        <v>21257.323794170003</v>
      </c>
      <c r="E23" s="26">
        <f t="shared" si="5"/>
        <v>290.30616050999998</v>
      </c>
      <c r="F23" s="26">
        <f t="shared" si="5"/>
        <v>336.42896881999991</v>
      </c>
      <c r="G23" s="26">
        <f t="shared" si="5"/>
        <v>2562.2309273999999</v>
      </c>
      <c r="H23" s="26">
        <f t="shared" si="5"/>
        <v>315.56814715000002</v>
      </c>
      <c r="I23" s="26">
        <f t="shared" si="5"/>
        <v>316.92615116000002</v>
      </c>
      <c r="J23" s="26">
        <f t="shared" si="5"/>
        <v>2524.3830814100002</v>
      </c>
      <c r="K23" s="26">
        <f t="shared" si="5"/>
        <v>323.78586474999997</v>
      </c>
      <c r="L23" s="26">
        <f t="shared" si="5"/>
        <v>333.28882111999991</v>
      </c>
      <c r="M23" s="26">
        <f t="shared" si="5"/>
        <v>353.03230907000017</v>
      </c>
      <c r="N23" s="26">
        <f t="shared" si="5"/>
        <v>319.68727219999994</v>
      </c>
      <c r="O23" s="26">
        <f t="shared" si="5"/>
        <v>3290.10548389</v>
      </c>
      <c r="P23" s="26">
        <f t="shared" si="5"/>
        <v>1904.5683351399998</v>
      </c>
      <c r="Q23" s="26">
        <f t="shared" si="5"/>
        <v>12870.311522619999</v>
      </c>
      <c r="R23" s="18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25">
      <c r="A24" s="34"/>
      <c r="B24" s="22" t="s">
        <v>16</v>
      </c>
      <c r="C24" s="1">
        <f>SUM(C25:C28)</f>
        <v>16920.212158999999</v>
      </c>
      <c r="D24" s="1">
        <f t="shared" ref="D24:P24" si="6">SUM(D25:D28)</f>
        <v>16974.072051620002</v>
      </c>
      <c r="E24" s="1">
        <f t="shared" si="6"/>
        <v>290.12139106999996</v>
      </c>
      <c r="F24" s="1">
        <f t="shared" si="6"/>
        <v>333.10586376999993</v>
      </c>
      <c r="G24" s="1">
        <f t="shared" si="6"/>
        <v>2561.8725281100001</v>
      </c>
      <c r="H24" s="1">
        <f t="shared" si="6"/>
        <v>315.50575123000004</v>
      </c>
      <c r="I24" s="1">
        <f t="shared" si="6"/>
        <v>316.69049845000001</v>
      </c>
      <c r="J24" s="1">
        <f t="shared" si="6"/>
        <v>2521.4484538900001</v>
      </c>
      <c r="K24" s="1">
        <f t="shared" si="6"/>
        <v>322.31875216999998</v>
      </c>
      <c r="L24" s="1">
        <f t="shared" si="6"/>
        <v>332.41052233999989</v>
      </c>
      <c r="M24" s="1">
        <f t="shared" si="6"/>
        <v>352.72471235000017</v>
      </c>
      <c r="N24" s="1">
        <f t="shared" si="6"/>
        <v>314.99435790999996</v>
      </c>
      <c r="O24" s="1">
        <f t="shared" si="6"/>
        <v>3288.6728290000001</v>
      </c>
      <c r="P24" s="1">
        <f t="shared" si="6"/>
        <v>1900.3591690799999</v>
      </c>
      <c r="Q24" s="61">
        <f>Q25+Q26+Q27+Q28</f>
        <v>12850.224829369999</v>
      </c>
      <c r="R24" s="18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25">
      <c r="B25" s="32" t="s">
        <v>15</v>
      </c>
      <c r="C25" s="57">
        <v>7343.4914779999999</v>
      </c>
      <c r="D25" s="57">
        <v>7397.1433767799999</v>
      </c>
      <c r="E25" s="87">
        <v>288.78274306999998</v>
      </c>
      <c r="F25" s="87">
        <v>331.69052512999997</v>
      </c>
      <c r="G25" s="87">
        <v>350.20528410999998</v>
      </c>
      <c r="H25" s="87">
        <v>314.17929323000004</v>
      </c>
      <c r="I25" s="87">
        <v>315.32019011</v>
      </c>
      <c r="J25" s="87">
        <v>334.40124774000009</v>
      </c>
      <c r="K25" s="87">
        <v>321.06307167</v>
      </c>
      <c r="L25" s="87">
        <v>330.60488783999989</v>
      </c>
      <c r="M25" s="87">
        <v>351.38227435000016</v>
      </c>
      <c r="N25" s="87">
        <v>313.65506990999995</v>
      </c>
      <c r="O25" s="87">
        <v>315.04409940000005</v>
      </c>
      <c r="P25" s="87">
        <v>425.53366908000004</v>
      </c>
      <c r="Q25" s="58">
        <f>SUM(E25:P25)</f>
        <v>3991.8623556399998</v>
      </c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25">
      <c r="B26" s="32" t="s">
        <v>14</v>
      </c>
      <c r="C26" s="57">
        <v>692.74737600000003</v>
      </c>
      <c r="D26" s="57">
        <v>692.298179</v>
      </c>
      <c r="E26" s="87">
        <v>1.3386480000000001</v>
      </c>
      <c r="F26" s="87">
        <v>1.3386480000000001</v>
      </c>
      <c r="G26" s="87">
        <v>1.3264579999999999</v>
      </c>
      <c r="H26" s="87">
        <v>1.3264579999999999</v>
      </c>
      <c r="I26" s="87">
        <v>1.3116805</v>
      </c>
      <c r="J26" s="87">
        <v>1.3116805</v>
      </c>
      <c r="K26" s="87">
        <v>1.2556805</v>
      </c>
      <c r="L26" s="87">
        <v>1.2556805</v>
      </c>
      <c r="M26" s="87">
        <v>1.240788</v>
      </c>
      <c r="N26" s="87">
        <v>1.240788</v>
      </c>
      <c r="O26" s="87">
        <v>1.2300930000000001</v>
      </c>
      <c r="P26" s="87">
        <v>1.2249760000000001</v>
      </c>
      <c r="Q26" s="58">
        <f>SUM(E26:P26)</f>
        <v>15.401579</v>
      </c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5">
      <c r="B27" s="32" t="s">
        <v>13</v>
      </c>
      <c r="C27" s="57">
        <v>8882.6158049999995</v>
      </c>
      <c r="D27" s="57">
        <v>8883.5758050000004</v>
      </c>
      <c r="E27" s="87">
        <v>0</v>
      </c>
      <c r="F27" s="87">
        <v>0.03</v>
      </c>
      <c r="G27" s="87">
        <v>2210.3407860000002</v>
      </c>
      <c r="H27" s="87">
        <v>0</v>
      </c>
      <c r="I27" s="87">
        <v>0</v>
      </c>
      <c r="J27" s="87">
        <v>2185.73552565</v>
      </c>
      <c r="K27" s="87">
        <v>0</v>
      </c>
      <c r="L27" s="87">
        <v>0.54995400000000005</v>
      </c>
      <c r="M27" s="87">
        <v>0.10055</v>
      </c>
      <c r="N27" s="87">
        <v>9.8500000000000004E-2</v>
      </c>
      <c r="O27" s="87">
        <v>2972.3986365999999</v>
      </c>
      <c r="P27" s="87">
        <v>1473.600524</v>
      </c>
      <c r="Q27" s="58">
        <f>SUM(E27:P27)</f>
        <v>8842.8544762500005</v>
      </c>
      <c r="R27" s="18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25">
      <c r="B28" s="32" t="s">
        <v>12</v>
      </c>
      <c r="C28" s="57">
        <v>1.3574999999999999</v>
      </c>
      <c r="D28" s="57">
        <v>1.0546908400000001</v>
      </c>
      <c r="E28" s="87">
        <v>0</v>
      </c>
      <c r="F28" s="87">
        <v>4.6690639999999999E-2</v>
      </c>
      <c r="G28" s="87">
        <v>0</v>
      </c>
      <c r="H28" s="87">
        <v>0</v>
      </c>
      <c r="I28" s="87">
        <v>5.8627839999999994E-2</v>
      </c>
      <c r="J28" s="87">
        <v>0</v>
      </c>
      <c r="K28" s="87">
        <v>0</v>
      </c>
      <c r="L28" s="87">
        <v>0</v>
      </c>
      <c r="M28" s="87">
        <v>1.1000000000000001E-3</v>
      </c>
      <c r="N28" s="87">
        <v>0</v>
      </c>
      <c r="O28" s="87">
        <v>0</v>
      </c>
      <c r="P28" s="87">
        <v>0</v>
      </c>
      <c r="Q28" s="58">
        <f t="shared" ref="Q28" si="7">SUM(E28:P28)</f>
        <v>0.10641848</v>
      </c>
      <c r="R28" s="18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25">
      <c r="B29" s="22" t="s">
        <v>8</v>
      </c>
      <c r="C29" s="4">
        <f>SUM(C30:C35)</f>
        <v>4274.9775669999999</v>
      </c>
      <c r="D29" s="4">
        <f t="shared" ref="D29:P29" si="8">SUM(D30:D35)</f>
        <v>4283.25174255</v>
      </c>
      <c r="E29" s="4">
        <f t="shared" si="8"/>
        <v>0.18476944000000001</v>
      </c>
      <c r="F29" s="4">
        <f t="shared" si="8"/>
        <v>3.3231050499999997</v>
      </c>
      <c r="G29" s="4">
        <f t="shared" si="8"/>
        <v>0.35839928999999998</v>
      </c>
      <c r="H29" s="4">
        <f t="shared" si="8"/>
        <v>6.2395920000000007E-2</v>
      </c>
      <c r="I29" s="4">
        <f t="shared" si="8"/>
        <v>0.23565270999999999</v>
      </c>
      <c r="J29" s="4">
        <f t="shared" si="8"/>
        <v>2.9346275200000003</v>
      </c>
      <c r="K29" s="4">
        <f t="shared" si="8"/>
        <v>1.46711258</v>
      </c>
      <c r="L29" s="4">
        <f t="shared" si="8"/>
        <v>0.87829878000000006</v>
      </c>
      <c r="M29" s="4">
        <f t="shared" si="8"/>
        <v>0.30759671999999999</v>
      </c>
      <c r="N29" s="4">
        <f t="shared" si="8"/>
        <v>4.69291429</v>
      </c>
      <c r="O29" s="4">
        <f t="shared" si="8"/>
        <v>1.43265489</v>
      </c>
      <c r="P29" s="4">
        <f t="shared" si="8"/>
        <v>4.2091660600000003</v>
      </c>
      <c r="Q29" s="62">
        <f>SUM(Q30:Q35)</f>
        <v>20.086693250000003</v>
      </c>
      <c r="R29" s="18"/>
      <c r="S29" s="6"/>
      <c r="T29" s="6"/>
      <c r="U29" s="6"/>
      <c r="V29" s="6"/>
      <c r="W29" s="6"/>
      <c r="X29" s="6"/>
      <c r="Y29" s="6"/>
      <c r="Z29" s="6"/>
      <c r="AA29" s="6"/>
    </row>
    <row r="30" spans="1:27" x14ac:dyDescent="0.25">
      <c r="B30" s="5" t="s">
        <v>29</v>
      </c>
      <c r="C30" s="59">
        <v>1.1879960000000001</v>
      </c>
      <c r="D30" s="59">
        <v>1.1879960000000001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8">
        <f>SUM(E30:P30)</f>
        <v>0</v>
      </c>
      <c r="R30" s="18"/>
      <c r="S30" s="6"/>
      <c r="T30" s="6"/>
      <c r="U30" s="6"/>
      <c r="V30" s="6"/>
      <c r="W30" s="6"/>
      <c r="X30" s="6"/>
      <c r="Y30" s="6"/>
      <c r="Z30" s="6"/>
      <c r="AA30" s="6"/>
    </row>
    <row r="31" spans="1:27" x14ac:dyDescent="0.25">
      <c r="B31" s="5" t="s">
        <v>30</v>
      </c>
      <c r="C31" s="59">
        <v>586.06079099999999</v>
      </c>
      <c r="D31" s="59">
        <v>594.43237325999996</v>
      </c>
      <c r="E31" s="85">
        <v>0.1069156</v>
      </c>
      <c r="F31" s="85">
        <v>2.8687528899999997</v>
      </c>
      <c r="G31" s="85">
        <v>3.6963889999999999E-2</v>
      </c>
      <c r="H31" s="85">
        <v>6.2395920000000007E-2</v>
      </c>
      <c r="I31" s="85">
        <v>0.23565270999999999</v>
      </c>
      <c r="J31" s="85">
        <v>2.3610041800000001</v>
      </c>
      <c r="K31" s="85">
        <v>0.90333101999999998</v>
      </c>
      <c r="L31" s="85">
        <v>0.29132371000000001</v>
      </c>
      <c r="M31" s="85">
        <v>0.28059269999999997</v>
      </c>
      <c r="N31" s="85">
        <v>1.21995214</v>
      </c>
      <c r="O31" s="85">
        <v>0.77658771999999998</v>
      </c>
      <c r="P31" s="85">
        <v>4.2091660600000003</v>
      </c>
      <c r="Q31" s="58">
        <f t="shared" ref="Q31:Q35" si="9">SUM(E31:P31)</f>
        <v>13.352638540000001</v>
      </c>
      <c r="R31" s="18"/>
      <c r="S31" s="6"/>
      <c r="T31" s="6"/>
      <c r="U31" s="6"/>
      <c r="V31" s="6"/>
      <c r="W31" s="6"/>
      <c r="X31" s="6"/>
      <c r="Y31" s="6"/>
      <c r="Z31" s="6"/>
      <c r="AA31" s="6"/>
    </row>
    <row r="32" spans="1:27" x14ac:dyDescent="0.25">
      <c r="B32" s="5" t="s">
        <v>33</v>
      </c>
      <c r="C32" s="59">
        <v>0.25</v>
      </c>
      <c r="D32" s="59">
        <v>0.25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8">
        <f t="shared" si="9"/>
        <v>0</v>
      </c>
      <c r="R32" s="18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25">
      <c r="B33" s="5" t="s">
        <v>31</v>
      </c>
      <c r="C33" s="59">
        <v>6.51</v>
      </c>
      <c r="D33" s="59">
        <v>6.4125932900000002</v>
      </c>
      <c r="E33" s="85">
        <v>7.7853839999999994E-2</v>
      </c>
      <c r="F33" s="85">
        <v>0.45435215999999995</v>
      </c>
      <c r="G33" s="85">
        <v>0.32143539999999998</v>
      </c>
      <c r="H33" s="85">
        <v>0</v>
      </c>
      <c r="I33" s="85">
        <v>0</v>
      </c>
      <c r="J33" s="85">
        <v>0.57362333999999993</v>
      </c>
      <c r="K33" s="85">
        <v>0.56378156000000001</v>
      </c>
      <c r="L33" s="85">
        <v>0.58697507000000004</v>
      </c>
      <c r="M33" s="85">
        <v>2.700402E-2</v>
      </c>
      <c r="N33" s="85">
        <v>3.4729621499999999</v>
      </c>
      <c r="O33" s="85">
        <v>0.65606717000000003</v>
      </c>
      <c r="P33" s="85">
        <v>0</v>
      </c>
      <c r="Q33" s="58">
        <f t="shared" si="9"/>
        <v>6.7340547100000006</v>
      </c>
      <c r="R33" s="18"/>
      <c r="S33" s="6"/>
      <c r="T33" s="6"/>
      <c r="U33" s="6"/>
      <c r="V33" s="6"/>
      <c r="W33" s="6"/>
      <c r="X33" s="6"/>
      <c r="Y33" s="6"/>
      <c r="Z33" s="6"/>
      <c r="AA33" s="6"/>
    </row>
    <row r="34" spans="1:27" x14ac:dyDescent="0.25">
      <c r="B34" s="5" t="s">
        <v>32</v>
      </c>
      <c r="C34" s="59">
        <v>0.7</v>
      </c>
      <c r="D34" s="59">
        <v>0.7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8">
        <f t="shared" si="9"/>
        <v>0</v>
      </c>
      <c r="R34" s="18"/>
      <c r="S34" s="6"/>
      <c r="T34" s="6"/>
      <c r="U34" s="6"/>
      <c r="V34" s="6"/>
      <c r="W34" s="6"/>
      <c r="X34" s="6"/>
      <c r="Y34" s="6"/>
      <c r="Z34" s="6"/>
      <c r="AA34" s="6"/>
    </row>
    <row r="35" spans="1:27" x14ac:dyDescent="0.25">
      <c r="B35" s="5" t="s">
        <v>55</v>
      </c>
      <c r="C35" s="59">
        <v>3680.2687799999999</v>
      </c>
      <c r="D35" s="59">
        <v>3680.2687799999999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5">
        <v>0</v>
      </c>
      <c r="Q35" s="58">
        <f t="shared" si="9"/>
        <v>0</v>
      </c>
      <c r="R35" s="18"/>
      <c r="S35" s="6"/>
      <c r="T35" s="6"/>
      <c r="U35" s="6"/>
      <c r="V35" s="6"/>
      <c r="W35" s="6"/>
      <c r="X35" s="6"/>
      <c r="Y35" s="6"/>
      <c r="Z35" s="6"/>
      <c r="AA35" s="6"/>
    </row>
    <row r="36" spans="1:27" ht="17.25" customHeight="1" x14ac:dyDescent="0.25">
      <c r="B36" s="28" t="s">
        <v>35</v>
      </c>
      <c r="C36" s="27"/>
      <c r="D36" s="27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18"/>
      <c r="S36" s="6"/>
      <c r="T36" s="6"/>
      <c r="U36" s="6"/>
      <c r="V36" s="6"/>
      <c r="W36" s="6"/>
      <c r="X36" s="6"/>
      <c r="Y36" s="6"/>
      <c r="Z36" s="6"/>
      <c r="AA36" s="6"/>
    </row>
    <row r="37" spans="1:27" ht="17.25" customHeight="1" x14ac:dyDescent="0.25">
      <c r="B37" s="31" t="s">
        <v>11</v>
      </c>
      <c r="C37" s="29">
        <f t="shared" ref="C37:Q37" si="10">C13-C24</f>
        <v>4268.4670650000007</v>
      </c>
      <c r="D37" s="29">
        <f t="shared" si="10"/>
        <v>4225.6071723799978</v>
      </c>
      <c r="E37" s="29">
        <f t="shared" si="10"/>
        <v>8.0941002400000457</v>
      </c>
      <c r="F37" s="29">
        <f t="shared" si="10"/>
        <v>1.5489533500000334</v>
      </c>
      <c r="G37" s="29">
        <f t="shared" si="10"/>
        <v>39.957281589999639</v>
      </c>
      <c r="H37" s="29">
        <f t="shared" si="10"/>
        <v>25.763415949999967</v>
      </c>
      <c r="I37" s="29">
        <f t="shared" si="10"/>
        <v>24.480422939999926</v>
      </c>
      <c r="J37" s="29">
        <f t="shared" si="10"/>
        <v>-39.252394279999862</v>
      </c>
      <c r="K37" s="29">
        <f t="shared" si="10"/>
        <v>58.138486240000077</v>
      </c>
      <c r="L37" s="29">
        <f t="shared" si="10"/>
        <v>28.034554600000092</v>
      </c>
      <c r="M37" s="29">
        <f t="shared" si="10"/>
        <v>-20.81118492000013</v>
      </c>
      <c r="N37" s="29">
        <f t="shared" si="10"/>
        <v>13.107377070000041</v>
      </c>
      <c r="O37" s="29">
        <f t="shared" si="10"/>
        <v>6.7120264499999394</v>
      </c>
      <c r="P37" s="29">
        <f t="shared" si="10"/>
        <v>-72.094302720000087</v>
      </c>
      <c r="Q37" s="29">
        <f t="shared" si="10"/>
        <v>73.678736510000817</v>
      </c>
      <c r="R37" s="18"/>
      <c r="S37" s="6"/>
      <c r="T37" s="6"/>
      <c r="U37" s="6"/>
      <c r="V37" s="6"/>
      <c r="W37" s="6"/>
      <c r="X37" s="6"/>
      <c r="Y37" s="6"/>
      <c r="Z37" s="6"/>
      <c r="AA37" s="6"/>
    </row>
    <row r="38" spans="1:27" x14ac:dyDescent="0.25">
      <c r="B38" s="31" t="s">
        <v>7</v>
      </c>
      <c r="C38" s="29">
        <f t="shared" ref="C38:Q38" si="11">C19-C29</f>
        <v>-4268.4670649999998</v>
      </c>
      <c r="D38" s="29">
        <f t="shared" si="11"/>
        <v>-4276.7412405499999</v>
      </c>
      <c r="E38" s="29">
        <f t="shared" si="11"/>
        <v>-0.18476944000000001</v>
      </c>
      <c r="F38" s="29">
        <f t="shared" si="11"/>
        <v>-3.3231050499999997</v>
      </c>
      <c r="G38" s="29">
        <f t="shared" si="11"/>
        <v>-0.35839928999999998</v>
      </c>
      <c r="H38" s="29">
        <f t="shared" si="11"/>
        <v>-6.2395920000000007E-2</v>
      </c>
      <c r="I38" s="29">
        <f t="shared" si="11"/>
        <v>-0.23565270999999999</v>
      </c>
      <c r="J38" s="29">
        <f t="shared" si="11"/>
        <v>-2.9346275200000003</v>
      </c>
      <c r="K38" s="29">
        <f t="shared" si="11"/>
        <v>-1.46711258</v>
      </c>
      <c r="L38" s="29">
        <f t="shared" si="11"/>
        <v>-0.87829878000000006</v>
      </c>
      <c r="M38" s="29">
        <f t="shared" si="11"/>
        <v>-0.30759671999999999</v>
      </c>
      <c r="N38" s="29">
        <f t="shared" si="11"/>
        <v>-4.69291429</v>
      </c>
      <c r="O38" s="29">
        <f t="shared" si="11"/>
        <v>-1.43265489</v>
      </c>
      <c r="P38" s="29">
        <f t="shared" si="11"/>
        <v>-4.2091660600000003</v>
      </c>
      <c r="Q38" s="29">
        <f t="shared" si="11"/>
        <v>-20.086693250000003</v>
      </c>
      <c r="R38" s="18"/>
      <c r="S38" s="6"/>
      <c r="T38" s="6"/>
      <c r="U38" s="6"/>
      <c r="V38" s="6"/>
      <c r="W38" s="6"/>
      <c r="X38" s="6"/>
      <c r="Y38" s="6"/>
      <c r="Z38" s="6"/>
      <c r="AA38" s="6"/>
    </row>
    <row r="39" spans="1:27" x14ac:dyDescent="0.25">
      <c r="B39" s="31" t="s">
        <v>6</v>
      </c>
      <c r="C39" s="29">
        <f t="shared" ref="C39:Q39" si="12">(C13+C19)-(C24+C29)</f>
        <v>0</v>
      </c>
      <c r="D39" s="29">
        <f t="shared" si="12"/>
        <v>-51.134068170002138</v>
      </c>
      <c r="E39" s="29">
        <f t="shared" si="12"/>
        <v>7.9093308000000206</v>
      </c>
      <c r="F39" s="29">
        <f t="shared" si="12"/>
        <v>-1.7741516999999476</v>
      </c>
      <c r="G39" s="29">
        <f t="shared" si="12"/>
        <v>39.598882299999786</v>
      </c>
      <c r="H39" s="29">
        <f t="shared" si="12"/>
        <v>25.701020029999995</v>
      </c>
      <c r="I39" s="29">
        <f t="shared" si="12"/>
        <v>24.244770229999915</v>
      </c>
      <c r="J39" s="29">
        <f t="shared" si="12"/>
        <v>-42.187021799999911</v>
      </c>
      <c r="K39" s="29">
        <f t="shared" si="12"/>
        <v>56.671373660000086</v>
      </c>
      <c r="L39" s="29">
        <f t="shared" si="12"/>
        <v>27.156255820000069</v>
      </c>
      <c r="M39" s="29">
        <f t="shared" si="12"/>
        <v>-21.118781640000122</v>
      </c>
      <c r="N39" s="29">
        <f t="shared" si="12"/>
        <v>8.4144627800000649</v>
      </c>
      <c r="O39" s="29">
        <f t="shared" si="12"/>
        <v>5.2793715600000723</v>
      </c>
      <c r="P39" s="29">
        <f t="shared" si="12"/>
        <v>-76.303468780000003</v>
      </c>
      <c r="Q39" s="29">
        <f t="shared" si="12"/>
        <v>53.592043260001446</v>
      </c>
      <c r="R39" s="18"/>
      <c r="S39" s="6"/>
      <c r="T39" s="6"/>
      <c r="U39" s="6"/>
      <c r="V39" s="6"/>
      <c r="W39" s="6"/>
      <c r="X39" s="6"/>
      <c r="Y39" s="6"/>
      <c r="Z39" s="6"/>
      <c r="AA39" s="6"/>
    </row>
    <row r="40" spans="1:27" hidden="1" x14ac:dyDescent="0.25">
      <c r="B40" s="31" t="s">
        <v>34</v>
      </c>
      <c r="C40" s="30" t="e">
        <f>C39+#REF!</f>
        <v>#REF!</v>
      </c>
      <c r="D40" s="29" t="e">
        <f>D39+#REF!</f>
        <v>#REF!</v>
      </c>
      <c r="E40" s="29" t="e">
        <f>E39+#REF!</f>
        <v>#REF!</v>
      </c>
      <c r="F40" s="29" t="e">
        <f>F39+#REF!</f>
        <v>#REF!</v>
      </c>
      <c r="G40" s="29" t="e">
        <f>G39+#REF!</f>
        <v>#REF!</v>
      </c>
      <c r="H40" s="29" t="e">
        <f>H39+#REF!</f>
        <v>#REF!</v>
      </c>
      <c r="I40" s="29" t="e">
        <f>I39+#REF!</f>
        <v>#REF!</v>
      </c>
      <c r="J40" s="29" t="e">
        <f>J39+#REF!</f>
        <v>#REF!</v>
      </c>
      <c r="K40" s="29" t="e">
        <f>K39+#REF!</f>
        <v>#REF!</v>
      </c>
      <c r="L40" s="29" t="e">
        <f>L39+#REF!</f>
        <v>#REF!</v>
      </c>
      <c r="M40" s="29" t="e">
        <f>M39+#REF!</f>
        <v>#REF!</v>
      </c>
      <c r="N40" s="29" t="e">
        <f>N39+#REF!</f>
        <v>#REF!</v>
      </c>
      <c r="O40" s="29" t="e">
        <f>O39+#REF!</f>
        <v>#REF!</v>
      </c>
      <c r="P40" s="29" t="e">
        <f>P39+#REF!</f>
        <v>#REF!</v>
      </c>
      <c r="Q40" s="30" t="e">
        <f>Q39+#REF!</f>
        <v>#REF!</v>
      </c>
      <c r="R40" s="18"/>
      <c r="S40" s="6"/>
      <c r="T40" s="6"/>
      <c r="U40" s="6"/>
      <c r="V40" s="6"/>
      <c r="W40" s="6"/>
      <c r="X40" s="6"/>
      <c r="Y40" s="6"/>
      <c r="Z40" s="6"/>
      <c r="AA40" s="6"/>
    </row>
    <row r="41" spans="1:27" ht="17.25" customHeight="1" x14ac:dyDescent="0.25">
      <c r="B41" s="28" t="s">
        <v>0</v>
      </c>
      <c r="C41" s="95">
        <f t="shared" ref="C41:Q41" si="13">C42-C44</f>
        <v>0</v>
      </c>
      <c r="D41" s="95">
        <f t="shared" si="13"/>
        <v>51.134068169999999</v>
      </c>
      <c r="E41" s="26">
        <f t="shared" si="13"/>
        <v>0</v>
      </c>
      <c r="F41" s="26">
        <f t="shared" si="13"/>
        <v>0</v>
      </c>
      <c r="G41" s="26">
        <f t="shared" si="13"/>
        <v>0</v>
      </c>
      <c r="H41" s="26">
        <f t="shared" si="13"/>
        <v>0</v>
      </c>
      <c r="I41" s="26">
        <f t="shared" si="13"/>
        <v>0</v>
      </c>
      <c r="J41" s="26">
        <f t="shared" si="13"/>
        <v>-6.0229251099999992</v>
      </c>
      <c r="K41" s="26">
        <f t="shared" si="13"/>
        <v>0</v>
      </c>
      <c r="L41" s="26">
        <f t="shared" si="13"/>
        <v>-17.34945883</v>
      </c>
      <c r="M41" s="26">
        <f t="shared" si="13"/>
        <v>0</v>
      </c>
      <c r="N41" s="26">
        <f t="shared" si="13"/>
        <v>-17.34945883</v>
      </c>
      <c r="O41" s="26">
        <f t="shared" si="13"/>
        <v>0</v>
      </c>
      <c r="P41" s="26">
        <f t="shared" si="13"/>
        <v>0</v>
      </c>
      <c r="Q41" s="26">
        <f t="shared" si="13"/>
        <v>-40.721842769999995</v>
      </c>
      <c r="R41" s="18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25">
      <c r="A42" s="56"/>
      <c r="B42" s="25" t="s">
        <v>5</v>
      </c>
      <c r="C42" s="3">
        <f>C43</f>
        <v>0</v>
      </c>
      <c r="D42" s="3">
        <f t="shared" ref="D42:P42" si="14">D43</f>
        <v>95.685868999999997</v>
      </c>
      <c r="E42" s="3">
        <f t="shared" si="14"/>
        <v>0</v>
      </c>
      <c r="F42" s="3">
        <f t="shared" si="14"/>
        <v>0</v>
      </c>
      <c r="G42" s="3">
        <f t="shared" si="14"/>
        <v>0</v>
      </c>
      <c r="H42" s="3">
        <f t="shared" si="14"/>
        <v>0</v>
      </c>
      <c r="I42" s="3">
        <f t="shared" si="14"/>
        <v>0</v>
      </c>
      <c r="J42" s="3">
        <f t="shared" si="14"/>
        <v>0</v>
      </c>
      <c r="K42" s="3">
        <f t="shared" si="14"/>
        <v>0</v>
      </c>
      <c r="L42" s="3">
        <f t="shared" si="14"/>
        <v>0</v>
      </c>
      <c r="M42" s="3">
        <f t="shared" si="14"/>
        <v>0</v>
      </c>
      <c r="N42" s="3">
        <f t="shared" si="14"/>
        <v>0</v>
      </c>
      <c r="O42" s="3">
        <f t="shared" si="14"/>
        <v>0</v>
      </c>
      <c r="P42" s="3">
        <f t="shared" si="14"/>
        <v>0</v>
      </c>
      <c r="Q42" s="3">
        <f>SUM(Q43:Q43)</f>
        <v>0</v>
      </c>
      <c r="R42" s="18"/>
      <c r="S42" s="6"/>
      <c r="T42" s="6"/>
      <c r="U42" s="6"/>
      <c r="V42" s="6"/>
      <c r="W42" s="6"/>
      <c r="X42" s="6"/>
      <c r="Y42" s="6"/>
      <c r="Z42" s="6"/>
      <c r="AA42" s="6"/>
    </row>
    <row r="43" spans="1:27" x14ac:dyDescent="0.25">
      <c r="B43" s="24" t="s">
        <v>4</v>
      </c>
      <c r="C43" s="2">
        <v>0</v>
      </c>
      <c r="D43" s="23">
        <v>95.685868999999997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f>SUM(E43:P43)</f>
        <v>0</v>
      </c>
      <c r="R43" s="18"/>
      <c r="S43" s="6"/>
      <c r="T43" s="6"/>
      <c r="U43" s="6"/>
      <c r="V43" s="6"/>
      <c r="W43" s="6"/>
      <c r="X43" s="6"/>
      <c r="Y43" s="6"/>
      <c r="Z43" s="6"/>
      <c r="AA43" s="6"/>
    </row>
    <row r="44" spans="1:27" x14ac:dyDescent="0.25">
      <c r="B44" s="22" t="s">
        <v>3</v>
      </c>
      <c r="C44" s="3">
        <f>SUM(C45:C46)</f>
        <v>0</v>
      </c>
      <c r="D44" s="3">
        <f t="shared" ref="D44:P44" si="15">SUM(D45:D46)</f>
        <v>44.551800829999998</v>
      </c>
      <c r="E44" s="3">
        <f t="shared" si="15"/>
        <v>0</v>
      </c>
      <c r="F44" s="3">
        <f t="shared" si="15"/>
        <v>0</v>
      </c>
      <c r="G44" s="3">
        <f t="shared" si="15"/>
        <v>0</v>
      </c>
      <c r="H44" s="3">
        <f t="shared" si="15"/>
        <v>0</v>
      </c>
      <c r="I44" s="3">
        <f t="shared" si="15"/>
        <v>0</v>
      </c>
      <c r="J44" s="3">
        <f t="shared" si="15"/>
        <v>6.0229251099999992</v>
      </c>
      <c r="K44" s="3">
        <f t="shared" si="15"/>
        <v>0</v>
      </c>
      <c r="L44" s="3">
        <f t="shared" si="15"/>
        <v>17.34945883</v>
      </c>
      <c r="M44" s="3">
        <f t="shared" si="15"/>
        <v>0</v>
      </c>
      <c r="N44" s="3">
        <f t="shared" si="15"/>
        <v>17.34945883</v>
      </c>
      <c r="O44" s="3">
        <f t="shared" si="15"/>
        <v>0</v>
      </c>
      <c r="P44" s="3">
        <f t="shared" si="15"/>
        <v>0</v>
      </c>
      <c r="Q44" s="3">
        <f>SUM(Q45:Q46)</f>
        <v>40.721842769999995</v>
      </c>
      <c r="R44" s="18"/>
      <c r="S44" s="6"/>
      <c r="T44" s="6"/>
      <c r="U44" s="6"/>
      <c r="V44" s="6"/>
      <c r="W44" s="6"/>
      <c r="X44" s="6"/>
      <c r="Y44" s="6"/>
      <c r="Z44" s="6"/>
      <c r="AA44" s="6"/>
    </row>
    <row r="45" spans="1:27" x14ac:dyDescent="0.25">
      <c r="B45" s="21" t="s">
        <v>2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3">
        <f>SUM(E45:P45)</f>
        <v>0</v>
      </c>
      <c r="R45" s="18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thickBot="1" x14ac:dyDescent="0.3">
      <c r="B46" s="54" t="s">
        <v>1</v>
      </c>
      <c r="C46" s="55">
        <v>0</v>
      </c>
      <c r="D46" s="55">
        <v>44.551800829999998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6.0229251099999992</v>
      </c>
      <c r="K46" s="86">
        <v>0</v>
      </c>
      <c r="L46" s="86">
        <v>17.34945883</v>
      </c>
      <c r="M46" s="86">
        <v>0</v>
      </c>
      <c r="N46" s="86">
        <v>17.34945883</v>
      </c>
      <c r="O46" s="86">
        <v>0</v>
      </c>
      <c r="P46" s="86">
        <v>0</v>
      </c>
      <c r="Q46" s="86">
        <f>SUM(E46:P46)</f>
        <v>40.721842769999995</v>
      </c>
      <c r="R46" s="18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customHeight="1" x14ac:dyDescent="0.25">
      <c r="B47" s="72" t="s">
        <v>42</v>
      </c>
      <c r="C47" s="72"/>
      <c r="D47" s="72"/>
      <c r="E47" s="16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customFormat="1" x14ac:dyDescent="0.25">
      <c r="B48" s="90" t="s">
        <v>70</v>
      </c>
      <c r="C48" s="91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1"/>
    </row>
    <row r="49" spans="2:27" x14ac:dyDescent="0.25">
      <c r="B49" s="16" t="s">
        <v>67</v>
      </c>
      <c r="C49" s="17"/>
      <c r="D49" s="17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x14ac:dyDescent="0.25">
      <c r="B50" s="12"/>
      <c r="C50" s="11"/>
      <c r="D50" s="11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3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x14ac:dyDescent="0.25">
      <c r="B51" s="12"/>
      <c r="C51" s="11"/>
      <c r="D51" s="11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x14ac:dyDescent="0.25">
      <c r="B52" s="12"/>
      <c r="C52" s="11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2:27" x14ac:dyDescent="0.25">
      <c r="B53" s="12"/>
      <c r="C53" s="11"/>
      <c r="D53" s="1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2:27" x14ac:dyDescent="0.25">
      <c r="B54" s="12"/>
      <c r="C54" s="11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27" x14ac:dyDescent="0.25"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2:27" x14ac:dyDescent="0.25"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2:27" x14ac:dyDescent="0.25"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2:27" x14ac:dyDescent="0.25">
      <c r="C58" s="6"/>
      <c r="D58" s="6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2:27" x14ac:dyDescent="0.25">
      <c r="C59" s="6"/>
      <c r="D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2:27" x14ac:dyDescent="0.25">
      <c r="C60" s="6"/>
      <c r="D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2:27" x14ac:dyDescent="0.25">
      <c r="C61" s="6"/>
      <c r="D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</sheetData>
  <mergeCells count="4"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Q25:Q28 Q30:Q35 Q43 Q45:Q46 Q14:Q18 Q20:Q22" formulaRange="1"/>
    <ignoredError sqref="Q29 Q44 Q19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A61"/>
  <sheetViews>
    <sheetView showGridLines="0" zoomScale="90" zoomScaleNormal="90" workbookViewId="0">
      <selection activeCell="B52" sqref="B52"/>
    </sheetView>
  </sheetViews>
  <sheetFormatPr baseColWidth="10" defaultColWidth="11.42578125" defaultRowHeight="15" x14ac:dyDescent="0.25"/>
  <cols>
    <col min="1" max="1" width="6.28515625" style="6" customWidth="1"/>
    <col min="2" max="2" width="70.140625" style="6" customWidth="1"/>
    <col min="3" max="4" width="16.42578125" style="8" customWidth="1"/>
    <col min="5" max="16" width="12.140625" style="6" customWidth="1"/>
    <col min="17" max="17" width="16.7109375" style="7" customWidth="1"/>
    <col min="18" max="18" width="18.85546875" style="7" bestFit="1" customWidth="1"/>
    <col min="19" max="19" width="21" style="7" customWidth="1"/>
    <col min="20" max="20" width="13.140625" style="7" bestFit="1" customWidth="1"/>
    <col min="21" max="26" width="11.42578125" style="7"/>
    <col min="27" max="27" width="12.7109375" style="7" bestFit="1" customWidth="1"/>
    <col min="28" max="16384" width="11.42578125" style="6"/>
  </cols>
  <sheetData>
    <row r="3" spans="1:27" ht="28.5" x14ac:dyDescent="0.25">
      <c r="A3" s="50"/>
      <c r="B3" s="104" t="s">
        <v>28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27" ht="21" x14ac:dyDescent="0.25">
      <c r="A4" s="50"/>
      <c r="B4" s="106" t="s">
        <v>27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27" ht="15.75" customHeight="1" x14ac:dyDescent="0.25">
      <c r="A5" s="50"/>
      <c r="B5" s="108" t="s">
        <v>58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27" x14ac:dyDescent="0.25">
      <c r="A6" s="50"/>
      <c r="B6" s="110" t="s">
        <v>66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27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27" x14ac:dyDescent="0.25">
      <c r="A8" s="50"/>
      <c r="B8" s="52" t="s">
        <v>26</v>
      </c>
      <c r="C8" s="49"/>
      <c r="D8" s="49"/>
    </row>
    <row r="9" spans="1:27" ht="3.75" customHeight="1" x14ac:dyDescent="0.25">
      <c r="A9" s="46"/>
      <c r="B9" s="48"/>
      <c r="C9" s="47"/>
      <c r="D9" s="4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27" ht="30.75" customHeight="1" x14ac:dyDescent="0.25">
      <c r="B10" s="45" t="s">
        <v>25</v>
      </c>
      <c r="C10" s="44" t="s">
        <v>39</v>
      </c>
      <c r="D10" s="44" t="s">
        <v>53</v>
      </c>
      <c r="E10" s="43" t="s">
        <v>24</v>
      </c>
      <c r="F10" s="43" t="s">
        <v>41</v>
      </c>
      <c r="G10" s="43" t="s">
        <v>43</v>
      </c>
      <c r="H10" s="43" t="s">
        <v>52</v>
      </c>
      <c r="I10" s="43" t="s">
        <v>51</v>
      </c>
      <c r="J10" s="43" t="s">
        <v>50</v>
      </c>
      <c r="K10" s="43" t="s">
        <v>49</v>
      </c>
      <c r="L10" s="43" t="s">
        <v>48</v>
      </c>
      <c r="M10" s="43" t="s">
        <v>47</v>
      </c>
      <c r="N10" s="43" t="s">
        <v>46</v>
      </c>
      <c r="O10" s="43" t="s">
        <v>45</v>
      </c>
      <c r="P10" s="43" t="s">
        <v>44</v>
      </c>
      <c r="Q10" s="43" t="s">
        <v>23</v>
      </c>
      <c r="R10" s="6"/>
      <c r="S10" s="42"/>
      <c r="T10" s="6"/>
      <c r="U10" s="6"/>
      <c r="V10" s="6"/>
      <c r="W10" s="6"/>
      <c r="X10" s="6"/>
      <c r="Y10" s="6"/>
      <c r="Z10" s="6"/>
      <c r="AA10" s="6"/>
    </row>
    <row r="11" spans="1:27" ht="8.25" customHeight="1" x14ac:dyDescent="0.25">
      <c r="B11" s="41"/>
      <c r="C11" s="40"/>
      <c r="D11" s="40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7.25" customHeight="1" x14ac:dyDescent="0.25">
      <c r="B12" s="28" t="s">
        <v>37</v>
      </c>
      <c r="C12" s="27">
        <f t="shared" ref="C12:P12" si="0">C13+C19</f>
        <v>22767.059775999998</v>
      </c>
      <c r="D12" s="27">
        <f t="shared" si="0"/>
        <v>20148.995859000002</v>
      </c>
      <c r="E12" s="26">
        <f t="shared" si="0"/>
        <v>381.54589053000001</v>
      </c>
      <c r="F12" s="26">
        <f t="shared" si="0"/>
        <v>94.825455469999952</v>
      </c>
      <c r="G12" s="26">
        <f t="shared" si="0"/>
        <v>2364.0118614499997</v>
      </c>
      <c r="H12" s="26">
        <f t="shared" si="0"/>
        <v>108.92002377</v>
      </c>
      <c r="I12" s="26">
        <f t="shared" si="0"/>
        <v>79.459024049999996</v>
      </c>
      <c r="J12" s="26">
        <f t="shared" si="0"/>
        <v>92.638995600000001</v>
      </c>
      <c r="K12" s="26">
        <f t="shared" si="0"/>
        <v>103.09459446000001</v>
      </c>
      <c r="L12" s="26">
        <f t="shared" si="0"/>
        <v>63.515511139999994</v>
      </c>
      <c r="M12" s="26">
        <f t="shared" si="0"/>
        <v>4619.6326107100012</v>
      </c>
      <c r="N12" s="26">
        <f t="shared" si="0"/>
        <v>100.50952147000001</v>
      </c>
      <c r="O12" s="26">
        <f t="shared" si="0"/>
        <v>111.76911959</v>
      </c>
      <c r="P12" s="26">
        <f t="shared" si="0"/>
        <v>2521.4071581100002</v>
      </c>
      <c r="Q12" s="26">
        <f>+Q13+Q19</f>
        <v>10641.329766350002</v>
      </c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x14ac:dyDescent="0.25">
      <c r="A13" s="56"/>
      <c r="B13" s="25" t="s">
        <v>22</v>
      </c>
      <c r="C13" s="3">
        <f>SUM(C14:C18)</f>
        <v>22741.411380999998</v>
      </c>
      <c r="D13" s="3">
        <f t="shared" ref="D13:P13" si="1">SUM(D14:D18)</f>
        <v>20123.347464000002</v>
      </c>
      <c r="E13" s="3">
        <f t="shared" si="1"/>
        <v>381.54589053000001</v>
      </c>
      <c r="F13" s="3">
        <f t="shared" si="1"/>
        <v>94.825455469999952</v>
      </c>
      <c r="G13" s="3">
        <f t="shared" si="1"/>
        <v>2364.0118614499997</v>
      </c>
      <c r="H13" s="3">
        <f t="shared" si="1"/>
        <v>108.92002377</v>
      </c>
      <c r="I13" s="3">
        <f t="shared" si="1"/>
        <v>79.459024049999996</v>
      </c>
      <c r="J13" s="3">
        <f t="shared" si="1"/>
        <v>92.638995600000001</v>
      </c>
      <c r="K13" s="3">
        <f t="shared" si="1"/>
        <v>103.09459446000001</v>
      </c>
      <c r="L13" s="3">
        <f t="shared" si="1"/>
        <v>63.515511139999994</v>
      </c>
      <c r="M13" s="3">
        <f t="shared" si="1"/>
        <v>4619.6326107100012</v>
      </c>
      <c r="N13" s="3">
        <f t="shared" si="1"/>
        <v>100.50952147000001</v>
      </c>
      <c r="O13" s="3">
        <f t="shared" si="1"/>
        <v>111.76911959</v>
      </c>
      <c r="P13" s="3">
        <f t="shared" si="1"/>
        <v>2521.4071581100002</v>
      </c>
      <c r="Q13" s="3">
        <f>SUM(Q14:Q18)</f>
        <v>10641.329766350002</v>
      </c>
      <c r="R13" s="18"/>
      <c r="S13" s="18"/>
      <c r="T13" s="18"/>
      <c r="U13" s="18"/>
      <c r="V13" s="18"/>
      <c r="W13" s="18"/>
      <c r="X13" s="18"/>
      <c r="Y13" s="18"/>
      <c r="Z13" s="18"/>
      <c r="AA13" s="6"/>
    </row>
    <row r="14" spans="1:27" x14ac:dyDescent="0.25">
      <c r="B14" s="36" t="s">
        <v>21</v>
      </c>
      <c r="C14" s="33">
        <v>613.79594599999996</v>
      </c>
      <c r="D14" s="35">
        <v>613.79594599999996</v>
      </c>
      <c r="E14" s="35">
        <v>38.285193409999998</v>
      </c>
      <c r="F14" s="35">
        <v>22.16995695</v>
      </c>
      <c r="G14" s="35">
        <v>18.25895388</v>
      </c>
      <c r="H14" s="35">
        <v>24.075743589999998</v>
      </c>
      <c r="I14" s="35">
        <v>18.27242055</v>
      </c>
      <c r="J14" s="35">
        <v>20.837430770000001</v>
      </c>
      <c r="K14" s="35">
        <v>31.17092285</v>
      </c>
      <c r="L14" s="35">
        <v>18.25895388</v>
      </c>
      <c r="M14" s="35">
        <v>18.262287209999997</v>
      </c>
      <c r="N14" s="35">
        <v>27.027285850000002</v>
      </c>
      <c r="O14" s="35">
        <v>18.258953879999996</v>
      </c>
      <c r="P14" s="35">
        <v>32.332876859999999</v>
      </c>
      <c r="Q14" s="33">
        <f>SUM(E14:P14)</f>
        <v>287.21097968000004</v>
      </c>
      <c r="R14" s="18"/>
      <c r="S14" s="19"/>
      <c r="T14" s="19"/>
      <c r="U14" s="19"/>
      <c r="V14" s="19"/>
      <c r="W14" s="19"/>
      <c r="X14" s="19"/>
      <c r="Y14" s="19"/>
      <c r="Z14" s="19"/>
      <c r="AA14" s="6"/>
    </row>
    <row r="15" spans="1:27" x14ac:dyDescent="0.25">
      <c r="B15" s="36" t="s">
        <v>20</v>
      </c>
      <c r="C15" s="33">
        <v>6228.3582409999999</v>
      </c>
      <c r="D15" s="35">
        <v>6235.7332669999996</v>
      </c>
      <c r="E15" s="35">
        <v>6.2310670000000004</v>
      </c>
      <c r="F15" s="35">
        <v>1.5214320499999998</v>
      </c>
      <c r="G15" s="35">
        <v>1.78793578</v>
      </c>
      <c r="H15" s="35">
        <v>0.19842605999999999</v>
      </c>
      <c r="I15" s="35">
        <v>3.59755738</v>
      </c>
      <c r="J15" s="35">
        <v>0.84411470999999993</v>
      </c>
      <c r="K15" s="35">
        <v>0.95847773999999997</v>
      </c>
      <c r="L15" s="35">
        <v>4.9891508899999994</v>
      </c>
      <c r="M15" s="35">
        <v>0.79773070000000001</v>
      </c>
      <c r="N15" s="35">
        <v>2.4895105000000002</v>
      </c>
      <c r="O15" s="35">
        <v>10.95078584</v>
      </c>
      <c r="P15" s="35">
        <v>0.19674453999999997</v>
      </c>
      <c r="Q15" s="33">
        <f t="shared" ref="Q15:Q18" si="2">SUM(E15:P15)</f>
        <v>34.562933189999995</v>
      </c>
      <c r="R15" s="18"/>
      <c r="S15" s="38"/>
      <c r="T15" s="38"/>
      <c r="U15" s="38"/>
      <c r="V15" s="19"/>
      <c r="W15" s="19"/>
      <c r="X15" s="38"/>
      <c r="Y15" s="38"/>
      <c r="Z15" s="38"/>
      <c r="AA15" s="19"/>
    </row>
    <row r="16" spans="1:27" s="37" customFormat="1" x14ac:dyDescent="0.25">
      <c r="B16" s="36" t="s">
        <v>19</v>
      </c>
      <c r="C16" s="33">
        <v>2442.3646560000002</v>
      </c>
      <c r="D16" s="35">
        <v>2442.3646560000002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3">
        <f t="shared" si="2"/>
        <v>0</v>
      </c>
      <c r="R16" s="18"/>
      <c r="V16" s="19"/>
      <c r="W16" s="19"/>
    </row>
    <row r="17" spans="1:27" s="37" customFormat="1" x14ac:dyDescent="0.25">
      <c r="B17" s="36" t="s">
        <v>18</v>
      </c>
      <c r="C17" s="33">
        <v>13446.892538</v>
      </c>
      <c r="D17" s="35">
        <v>10793.323444</v>
      </c>
      <c r="E17" s="35">
        <v>326.57963011999999</v>
      </c>
      <c r="F17" s="35">
        <v>70.959449119999945</v>
      </c>
      <c r="G17" s="35">
        <v>2343.7309717899998</v>
      </c>
      <c r="H17" s="35">
        <v>84.473854119999999</v>
      </c>
      <c r="I17" s="35">
        <v>57.441046119999996</v>
      </c>
      <c r="J17" s="35">
        <v>70.957450120000004</v>
      </c>
      <c r="K17" s="35">
        <v>70.965193870000007</v>
      </c>
      <c r="L17" s="35">
        <v>40.267406369999996</v>
      </c>
      <c r="M17" s="35">
        <v>4600.5725928000011</v>
      </c>
      <c r="N17" s="35">
        <v>70.992725120000003</v>
      </c>
      <c r="O17" s="35">
        <v>82.559379870000001</v>
      </c>
      <c r="P17" s="35">
        <v>2488.8775367100002</v>
      </c>
      <c r="Q17" s="33">
        <f t="shared" si="2"/>
        <v>10308.377236130002</v>
      </c>
      <c r="R17" s="18"/>
      <c r="V17" s="19"/>
      <c r="W17" s="19"/>
    </row>
    <row r="18" spans="1:27" x14ac:dyDescent="0.25">
      <c r="B18" s="36" t="s">
        <v>17</v>
      </c>
      <c r="C18" s="33">
        <v>10</v>
      </c>
      <c r="D18" s="35">
        <v>38.130150999999998</v>
      </c>
      <c r="E18" s="35">
        <v>10.45</v>
      </c>
      <c r="F18" s="35">
        <v>0.17461735000000003</v>
      </c>
      <c r="G18" s="35">
        <v>0.23400000000000001</v>
      </c>
      <c r="H18" s="35">
        <v>0.17199999999999999</v>
      </c>
      <c r="I18" s="35">
        <v>0.14799999999999999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3">
        <f t="shared" si="2"/>
        <v>11.17861735</v>
      </c>
      <c r="R18" s="18"/>
      <c r="S18" s="60"/>
      <c r="T18" s="6"/>
      <c r="U18" s="6"/>
      <c r="V18" s="19"/>
      <c r="W18" s="19"/>
      <c r="X18" s="6"/>
      <c r="Y18" s="6"/>
      <c r="Z18" s="6"/>
      <c r="AA18" s="6"/>
    </row>
    <row r="19" spans="1:27" x14ac:dyDescent="0.25">
      <c r="B19" s="25" t="s">
        <v>10</v>
      </c>
      <c r="C19" s="3">
        <f>SUM(C20:C22)</f>
        <v>25.648395000000001</v>
      </c>
      <c r="D19" s="3">
        <f t="shared" ref="D19:P19" si="3">SUM(D20:D22)</f>
        <v>25.648395000000001</v>
      </c>
      <c r="E19" s="3">
        <f t="shared" si="3"/>
        <v>0</v>
      </c>
      <c r="F19" s="3">
        <f t="shared" si="3"/>
        <v>0</v>
      </c>
      <c r="G19" s="3">
        <f t="shared" si="3"/>
        <v>0</v>
      </c>
      <c r="H19" s="3">
        <f t="shared" si="3"/>
        <v>0</v>
      </c>
      <c r="I19" s="3">
        <f t="shared" si="3"/>
        <v>0</v>
      </c>
      <c r="J19" s="3">
        <f t="shared" si="3"/>
        <v>0</v>
      </c>
      <c r="K19" s="3">
        <f t="shared" si="3"/>
        <v>0</v>
      </c>
      <c r="L19" s="3">
        <f t="shared" si="3"/>
        <v>0</v>
      </c>
      <c r="M19" s="3">
        <f t="shared" si="3"/>
        <v>0</v>
      </c>
      <c r="N19" s="3">
        <f t="shared" si="3"/>
        <v>0</v>
      </c>
      <c r="O19" s="3">
        <f t="shared" si="3"/>
        <v>0</v>
      </c>
      <c r="P19" s="3">
        <f t="shared" si="3"/>
        <v>0</v>
      </c>
      <c r="Q19" s="3">
        <f>SUM(Q20:Q22)</f>
        <v>0</v>
      </c>
      <c r="R19" s="18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25">
      <c r="B20" s="36" t="s">
        <v>9</v>
      </c>
      <c r="C20" s="35">
        <v>15.294316999999999</v>
      </c>
      <c r="D20" s="35">
        <v>15.294316999999999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f t="shared" ref="Q20:Q22" si="4">SUM(E20:P20)</f>
        <v>0</v>
      </c>
      <c r="R20" s="18"/>
      <c r="S20" s="51" t="s">
        <v>38</v>
      </c>
      <c r="T20" s="6"/>
      <c r="U20" s="6"/>
      <c r="V20" s="6"/>
      <c r="W20" s="6"/>
      <c r="X20" s="6"/>
      <c r="Y20" s="6"/>
      <c r="Z20" s="6"/>
      <c r="AA20" s="6"/>
    </row>
    <row r="21" spans="1:27" x14ac:dyDescent="0.25">
      <c r="B21" s="36" t="s">
        <v>60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f t="shared" si="4"/>
        <v>0</v>
      </c>
      <c r="R21" s="18"/>
      <c r="S21" s="51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B22" s="36" t="s">
        <v>40</v>
      </c>
      <c r="C22" s="35">
        <v>10.354077999999999</v>
      </c>
      <c r="D22" s="35">
        <v>10.354077999999999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f t="shared" si="4"/>
        <v>0</v>
      </c>
      <c r="R22" s="18"/>
      <c r="S22" s="51"/>
      <c r="T22" s="6"/>
      <c r="U22" s="6"/>
      <c r="V22" s="6"/>
      <c r="W22" s="6"/>
      <c r="X22" s="6"/>
      <c r="Y22" s="6"/>
      <c r="Z22" s="6"/>
      <c r="AA22" s="6"/>
    </row>
    <row r="23" spans="1:27" x14ac:dyDescent="0.25">
      <c r="B23" s="28" t="s">
        <v>36</v>
      </c>
      <c r="C23" s="27">
        <f t="shared" ref="C23:Q23" si="5">C24+C29</f>
        <v>22757.059776000002</v>
      </c>
      <c r="D23" s="27">
        <f t="shared" si="5"/>
        <v>20212.844116939999</v>
      </c>
      <c r="E23" s="26">
        <f t="shared" si="5"/>
        <v>296.16587631000004</v>
      </c>
      <c r="F23" s="26">
        <f t="shared" si="5"/>
        <v>78.819683150000003</v>
      </c>
      <c r="G23" s="26">
        <f t="shared" si="5"/>
        <v>2385.5928805600001</v>
      </c>
      <c r="H23" s="26">
        <f t="shared" si="5"/>
        <v>89.102258929999991</v>
      </c>
      <c r="I23" s="26">
        <f t="shared" si="5"/>
        <v>82.658338209999968</v>
      </c>
      <c r="J23" s="26">
        <f t="shared" si="5"/>
        <v>100.72283286999999</v>
      </c>
      <c r="K23" s="26">
        <f t="shared" si="5"/>
        <v>96.77540470000001</v>
      </c>
      <c r="L23" s="26">
        <f t="shared" si="5"/>
        <v>89.458982830000011</v>
      </c>
      <c r="M23" s="26">
        <f t="shared" si="5"/>
        <v>4613.4924421200003</v>
      </c>
      <c r="N23" s="26">
        <f t="shared" si="5"/>
        <v>105.63931463999998</v>
      </c>
      <c r="O23" s="26">
        <f t="shared" si="5"/>
        <v>107.77169538999999</v>
      </c>
      <c r="P23" s="26">
        <f t="shared" si="5"/>
        <v>2623.4694465999996</v>
      </c>
      <c r="Q23" s="26">
        <f t="shared" si="5"/>
        <v>10669.669156310001</v>
      </c>
      <c r="R23" s="18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25">
      <c r="A24" s="34"/>
      <c r="B24" s="22" t="s">
        <v>16</v>
      </c>
      <c r="C24" s="1">
        <f>SUM(C25:C28)</f>
        <v>18289.035894000001</v>
      </c>
      <c r="D24" s="1">
        <f t="shared" ref="D24:P24" si="6">SUM(D25:D28)</f>
        <v>15659.80875647</v>
      </c>
      <c r="E24" s="1">
        <f t="shared" si="6"/>
        <v>295.39380205000003</v>
      </c>
      <c r="F24" s="1">
        <f t="shared" si="6"/>
        <v>75.622410299999999</v>
      </c>
      <c r="G24" s="1">
        <f t="shared" si="6"/>
        <v>2383.5773462800003</v>
      </c>
      <c r="H24" s="1">
        <f t="shared" si="6"/>
        <v>84.007262189999992</v>
      </c>
      <c r="I24" s="1">
        <f t="shared" si="6"/>
        <v>82.658338209999968</v>
      </c>
      <c r="J24" s="1">
        <f t="shared" si="6"/>
        <v>81.284046259999997</v>
      </c>
      <c r="K24" s="1">
        <f t="shared" si="6"/>
        <v>92.466800160000005</v>
      </c>
      <c r="L24" s="1">
        <f t="shared" si="6"/>
        <v>88.671762450000017</v>
      </c>
      <c r="M24" s="1">
        <f t="shared" si="6"/>
        <v>4605.5668558699999</v>
      </c>
      <c r="N24" s="1">
        <f t="shared" si="6"/>
        <v>100.05164605999998</v>
      </c>
      <c r="O24" s="1">
        <f t="shared" si="6"/>
        <v>100.96638106999998</v>
      </c>
      <c r="P24" s="1">
        <f t="shared" si="6"/>
        <v>2601.8362832499997</v>
      </c>
      <c r="Q24" s="61">
        <f>Q25+Q26+Q27+Q28</f>
        <v>10592.102934150002</v>
      </c>
      <c r="R24" s="18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25">
      <c r="B25" s="32" t="s">
        <v>15</v>
      </c>
      <c r="C25" s="57">
        <v>8299.5631909999993</v>
      </c>
      <c r="D25" s="57">
        <v>5670.2076124699997</v>
      </c>
      <c r="E25" s="87">
        <v>294.13642605000001</v>
      </c>
      <c r="F25" s="87">
        <v>74.302081100000009</v>
      </c>
      <c r="G25" s="87">
        <v>109.48844688000001</v>
      </c>
      <c r="H25" s="87">
        <v>82.729416189999995</v>
      </c>
      <c r="I25" s="87">
        <v>81.380492209999971</v>
      </c>
      <c r="J25" s="87">
        <v>79.998552759999995</v>
      </c>
      <c r="K25" s="87">
        <v>91.15042416</v>
      </c>
      <c r="L25" s="87">
        <v>86.920174950000003</v>
      </c>
      <c r="M25" s="87">
        <v>108.85242719</v>
      </c>
      <c r="N25" s="87">
        <v>98.280242079999979</v>
      </c>
      <c r="O25" s="87">
        <v>99.815411069999982</v>
      </c>
      <c r="P25" s="87">
        <v>195.37912460000001</v>
      </c>
      <c r="Q25" s="58">
        <f>SUM(E25:P25)</f>
        <v>1402.4332192400002</v>
      </c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25">
      <c r="B26" s="32" t="s">
        <v>14</v>
      </c>
      <c r="C26" s="57">
        <v>748.3</v>
      </c>
      <c r="D26" s="57">
        <v>747.97498700000006</v>
      </c>
      <c r="E26" s="87">
        <v>1.257376</v>
      </c>
      <c r="F26" s="87">
        <v>1.257376</v>
      </c>
      <c r="G26" s="87">
        <v>1.257376</v>
      </c>
      <c r="H26" s="87">
        <v>1.277846</v>
      </c>
      <c r="I26" s="87">
        <v>1.277846</v>
      </c>
      <c r="J26" s="87">
        <v>1.2854935000000001</v>
      </c>
      <c r="K26" s="87">
        <v>1.280376</v>
      </c>
      <c r="L26" s="87">
        <v>1.2752585000000001</v>
      </c>
      <c r="M26" s="87">
        <v>1.259906</v>
      </c>
      <c r="N26" s="87">
        <v>1.259906</v>
      </c>
      <c r="O26" s="87">
        <v>1.0759700000000001</v>
      </c>
      <c r="P26" s="87">
        <v>1.2102569999999999</v>
      </c>
      <c r="Q26" s="58">
        <f>SUM(E26:P26)</f>
        <v>14.974987000000002</v>
      </c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5">
      <c r="B27" s="32" t="s">
        <v>13</v>
      </c>
      <c r="C27" s="57">
        <v>9240.5862030000008</v>
      </c>
      <c r="D27" s="57">
        <v>9241.0511569999999</v>
      </c>
      <c r="E27" s="87">
        <v>0</v>
      </c>
      <c r="F27" s="87">
        <v>6.2953200000000001E-2</v>
      </c>
      <c r="G27" s="87">
        <v>2272.7715233399999</v>
      </c>
      <c r="H27" s="87">
        <v>0</v>
      </c>
      <c r="I27" s="87">
        <v>0</v>
      </c>
      <c r="J27" s="87">
        <v>0</v>
      </c>
      <c r="K27" s="87">
        <v>3.5999999999999997E-2</v>
      </c>
      <c r="L27" s="87">
        <v>0.476329</v>
      </c>
      <c r="M27" s="87">
        <v>4495.4545226800001</v>
      </c>
      <c r="N27" s="87">
        <v>0.51149798000000002</v>
      </c>
      <c r="O27" s="87">
        <v>7.4999999999999997E-2</v>
      </c>
      <c r="P27" s="87">
        <v>2405.2469016499999</v>
      </c>
      <c r="Q27" s="58">
        <f>SUM(E27:P27)</f>
        <v>9174.6347278499998</v>
      </c>
      <c r="R27" s="18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25">
      <c r="B28" s="32" t="s">
        <v>12</v>
      </c>
      <c r="C28" s="57">
        <v>0.58650000000000002</v>
      </c>
      <c r="D28" s="57">
        <v>0.57499999999999996</v>
      </c>
      <c r="E28" s="87">
        <v>0</v>
      </c>
      <c r="F28" s="87">
        <v>0</v>
      </c>
      <c r="G28" s="87">
        <v>6.0000060000000001E-2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7">
        <v>0</v>
      </c>
      <c r="Q28" s="58">
        <f t="shared" ref="Q28" si="7">SUM(E28:P28)</f>
        <v>6.0000060000000001E-2</v>
      </c>
      <c r="R28" s="18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25">
      <c r="B29" s="22" t="s">
        <v>8</v>
      </c>
      <c r="C29" s="4">
        <f>SUM(C30:C35)</f>
        <v>4468.0238819999995</v>
      </c>
      <c r="D29" s="4">
        <f t="shared" ref="D29:O29" si="8">SUM(D30:D35)</f>
        <v>4553.0353604699994</v>
      </c>
      <c r="E29" s="4">
        <f t="shared" si="8"/>
        <v>0.77207426000000001</v>
      </c>
      <c r="F29" s="4">
        <f t="shared" si="8"/>
        <v>3.1972728500000001</v>
      </c>
      <c r="G29" s="4">
        <f t="shared" si="8"/>
        <v>2.0155342800000002</v>
      </c>
      <c r="H29" s="4">
        <f t="shared" si="8"/>
        <v>5.0949967400000009</v>
      </c>
      <c r="I29" s="4">
        <f t="shared" si="8"/>
        <v>0</v>
      </c>
      <c r="J29" s="4">
        <f t="shared" si="8"/>
        <v>19.438786610000001</v>
      </c>
      <c r="K29" s="4">
        <f t="shared" si="8"/>
        <v>4.3086045400000001</v>
      </c>
      <c r="L29" s="4">
        <f t="shared" si="8"/>
        <v>0.78722037999999994</v>
      </c>
      <c r="M29" s="4">
        <f t="shared" si="8"/>
        <v>7.9255862500000003</v>
      </c>
      <c r="N29" s="4">
        <f t="shared" si="8"/>
        <v>5.5876685799999999</v>
      </c>
      <c r="O29" s="4">
        <f t="shared" si="8"/>
        <v>6.8053143200000008</v>
      </c>
      <c r="P29" s="4">
        <f>SUM(P30:P35)</f>
        <v>21.63316335</v>
      </c>
      <c r="Q29" s="62">
        <f>SUM(Q30:Q35)</f>
        <v>77.566222159999995</v>
      </c>
      <c r="R29" s="18"/>
      <c r="S29" s="6"/>
      <c r="T29" s="6"/>
      <c r="U29" s="6"/>
      <c r="V29" s="6"/>
      <c r="W29" s="6"/>
      <c r="X29" s="6"/>
      <c r="Y29" s="6"/>
      <c r="Z29" s="6"/>
      <c r="AA29" s="6"/>
    </row>
    <row r="30" spans="1:27" x14ac:dyDescent="0.25">
      <c r="B30" s="5" t="s">
        <v>29</v>
      </c>
      <c r="C30" s="59">
        <v>1.1879960000000001</v>
      </c>
      <c r="D30" s="59">
        <v>1.1879960000000001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8">
        <f>SUM(E30:P30)</f>
        <v>0</v>
      </c>
      <c r="R30" s="18"/>
      <c r="S30" s="6"/>
      <c r="T30" s="6"/>
      <c r="U30" s="6"/>
      <c r="V30" s="6"/>
      <c r="W30" s="6"/>
      <c r="X30" s="6"/>
      <c r="Y30" s="6"/>
      <c r="Z30" s="6"/>
      <c r="AA30" s="6"/>
    </row>
    <row r="31" spans="1:27" x14ac:dyDescent="0.25">
      <c r="B31" s="5" t="s">
        <v>30</v>
      </c>
      <c r="C31" s="59">
        <v>653.24088500000005</v>
      </c>
      <c r="D31" s="59">
        <v>720.11049296999988</v>
      </c>
      <c r="E31" s="85">
        <v>0.77207426000000001</v>
      </c>
      <c r="F31" s="85">
        <v>0.96307452999999987</v>
      </c>
      <c r="G31" s="85">
        <v>1.8907758300000002</v>
      </c>
      <c r="H31" s="85">
        <v>4.5732772000000006</v>
      </c>
      <c r="I31" s="85">
        <v>0</v>
      </c>
      <c r="J31" s="85">
        <v>15.184678099999999</v>
      </c>
      <c r="K31" s="85">
        <v>3.01119198</v>
      </c>
      <c r="L31" s="85">
        <v>0.49464008999999998</v>
      </c>
      <c r="M31" s="85">
        <v>4.15632307</v>
      </c>
      <c r="N31" s="85">
        <v>5.4384788200000003</v>
      </c>
      <c r="O31" s="85">
        <v>3.9024460300000001</v>
      </c>
      <c r="P31" s="85">
        <v>14.55765807</v>
      </c>
      <c r="Q31" s="58">
        <f t="shared" ref="Q31:Q35" si="9">SUM(E31:P31)</f>
        <v>54.944617979999997</v>
      </c>
      <c r="R31" s="18"/>
      <c r="S31" s="6"/>
      <c r="T31" s="6"/>
      <c r="U31" s="6"/>
      <c r="V31" s="6"/>
      <c r="W31" s="6"/>
      <c r="X31" s="6"/>
      <c r="Y31" s="6"/>
      <c r="Z31" s="6"/>
      <c r="AA31" s="6"/>
    </row>
    <row r="32" spans="1:27" x14ac:dyDescent="0.25">
      <c r="B32" s="5" t="s">
        <v>33</v>
      </c>
      <c r="C32" s="59">
        <v>0.27500000000000002</v>
      </c>
      <c r="D32" s="59">
        <v>0.27500000000000002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8">
        <f t="shared" si="9"/>
        <v>0</v>
      </c>
      <c r="R32" s="18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25">
      <c r="B33" s="5" t="s">
        <v>31</v>
      </c>
      <c r="C33" s="59">
        <v>5.0450949999999999</v>
      </c>
      <c r="D33" s="59">
        <v>23.186965499999999</v>
      </c>
      <c r="E33" s="85">
        <v>0</v>
      </c>
      <c r="F33" s="85">
        <v>2.2341983200000004</v>
      </c>
      <c r="G33" s="85">
        <v>0.12475844999999999</v>
      </c>
      <c r="H33" s="85">
        <v>0.52171953999999998</v>
      </c>
      <c r="I33" s="85">
        <v>0</v>
      </c>
      <c r="J33" s="85">
        <v>4.25410851</v>
      </c>
      <c r="K33" s="85">
        <v>1.2974125600000002</v>
      </c>
      <c r="L33" s="85">
        <v>0.29258028999999997</v>
      </c>
      <c r="M33" s="85">
        <v>3.7692631799999998</v>
      </c>
      <c r="N33" s="85">
        <v>0.14918976</v>
      </c>
      <c r="O33" s="85">
        <v>2.9028682900000007</v>
      </c>
      <c r="P33" s="85">
        <v>7.0755052799999989</v>
      </c>
      <c r="Q33" s="58">
        <f t="shared" si="9"/>
        <v>22.621604179999999</v>
      </c>
      <c r="R33" s="18"/>
      <c r="S33" s="6"/>
      <c r="T33" s="6"/>
      <c r="U33" s="6"/>
      <c r="V33" s="6"/>
      <c r="W33" s="6"/>
      <c r="X33" s="6"/>
      <c r="Y33" s="6"/>
      <c r="Z33" s="6"/>
      <c r="AA33" s="6"/>
    </row>
    <row r="34" spans="1:27" x14ac:dyDescent="0.25">
      <c r="B34" s="5" t="s">
        <v>32</v>
      </c>
      <c r="C34" s="59">
        <v>0.59250000000000003</v>
      </c>
      <c r="D34" s="59">
        <v>0.59250000000000003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8">
        <f t="shared" si="9"/>
        <v>0</v>
      </c>
      <c r="R34" s="18"/>
      <c r="S34" s="6"/>
      <c r="T34" s="6"/>
      <c r="U34" s="6"/>
      <c r="V34" s="6"/>
      <c r="W34" s="6"/>
      <c r="X34" s="6"/>
      <c r="Y34" s="6"/>
      <c r="Z34" s="6"/>
      <c r="AA34" s="6"/>
    </row>
    <row r="35" spans="1:27" x14ac:dyDescent="0.25">
      <c r="B35" s="5" t="s">
        <v>55</v>
      </c>
      <c r="C35" s="59">
        <v>3807.6824059999999</v>
      </c>
      <c r="D35" s="59">
        <v>3807.6824059999999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5">
        <v>0</v>
      </c>
      <c r="Q35" s="58">
        <f t="shared" si="9"/>
        <v>0</v>
      </c>
      <c r="R35" s="18"/>
      <c r="S35" s="6"/>
      <c r="T35" s="6"/>
      <c r="U35" s="6"/>
      <c r="V35" s="6"/>
      <c r="W35" s="6"/>
      <c r="X35" s="6"/>
      <c r="Y35" s="6"/>
      <c r="Z35" s="6"/>
      <c r="AA35" s="6"/>
    </row>
    <row r="36" spans="1:27" ht="17.25" customHeight="1" x14ac:dyDescent="0.25">
      <c r="B36" s="28" t="s">
        <v>35</v>
      </c>
      <c r="C36" s="27"/>
      <c r="D36" s="27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18"/>
      <c r="S36" s="6"/>
      <c r="T36" s="6"/>
      <c r="U36" s="6"/>
      <c r="V36" s="6"/>
      <c r="W36" s="6"/>
      <c r="X36" s="6"/>
      <c r="Y36" s="6"/>
      <c r="Z36" s="6"/>
      <c r="AA36" s="6"/>
    </row>
    <row r="37" spans="1:27" ht="17.25" customHeight="1" x14ac:dyDescent="0.25">
      <c r="B37" s="31" t="s">
        <v>11</v>
      </c>
      <c r="C37" s="29">
        <f t="shared" ref="C37:Q37" si="10">C13-C24</f>
        <v>4452.3754869999975</v>
      </c>
      <c r="D37" s="29">
        <f t="shared" si="10"/>
        <v>4463.5387075300023</v>
      </c>
      <c r="E37" s="29">
        <f t="shared" si="10"/>
        <v>86.152088479999975</v>
      </c>
      <c r="F37" s="29">
        <f t="shared" si="10"/>
        <v>19.203045169999953</v>
      </c>
      <c r="G37" s="29">
        <f t="shared" si="10"/>
        <v>-19.565484830000514</v>
      </c>
      <c r="H37" s="29">
        <f t="shared" si="10"/>
        <v>24.912761580000009</v>
      </c>
      <c r="I37" s="29">
        <f t="shared" si="10"/>
        <v>-3.1993141599999717</v>
      </c>
      <c r="J37" s="29">
        <f t="shared" si="10"/>
        <v>11.354949340000005</v>
      </c>
      <c r="K37" s="29">
        <f t="shared" si="10"/>
        <v>10.627794300000005</v>
      </c>
      <c r="L37" s="29">
        <f t="shared" si="10"/>
        <v>-25.156251310000023</v>
      </c>
      <c r="M37" s="29">
        <f t="shared" si="10"/>
        <v>14.065754840001318</v>
      </c>
      <c r="N37" s="29">
        <f t="shared" si="10"/>
        <v>0.45787541000002818</v>
      </c>
      <c r="O37" s="29">
        <f t="shared" si="10"/>
        <v>10.80273852000002</v>
      </c>
      <c r="P37" s="29">
        <f t="shared" si="10"/>
        <v>-80.429125139999542</v>
      </c>
      <c r="Q37" s="29">
        <f t="shared" si="10"/>
        <v>49.22683219999999</v>
      </c>
      <c r="R37" s="18"/>
      <c r="S37" s="6"/>
      <c r="T37" s="6"/>
      <c r="U37" s="6"/>
      <c r="V37" s="6"/>
      <c r="W37" s="6"/>
      <c r="X37" s="6"/>
      <c r="Y37" s="6"/>
      <c r="Z37" s="6"/>
      <c r="AA37" s="6"/>
    </row>
    <row r="38" spans="1:27" x14ac:dyDescent="0.25">
      <c r="B38" s="31" t="s">
        <v>7</v>
      </c>
      <c r="C38" s="29">
        <f t="shared" ref="C38:Q38" si="11">C19-C29</f>
        <v>-4442.3754869999993</v>
      </c>
      <c r="D38" s="29">
        <f t="shared" si="11"/>
        <v>-4527.3869654699993</v>
      </c>
      <c r="E38" s="29">
        <f t="shared" si="11"/>
        <v>-0.77207426000000001</v>
      </c>
      <c r="F38" s="29">
        <f t="shared" si="11"/>
        <v>-3.1972728500000001</v>
      </c>
      <c r="G38" s="29">
        <f t="shared" si="11"/>
        <v>-2.0155342800000002</v>
      </c>
      <c r="H38" s="29">
        <f t="shared" si="11"/>
        <v>-5.0949967400000009</v>
      </c>
      <c r="I38" s="29">
        <f t="shared" si="11"/>
        <v>0</v>
      </c>
      <c r="J38" s="29">
        <f t="shared" si="11"/>
        <v>-19.438786610000001</v>
      </c>
      <c r="K38" s="29">
        <f t="shared" si="11"/>
        <v>-4.3086045400000001</v>
      </c>
      <c r="L38" s="29">
        <f t="shared" si="11"/>
        <v>-0.78722037999999994</v>
      </c>
      <c r="M38" s="29">
        <f t="shared" si="11"/>
        <v>-7.9255862500000003</v>
      </c>
      <c r="N38" s="29">
        <f t="shared" si="11"/>
        <v>-5.5876685799999999</v>
      </c>
      <c r="O38" s="29">
        <f t="shared" si="11"/>
        <v>-6.8053143200000008</v>
      </c>
      <c r="P38" s="29">
        <f t="shared" si="11"/>
        <v>-21.63316335</v>
      </c>
      <c r="Q38" s="29">
        <f t="shared" si="11"/>
        <v>-77.566222159999995</v>
      </c>
      <c r="R38" s="18"/>
      <c r="S38" s="6"/>
      <c r="T38" s="6"/>
      <c r="U38" s="6"/>
      <c r="V38" s="6"/>
      <c r="W38" s="6"/>
      <c r="X38" s="6"/>
      <c r="Y38" s="6"/>
      <c r="Z38" s="6"/>
      <c r="AA38" s="6"/>
    </row>
    <row r="39" spans="1:27" x14ac:dyDescent="0.25">
      <c r="B39" s="31" t="s">
        <v>6</v>
      </c>
      <c r="C39" s="29">
        <f t="shared" ref="C39:Q39" si="12">(C13+C19)-(C24+C29)</f>
        <v>9.999999999996362</v>
      </c>
      <c r="D39" s="29">
        <f t="shared" si="12"/>
        <v>-63.848257939996984</v>
      </c>
      <c r="E39" s="29">
        <f t="shared" si="12"/>
        <v>85.380014219999964</v>
      </c>
      <c r="F39" s="29">
        <f t="shared" si="12"/>
        <v>16.005772319999949</v>
      </c>
      <c r="G39" s="29">
        <f t="shared" si="12"/>
        <v>-21.581019110000398</v>
      </c>
      <c r="H39" s="29">
        <f t="shared" si="12"/>
        <v>19.817764840000009</v>
      </c>
      <c r="I39" s="29">
        <f t="shared" si="12"/>
        <v>-3.1993141599999717</v>
      </c>
      <c r="J39" s="29">
        <f t="shared" si="12"/>
        <v>-8.0838372699999894</v>
      </c>
      <c r="K39" s="29">
        <f t="shared" si="12"/>
        <v>6.3191897600000004</v>
      </c>
      <c r="L39" s="29">
        <f t="shared" si="12"/>
        <v>-25.943471690000017</v>
      </c>
      <c r="M39" s="29">
        <f t="shared" si="12"/>
        <v>6.1401685900009397</v>
      </c>
      <c r="N39" s="29">
        <f t="shared" si="12"/>
        <v>-5.1297931699999708</v>
      </c>
      <c r="O39" s="29">
        <f t="shared" si="12"/>
        <v>3.9974242000000118</v>
      </c>
      <c r="P39" s="29">
        <f t="shared" si="12"/>
        <v>-102.06228848999945</v>
      </c>
      <c r="Q39" s="29">
        <f t="shared" si="12"/>
        <v>-28.339389959999608</v>
      </c>
      <c r="R39" s="18"/>
      <c r="S39" s="6"/>
      <c r="T39" s="6"/>
      <c r="U39" s="6"/>
      <c r="V39" s="6"/>
      <c r="W39" s="6"/>
      <c r="X39" s="6"/>
      <c r="Y39" s="6"/>
      <c r="Z39" s="6"/>
      <c r="AA39" s="6"/>
    </row>
    <row r="40" spans="1:27" hidden="1" x14ac:dyDescent="0.25">
      <c r="B40" s="31" t="s">
        <v>34</v>
      </c>
      <c r="C40" s="30" t="e">
        <f>C39+#REF!</f>
        <v>#REF!</v>
      </c>
      <c r="D40" s="29" t="e">
        <f>D39+#REF!</f>
        <v>#REF!</v>
      </c>
      <c r="E40" s="29" t="e">
        <f>E39+#REF!</f>
        <v>#REF!</v>
      </c>
      <c r="F40" s="29" t="e">
        <f>F39+#REF!</f>
        <v>#REF!</v>
      </c>
      <c r="G40" s="29" t="e">
        <f>G39+#REF!</f>
        <v>#REF!</v>
      </c>
      <c r="H40" s="29" t="e">
        <f>H39+#REF!</f>
        <v>#REF!</v>
      </c>
      <c r="I40" s="29" t="e">
        <f>I39+#REF!</f>
        <v>#REF!</v>
      </c>
      <c r="J40" s="29" t="e">
        <f>J39+#REF!</f>
        <v>#REF!</v>
      </c>
      <c r="K40" s="29" t="e">
        <f>K39+#REF!</f>
        <v>#REF!</v>
      </c>
      <c r="L40" s="29" t="e">
        <f>L39+#REF!</f>
        <v>#REF!</v>
      </c>
      <c r="M40" s="29" t="e">
        <f>M39+#REF!</f>
        <v>#REF!</v>
      </c>
      <c r="N40" s="29" t="e">
        <f>N39+#REF!</f>
        <v>#REF!</v>
      </c>
      <c r="O40" s="29" t="e">
        <f>O39+#REF!</f>
        <v>#REF!</v>
      </c>
      <c r="P40" s="29" t="e">
        <f>P39+#REF!</f>
        <v>#REF!</v>
      </c>
      <c r="Q40" s="30" t="e">
        <f>Q39+#REF!</f>
        <v>#REF!</v>
      </c>
      <c r="R40" s="18"/>
      <c r="S40" s="6"/>
      <c r="T40" s="6"/>
      <c r="U40" s="6"/>
      <c r="V40" s="6"/>
      <c r="W40" s="6"/>
      <c r="X40" s="6"/>
      <c r="Y40" s="6"/>
      <c r="Z40" s="6"/>
      <c r="AA40" s="6"/>
    </row>
    <row r="41" spans="1:27" ht="17.25" customHeight="1" x14ac:dyDescent="0.25">
      <c r="B41" s="28" t="s">
        <v>0</v>
      </c>
      <c r="C41" s="95">
        <f t="shared" ref="C41:Q41" si="13">C42-C44</f>
        <v>-10</v>
      </c>
      <c r="D41" s="95">
        <f t="shared" si="13"/>
        <v>63.848257940000003</v>
      </c>
      <c r="E41" s="26">
        <f t="shared" si="13"/>
        <v>0</v>
      </c>
      <c r="F41" s="26">
        <f t="shared" si="13"/>
        <v>0</v>
      </c>
      <c r="G41" s="26">
        <f t="shared" si="13"/>
        <v>0</v>
      </c>
      <c r="H41" s="26">
        <f t="shared" si="13"/>
        <v>0</v>
      </c>
      <c r="I41" s="26">
        <f t="shared" si="13"/>
        <v>0</v>
      </c>
      <c r="J41" s="26">
        <f t="shared" si="13"/>
        <v>0</v>
      </c>
      <c r="K41" s="26">
        <f t="shared" si="13"/>
        <v>0</v>
      </c>
      <c r="L41" s="26">
        <f t="shared" si="13"/>
        <v>0</v>
      </c>
      <c r="M41" s="26">
        <f t="shared" si="13"/>
        <v>-2.7344746</v>
      </c>
      <c r="N41" s="26">
        <f t="shared" si="13"/>
        <v>-0.17399999999999999</v>
      </c>
      <c r="O41" s="26">
        <f t="shared" si="13"/>
        <v>0</v>
      </c>
      <c r="P41" s="26">
        <f t="shared" si="13"/>
        <v>11.614111739999998</v>
      </c>
      <c r="Q41" s="26">
        <f t="shared" si="13"/>
        <v>8.7056371400000003</v>
      </c>
      <c r="R41" s="18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25">
      <c r="A42" s="56"/>
      <c r="B42" s="25" t="s">
        <v>5</v>
      </c>
      <c r="C42" s="3">
        <f>C43</f>
        <v>0</v>
      </c>
      <c r="D42" s="3">
        <f t="shared" ref="D42:P42" si="14">D43</f>
        <v>103.46090476000001</v>
      </c>
      <c r="E42" s="3">
        <f t="shared" si="14"/>
        <v>0</v>
      </c>
      <c r="F42" s="3">
        <f t="shared" si="14"/>
        <v>0</v>
      </c>
      <c r="G42" s="3">
        <f t="shared" si="14"/>
        <v>0</v>
      </c>
      <c r="H42" s="3">
        <f t="shared" si="14"/>
        <v>0</v>
      </c>
      <c r="I42" s="3">
        <f t="shared" si="14"/>
        <v>0</v>
      </c>
      <c r="J42" s="3">
        <f t="shared" si="14"/>
        <v>0</v>
      </c>
      <c r="K42" s="3">
        <f t="shared" si="14"/>
        <v>0</v>
      </c>
      <c r="L42" s="3">
        <f t="shared" si="14"/>
        <v>0</v>
      </c>
      <c r="M42" s="3">
        <f t="shared" si="14"/>
        <v>0</v>
      </c>
      <c r="N42" s="3">
        <f t="shared" si="14"/>
        <v>0</v>
      </c>
      <c r="O42" s="3">
        <f t="shared" si="14"/>
        <v>0</v>
      </c>
      <c r="P42" s="3">
        <f t="shared" si="14"/>
        <v>18.5767807</v>
      </c>
      <c r="Q42" s="3">
        <f>SUM(Q43:Q43)</f>
        <v>18.5767807</v>
      </c>
      <c r="R42" s="18"/>
      <c r="S42" s="6"/>
      <c r="T42" s="6"/>
      <c r="U42" s="6"/>
      <c r="V42" s="6"/>
      <c r="W42" s="6"/>
      <c r="X42" s="6"/>
      <c r="Y42" s="6"/>
      <c r="Z42" s="6"/>
      <c r="AA42" s="6"/>
    </row>
    <row r="43" spans="1:27" x14ac:dyDescent="0.25">
      <c r="B43" s="24" t="s">
        <v>4</v>
      </c>
      <c r="C43" s="2">
        <v>0</v>
      </c>
      <c r="D43" s="23">
        <v>103.46090476000001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18.5767807</v>
      </c>
      <c r="Q43" s="23">
        <f>SUM(E43:P43)</f>
        <v>18.5767807</v>
      </c>
      <c r="R43" s="18"/>
      <c r="S43" s="6"/>
      <c r="T43" s="6"/>
      <c r="U43" s="6"/>
      <c r="V43" s="6"/>
      <c r="W43" s="6"/>
      <c r="X43" s="6"/>
      <c r="Y43" s="6"/>
      <c r="Z43" s="6"/>
      <c r="AA43" s="6"/>
    </row>
    <row r="44" spans="1:27" x14ac:dyDescent="0.25">
      <c r="B44" s="22" t="s">
        <v>3</v>
      </c>
      <c r="C44" s="3">
        <f>SUM(C45:C46)</f>
        <v>10</v>
      </c>
      <c r="D44" s="3">
        <f t="shared" ref="D44:P44" si="15">SUM(D45:D46)</f>
        <v>39.612646820000002</v>
      </c>
      <c r="E44" s="3">
        <f t="shared" si="15"/>
        <v>0</v>
      </c>
      <c r="F44" s="3">
        <f t="shared" si="15"/>
        <v>0</v>
      </c>
      <c r="G44" s="3">
        <f t="shared" si="15"/>
        <v>0</v>
      </c>
      <c r="H44" s="3">
        <f t="shared" si="15"/>
        <v>0</v>
      </c>
      <c r="I44" s="3">
        <f t="shared" si="15"/>
        <v>0</v>
      </c>
      <c r="J44" s="3">
        <f t="shared" si="15"/>
        <v>0</v>
      </c>
      <c r="K44" s="3">
        <f t="shared" si="15"/>
        <v>0</v>
      </c>
      <c r="L44" s="3">
        <f t="shared" si="15"/>
        <v>0</v>
      </c>
      <c r="M44" s="3">
        <f t="shared" si="15"/>
        <v>2.7344746</v>
      </c>
      <c r="N44" s="3">
        <f t="shared" si="15"/>
        <v>0.17399999999999999</v>
      </c>
      <c r="O44" s="3">
        <f t="shared" si="15"/>
        <v>0</v>
      </c>
      <c r="P44" s="3">
        <f t="shared" si="15"/>
        <v>6.9626689600000011</v>
      </c>
      <c r="Q44" s="3">
        <f>SUM(Q45:Q46)</f>
        <v>9.8711435600000002</v>
      </c>
      <c r="R44" s="18"/>
      <c r="S44" s="6"/>
      <c r="T44" s="6"/>
      <c r="U44" s="6"/>
      <c r="V44" s="6"/>
      <c r="W44" s="6"/>
      <c r="X44" s="6"/>
      <c r="Y44" s="6"/>
      <c r="Z44" s="6"/>
      <c r="AA44" s="6"/>
    </row>
    <row r="45" spans="1:27" x14ac:dyDescent="0.25">
      <c r="B45" s="21" t="s">
        <v>2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3">
        <f>SUM(E45:P45)</f>
        <v>0</v>
      </c>
      <c r="R45" s="18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thickBot="1" x14ac:dyDescent="0.3">
      <c r="B46" s="54" t="s">
        <v>1</v>
      </c>
      <c r="C46" s="55">
        <v>10</v>
      </c>
      <c r="D46" s="55">
        <v>39.612646820000002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2.7344746</v>
      </c>
      <c r="N46" s="86">
        <v>0.17399999999999999</v>
      </c>
      <c r="O46" s="86">
        <v>0</v>
      </c>
      <c r="P46" s="86">
        <v>6.9626689600000011</v>
      </c>
      <c r="Q46" s="86">
        <f>SUM(E46:P46)</f>
        <v>9.8711435600000002</v>
      </c>
      <c r="R46" s="18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customHeight="1" x14ac:dyDescent="0.25">
      <c r="B47" s="72" t="s">
        <v>42</v>
      </c>
      <c r="C47" s="72"/>
      <c r="D47" s="72"/>
      <c r="E47" s="16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customFormat="1" x14ac:dyDescent="0.25">
      <c r="B48" s="89" t="s">
        <v>68</v>
      </c>
      <c r="C48" s="93"/>
      <c r="D48" s="93"/>
      <c r="E48" s="92"/>
      <c r="F48" s="92"/>
      <c r="G48" s="92"/>
      <c r="H48" s="92"/>
      <c r="I48" s="92"/>
      <c r="J48" s="92"/>
      <c r="K48" s="94"/>
      <c r="L48" s="90"/>
      <c r="M48" s="90"/>
      <c r="N48" s="90"/>
      <c r="O48" s="90"/>
      <c r="P48" s="90"/>
      <c r="Q48" s="90"/>
    </row>
    <row r="49" spans="2:27" x14ac:dyDescent="0.25">
      <c r="B49" s="16" t="s">
        <v>67</v>
      </c>
      <c r="C49" s="17"/>
      <c r="D49" s="17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x14ac:dyDescent="0.25">
      <c r="B50" s="12"/>
      <c r="C50" s="11"/>
      <c r="D50" s="11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3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x14ac:dyDescent="0.25">
      <c r="B51" s="12"/>
      <c r="C51" s="11"/>
      <c r="D51" s="11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x14ac:dyDescent="0.25">
      <c r="B52" s="12"/>
      <c r="C52" s="11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2:27" x14ac:dyDescent="0.25">
      <c r="B53" s="12"/>
      <c r="C53" s="11"/>
      <c r="D53" s="1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2:27" x14ac:dyDescent="0.25">
      <c r="B54" s="12"/>
      <c r="C54" s="11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27" x14ac:dyDescent="0.25"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2:27" x14ac:dyDescent="0.25"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2:27" x14ac:dyDescent="0.25"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2:27" x14ac:dyDescent="0.25">
      <c r="C58" s="6"/>
      <c r="D58" s="6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2:27" x14ac:dyDescent="0.25">
      <c r="C59" s="6"/>
      <c r="D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2:27" x14ac:dyDescent="0.25">
      <c r="C60" s="6"/>
      <c r="D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2:27" x14ac:dyDescent="0.25">
      <c r="C61" s="6"/>
      <c r="D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</sheetData>
  <mergeCells count="4"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Q25:Q28 Q30:Q35 Q43 Q45:Q46 Q14:Q18 Q20:Q22" formulaRange="1"/>
    <ignoredError sqref="Q29 Q44 Q19" formula="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A60"/>
  <sheetViews>
    <sheetView showGridLines="0" zoomScale="90" zoomScaleNormal="90" workbookViewId="0">
      <selection activeCell="B50" sqref="B50"/>
    </sheetView>
  </sheetViews>
  <sheetFormatPr baseColWidth="10" defaultColWidth="11.42578125" defaultRowHeight="15" x14ac:dyDescent="0.25"/>
  <cols>
    <col min="1" max="1" width="6.28515625" style="6" customWidth="1"/>
    <col min="2" max="2" width="70.140625" style="6" customWidth="1"/>
    <col min="3" max="4" width="16.42578125" style="8" customWidth="1"/>
    <col min="5" max="16" width="12.140625" style="6" customWidth="1"/>
    <col min="17" max="17" width="16.7109375" style="7" customWidth="1"/>
    <col min="18" max="18" width="18.85546875" style="7" bestFit="1" customWidth="1"/>
    <col min="19" max="19" width="21" style="7" customWidth="1"/>
    <col min="20" max="20" width="13.140625" style="7" bestFit="1" customWidth="1"/>
    <col min="21" max="26" width="11.42578125" style="7"/>
    <col min="27" max="27" width="12.7109375" style="7" bestFit="1" customWidth="1"/>
    <col min="28" max="16384" width="11.42578125" style="6"/>
  </cols>
  <sheetData>
    <row r="3" spans="1:27" ht="28.5" x14ac:dyDescent="0.25">
      <c r="A3" s="50"/>
      <c r="B3" s="104" t="s">
        <v>28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27" ht="21" x14ac:dyDescent="0.25">
      <c r="A4" s="50"/>
      <c r="B4" s="106" t="s">
        <v>27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27" ht="15.75" customHeight="1" x14ac:dyDescent="0.25">
      <c r="A5" s="50"/>
      <c r="B5" s="108" t="s">
        <v>58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27" x14ac:dyDescent="0.25">
      <c r="A6" s="50"/>
      <c r="B6" s="110" t="s">
        <v>59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27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27" x14ac:dyDescent="0.25">
      <c r="A8" s="50"/>
      <c r="B8" s="52" t="s">
        <v>26</v>
      </c>
      <c r="C8" s="49"/>
      <c r="D8" s="49"/>
    </row>
    <row r="9" spans="1:27" ht="3.75" customHeight="1" x14ac:dyDescent="0.25">
      <c r="A9" s="46"/>
      <c r="B9" s="48"/>
      <c r="C9" s="47"/>
      <c r="D9" s="4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27" ht="30.75" customHeight="1" x14ac:dyDescent="0.25">
      <c r="B10" s="45" t="s">
        <v>25</v>
      </c>
      <c r="C10" s="44" t="s">
        <v>39</v>
      </c>
      <c r="D10" s="44" t="s">
        <v>53</v>
      </c>
      <c r="E10" s="43" t="s">
        <v>24</v>
      </c>
      <c r="F10" s="43" t="s">
        <v>41</v>
      </c>
      <c r="G10" s="43" t="s">
        <v>43</v>
      </c>
      <c r="H10" s="43" t="s">
        <v>52</v>
      </c>
      <c r="I10" s="43" t="s">
        <v>51</v>
      </c>
      <c r="J10" s="43" t="s">
        <v>50</v>
      </c>
      <c r="K10" s="43" t="s">
        <v>49</v>
      </c>
      <c r="L10" s="43" t="s">
        <v>48</v>
      </c>
      <c r="M10" s="43" t="s">
        <v>47</v>
      </c>
      <c r="N10" s="43" t="s">
        <v>46</v>
      </c>
      <c r="O10" s="43" t="s">
        <v>45</v>
      </c>
      <c r="P10" s="43" t="s">
        <v>44</v>
      </c>
      <c r="Q10" s="43" t="s">
        <v>23</v>
      </c>
      <c r="R10" s="6"/>
      <c r="S10" s="42"/>
      <c r="T10" s="6"/>
      <c r="U10" s="6"/>
      <c r="V10" s="6"/>
      <c r="W10" s="6"/>
      <c r="X10" s="6"/>
      <c r="Y10" s="6"/>
      <c r="Z10" s="6"/>
      <c r="AA10" s="6"/>
    </row>
    <row r="11" spans="1:27" ht="8.25" customHeight="1" x14ac:dyDescent="0.25">
      <c r="B11" s="41"/>
      <c r="C11" s="40"/>
      <c r="D11" s="40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7.25" customHeight="1" x14ac:dyDescent="0.25">
      <c r="B12" s="28" t="s">
        <v>37</v>
      </c>
      <c r="C12" s="27">
        <f t="shared" ref="C12:P12" si="0">C13+C19</f>
        <v>42794.757987000005</v>
      </c>
      <c r="D12" s="27">
        <f t="shared" si="0"/>
        <v>42970.005460770008</v>
      </c>
      <c r="E12" s="26">
        <f t="shared" si="0"/>
        <v>106.98354647999999</v>
      </c>
      <c r="F12" s="26">
        <f t="shared" si="0"/>
        <v>132.54317112000004</v>
      </c>
      <c r="G12" s="26">
        <f t="shared" si="0"/>
        <v>97.614803380000055</v>
      </c>
      <c r="H12" s="26">
        <f t="shared" si="0"/>
        <v>93.801873219999919</v>
      </c>
      <c r="I12" s="26">
        <f t="shared" si="0"/>
        <v>180.86969900999998</v>
      </c>
      <c r="J12" s="26">
        <f t="shared" si="0"/>
        <v>93.904088879999989</v>
      </c>
      <c r="K12" s="26">
        <f t="shared" si="0"/>
        <v>4922.3294910799996</v>
      </c>
      <c r="L12" s="26">
        <f t="shared" si="0"/>
        <v>105.70804951</v>
      </c>
      <c r="M12" s="26">
        <f t="shared" si="0"/>
        <v>2502.1779719400001</v>
      </c>
      <c r="N12" s="26">
        <f t="shared" si="0"/>
        <v>111.91181754000002</v>
      </c>
      <c r="O12" s="26">
        <f t="shared" si="0"/>
        <v>95.918182710000011</v>
      </c>
      <c r="P12" s="26">
        <f t="shared" si="0"/>
        <v>2643.1161494200001</v>
      </c>
      <c r="Q12" s="26">
        <f>+Q13+Q19</f>
        <v>11086.87884429</v>
      </c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x14ac:dyDescent="0.25">
      <c r="A13" s="56"/>
      <c r="B13" s="25" t="s">
        <v>22</v>
      </c>
      <c r="C13" s="3">
        <v>42656.063817000002</v>
      </c>
      <c r="D13" s="3">
        <v>42831.311290770005</v>
      </c>
      <c r="E13" s="3">
        <v>106.98354647999999</v>
      </c>
      <c r="F13" s="3">
        <v>132.54317112000004</v>
      </c>
      <c r="G13" s="3">
        <v>97.614803380000055</v>
      </c>
      <c r="H13" s="3">
        <v>93.801873219999919</v>
      </c>
      <c r="I13" s="3">
        <v>180.86969900999998</v>
      </c>
      <c r="J13" s="3">
        <v>93.904088879999989</v>
      </c>
      <c r="K13" s="3">
        <v>4922.3294910799996</v>
      </c>
      <c r="L13" s="3">
        <v>105.70804951</v>
      </c>
      <c r="M13" s="3">
        <v>2502.1779719400001</v>
      </c>
      <c r="N13" s="3">
        <v>111.91181754000002</v>
      </c>
      <c r="O13" s="3">
        <v>95.918182710000011</v>
      </c>
      <c r="P13" s="3">
        <v>2643.1161494200001</v>
      </c>
      <c r="Q13" s="3">
        <f>SUM(Q14:Q18)</f>
        <v>11086.87884429</v>
      </c>
      <c r="R13" s="18"/>
      <c r="S13" s="18"/>
      <c r="T13" s="18"/>
      <c r="U13" s="18"/>
      <c r="V13" s="18"/>
      <c r="W13" s="18"/>
      <c r="X13" s="18"/>
      <c r="Y13" s="18"/>
      <c r="Z13" s="18"/>
      <c r="AA13" s="6"/>
    </row>
    <row r="14" spans="1:27" x14ac:dyDescent="0.25">
      <c r="B14" s="36" t="s">
        <v>21</v>
      </c>
      <c r="C14" s="33">
        <v>1014.287539</v>
      </c>
      <c r="D14" s="35">
        <v>1014.287539</v>
      </c>
      <c r="E14" s="35">
        <v>12.90140532</v>
      </c>
      <c r="F14" s="35">
        <v>40.323540139999999</v>
      </c>
      <c r="G14" s="35">
        <v>20.09082308</v>
      </c>
      <c r="H14" s="35">
        <v>18.258953879999996</v>
      </c>
      <c r="I14" s="35">
        <v>49.45330878</v>
      </c>
      <c r="J14" s="35">
        <v>18.25895388</v>
      </c>
      <c r="K14" s="35">
        <v>23.4960919</v>
      </c>
      <c r="L14" s="35">
        <v>25.611324660000001</v>
      </c>
      <c r="M14" s="35">
        <v>19.50456089</v>
      </c>
      <c r="N14" s="35">
        <v>26.411752799999999</v>
      </c>
      <c r="O14" s="35">
        <v>18.73181774</v>
      </c>
      <c r="P14" s="35">
        <v>18.799281839999995</v>
      </c>
      <c r="Q14" s="33">
        <f>SUM(E14:P14)</f>
        <v>291.84181490999998</v>
      </c>
      <c r="R14" s="18"/>
      <c r="S14" s="19"/>
      <c r="T14" s="19"/>
      <c r="U14" s="19"/>
      <c r="V14" s="19"/>
      <c r="W14" s="19"/>
      <c r="X14" s="19"/>
      <c r="Y14" s="19"/>
      <c r="Z14" s="19"/>
      <c r="AA14" s="6"/>
    </row>
    <row r="15" spans="1:27" x14ac:dyDescent="0.25">
      <c r="B15" s="36" t="s">
        <v>20</v>
      </c>
      <c r="C15" s="33">
        <v>17442.796611000002</v>
      </c>
      <c r="D15" s="35">
        <v>17442.796611000002</v>
      </c>
      <c r="E15" s="35">
        <v>14.33437662</v>
      </c>
      <c r="F15" s="35">
        <v>2.5101821900000001</v>
      </c>
      <c r="G15" s="35">
        <v>2.7515375099999999</v>
      </c>
      <c r="H15" s="35">
        <v>0.80256680000000002</v>
      </c>
      <c r="I15" s="35">
        <v>6.6765244399999997</v>
      </c>
      <c r="J15" s="35">
        <v>0.90997695999999995</v>
      </c>
      <c r="K15" s="35">
        <v>3.3956053100000001</v>
      </c>
      <c r="L15" s="35">
        <v>5.3655050600000003</v>
      </c>
      <c r="M15" s="35">
        <v>1.12589757</v>
      </c>
      <c r="N15" s="35">
        <v>2.8909572400000001</v>
      </c>
      <c r="O15" s="35">
        <v>2.4029366799999998</v>
      </c>
      <c r="P15" s="35">
        <v>5.60083866</v>
      </c>
      <c r="Q15" s="33">
        <f t="shared" ref="Q15:Q18" si="1">SUM(E15:P15)</f>
        <v>48.766905040000005</v>
      </c>
      <c r="R15" s="18"/>
      <c r="S15" s="38"/>
      <c r="T15" s="38"/>
      <c r="U15" s="38"/>
      <c r="V15" s="19"/>
      <c r="W15" s="19"/>
      <c r="X15" s="38"/>
      <c r="Y15" s="38"/>
      <c r="Z15" s="38"/>
      <c r="AA15" s="19"/>
    </row>
    <row r="16" spans="1:27" s="37" customFormat="1" x14ac:dyDescent="0.25">
      <c r="B16" s="36" t="s">
        <v>19</v>
      </c>
      <c r="C16" s="33">
        <v>3958.5625570000002</v>
      </c>
      <c r="D16" s="35">
        <v>3958.5625570000002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3">
        <f t="shared" si="1"/>
        <v>0</v>
      </c>
      <c r="R16" s="18"/>
      <c r="V16" s="19"/>
      <c r="W16" s="19"/>
    </row>
    <row r="17" spans="1:27" s="37" customFormat="1" x14ac:dyDescent="0.25">
      <c r="B17" s="36" t="s">
        <v>18</v>
      </c>
      <c r="C17" s="33">
        <v>20223.966501999999</v>
      </c>
      <c r="D17" s="35">
        <v>20325.681826</v>
      </c>
      <c r="E17" s="35">
        <v>79.724148789999987</v>
      </c>
      <c r="F17" s="35">
        <v>89.709448790000053</v>
      </c>
      <c r="G17" s="35">
        <v>74.772442790000056</v>
      </c>
      <c r="H17" s="35">
        <v>74.740352539999932</v>
      </c>
      <c r="I17" s="35">
        <v>124.73986579</v>
      </c>
      <c r="J17" s="35">
        <v>74.735158040000002</v>
      </c>
      <c r="K17" s="35">
        <v>4895.43779387</v>
      </c>
      <c r="L17" s="35">
        <v>74.731219789999997</v>
      </c>
      <c r="M17" s="35">
        <v>2479.41265247</v>
      </c>
      <c r="N17" s="35">
        <v>80.424326850000028</v>
      </c>
      <c r="O17" s="35">
        <v>74.783428289999989</v>
      </c>
      <c r="P17" s="35">
        <v>2618.7160289200001</v>
      </c>
      <c r="Q17" s="33">
        <f t="shared" si="1"/>
        <v>10741.92686693</v>
      </c>
      <c r="R17" s="18"/>
      <c r="V17" s="19"/>
      <c r="W17" s="19"/>
    </row>
    <row r="18" spans="1:27" x14ac:dyDescent="0.25">
      <c r="B18" s="36" t="s">
        <v>17</v>
      </c>
      <c r="C18" s="33">
        <v>16.450607999999999</v>
      </c>
      <c r="D18" s="35">
        <v>89.982757770000006</v>
      </c>
      <c r="E18" s="35">
        <v>2.3615750000000001E-2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2.1348610099999998</v>
      </c>
      <c r="N18" s="35">
        <v>2.18478065</v>
      </c>
      <c r="O18" s="35">
        <v>0</v>
      </c>
      <c r="P18" s="35">
        <v>0</v>
      </c>
      <c r="Q18" s="33">
        <f t="shared" si="1"/>
        <v>4.3432574099999997</v>
      </c>
      <c r="R18" s="18"/>
      <c r="S18" s="60"/>
      <c r="T18" s="6"/>
      <c r="U18" s="6"/>
      <c r="V18" s="19"/>
      <c r="W18" s="19"/>
      <c r="X18" s="6"/>
      <c r="Y18" s="6"/>
      <c r="Z18" s="6"/>
      <c r="AA18" s="6"/>
    </row>
    <row r="19" spans="1:27" x14ac:dyDescent="0.25">
      <c r="B19" s="25" t="s">
        <v>10</v>
      </c>
      <c r="C19" s="3">
        <v>138.69417000000001</v>
      </c>
      <c r="D19" s="3">
        <v>138.69417000000001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f>SUM(Q20:Q22)</f>
        <v>0</v>
      </c>
      <c r="R19" s="18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25">
      <c r="B20" s="36" t="s">
        <v>9</v>
      </c>
      <c r="C20" s="35">
        <v>31.057600000000001</v>
      </c>
      <c r="D20" s="35">
        <v>31.057600000000001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f t="shared" ref="Q20:Q22" si="2">SUM(E20:P20)</f>
        <v>0</v>
      </c>
      <c r="R20" s="18"/>
      <c r="S20" s="51" t="s">
        <v>38</v>
      </c>
      <c r="T20" s="6"/>
      <c r="U20" s="6"/>
      <c r="V20" s="6"/>
      <c r="W20" s="6"/>
      <c r="X20" s="6"/>
      <c r="Y20" s="6"/>
      <c r="Z20" s="6"/>
      <c r="AA20" s="6"/>
    </row>
    <row r="21" spans="1:27" x14ac:dyDescent="0.25">
      <c r="B21" s="36" t="s">
        <v>60</v>
      </c>
      <c r="C21" s="35">
        <v>106.33656999999999</v>
      </c>
      <c r="D21" s="35">
        <v>106.33656999999999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f t="shared" si="2"/>
        <v>0</v>
      </c>
      <c r="R21" s="18"/>
      <c r="S21" s="51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B22" s="36" t="s">
        <v>40</v>
      </c>
      <c r="C22" s="35">
        <v>1.3</v>
      </c>
      <c r="D22" s="35">
        <v>1.3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f t="shared" si="2"/>
        <v>0</v>
      </c>
      <c r="R22" s="18"/>
      <c r="S22" s="51"/>
      <c r="T22" s="6"/>
      <c r="U22" s="6"/>
      <c r="V22" s="6"/>
      <c r="W22" s="6"/>
      <c r="X22" s="6"/>
      <c r="Y22" s="6"/>
      <c r="Z22" s="6"/>
      <c r="AA22" s="6"/>
    </row>
    <row r="23" spans="1:27" x14ac:dyDescent="0.25">
      <c r="B23" s="28" t="s">
        <v>36</v>
      </c>
      <c r="C23" s="27">
        <f t="shared" ref="C23:Q23" si="3">C24+C29</f>
        <v>40789.948195999998</v>
      </c>
      <c r="D23" s="27">
        <f t="shared" si="3"/>
        <v>41053.252492939995</v>
      </c>
      <c r="E23" s="26">
        <f t="shared" si="3"/>
        <v>64.413396550000002</v>
      </c>
      <c r="F23" s="26">
        <f t="shared" si="3"/>
        <v>80.665605990000003</v>
      </c>
      <c r="G23" s="26">
        <f t="shared" si="3"/>
        <v>118.92409011999997</v>
      </c>
      <c r="H23" s="26">
        <f t="shared" si="3"/>
        <v>83.989876879999983</v>
      </c>
      <c r="I23" s="26">
        <f t="shared" si="3"/>
        <v>93.442029120000029</v>
      </c>
      <c r="J23" s="26">
        <f t="shared" si="3"/>
        <v>100.46737323000001</v>
      </c>
      <c r="K23" s="26">
        <f t="shared" si="3"/>
        <v>4907.9083228600002</v>
      </c>
      <c r="L23" s="26">
        <f t="shared" si="3"/>
        <v>100.79734662</v>
      </c>
      <c r="M23" s="26">
        <f t="shared" si="3"/>
        <v>2517.9866500399994</v>
      </c>
      <c r="N23" s="26">
        <f t="shared" si="3"/>
        <v>109.62075302</v>
      </c>
      <c r="O23" s="26">
        <f t="shared" si="3"/>
        <v>140.73376777000001</v>
      </c>
      <c r="P23" s="26">
        <f t="shared" si="3"/>
        <v>2727.1391792900004</v>
      </c>
      <c r="Q23" s="26">
        <f t="shared" si="3"/>
        <v>11046.088391490001</v>
      </c>
      <c r="R23" s="18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25">
      <c r="A24" s="34"/>
      <c r="B24" s="22" t="s">
        <v>16</v>
      </c>
      <c r="C24" s="1">
        <v>35951.419468</v>
      </c>
      <c r="D24" s="1">
        <v>36141.028212729994</v>
      </c>
      <c r="E24" s="82">
        <v>64.413396550000002</v>
      </c>
      <c r="F24" s="82">
        <v>78.356171500000002</v>
      </c>
      <c r="G24" s="82">
        <v>115.36169151999998</v>
      </c>
      <c r="H24" s="82">
        <v>83.112357479999986</v>
      </c>
      <c r="I24" s="82">
        <v>93.404544120000025</v>
      </c>
      <c r="J24" s="82">
        <v>88.237957340000008</v>
      </c>
      <c r="K24" s="82">
        <v>4905.2985274100001</v>
      </c>
      <c r="L24" s="82">
        <v>88.787250349999994</v>
      </c>
      <c r="M24" s="82">
        <v>2516.3750281699995</v>
      </c>
      <c r="N24" s="82">
        <v>105.10961322</v>
      </c>
      <c r="O24" s="82">
        <v>128.50480050000002</v>
      </c>
      <c r="P24" s="82">
        <v>2698.1670856300002</v>
      </c>
      <c r="Q24" s="61">
        <f>Q25+Q26+Q27+Q28</f>
        <v>10965.12842379</v>
      </c>
      <c r="R24" s="18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25">
      <c r="B25" s="32" t="s">
        <v>15</v>
      </c>
      <c r="C25" s="57">
        <v>24767.428355</v>
      </c>
      <c r="D25" s="57">
        <v>24894.905361729998</v>
      </c>
      <c r="E25" s="60">
        <v>63.174133050000002</v>
      </c>
      <c r="F25" s="60">
        <v>77.096322999999998</v>
      </c>
      <c r="G25" s="60">
        <v>113.73512145999997</v>
      </c>
      <c r="H25" s="60">
        <v>81.847156479999995</v>
      </c>
      <c r="I25" s="60">
        <v>92.159343120000017</v>
      </c>
      <c r="J25" s="60">
        <v>86.454531340000003</v>
      </c>
      <c r="K25" s="60">
        <v>83.342318079999998</v>
      </c>
      <c r="L25" s="60">
        <v>87.342783389999994</v>
      </c>
      <c r="M25" s="60">
        <v>104.25172247000002</v>
      </c>
      <c r="N25" s="60">
        <v>103.77635221999999</v>
      </c>
      <c r="O25" s="60">
        <v>127.22153950000002</v>
      </c>
      <c r="P25" s="60">
        <v>184.75771429999998</v>
      </c>
      <c r="Q25" s="58">
        <f>SUM(E25:P25)</f>
        <v>1205.15903841</v>
      </c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25">
      <c r="B26" s="32" t="s">
        <v>14</v>
      </c>
      <c r="C26" s="57">
        <v>1494.8645120000001</v>
      </c>
      <c r="D26" s="57">
        <v>1454.6906220000001</v>
      </c>
      <c r="E26" s="60">
        <v>1.2392635000000001</v>
      </c>
      <c r="F26" s="60">
        <v>1.2598484999999999</v>
      </c>
      <c r="G26" s="60">
        <v>1.264966</v>
      </c>
      <c r="H26" s="60">
        <v>1.245201</v>
      </c>
      <c r="I26" s="60">
        <v>1.245201</v>
      </c>
      <c r="J26" s="60">
        <v>1.245201</v>
      </c>
      <c r="K26" s="60">
        <v>1.2746360000000001</v>
      </c>
      <c r="L26" s="60">
        <v>1.283261</v>
      </c>
      <c r="M26" s="60">
        <v>1.283261</v>
      </c>
      <c r="N26" s="60">
        <v>1.283261</v>
      </c>
      <c r="O26" s="60">
        <v>1.283261</v>
      </c>
      <c r="P26" s="60">
        <v>1.283261</v>
      </c>
      <c r="Q26" s="58">
        <f>SUM(E26:P26)</f>
        <v>15.190621999999998</v>
      </c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5">
      <c r="B27" s="32" t="s">
        <v>13</v>
      </c>
      <c r="C27" s="57">
        <v>9688.6266009999999</v>
      </c>
      <c r="D27" s="57">
        <v>9790.9822289999993</v>
      </c>
      <c r="E27" s="60">
        <v>0</v>
      </c>
      <c r="F27" s="60">
        <v>0</v>
      </c>
      <c r="G27" s="60">
        <v>0.36160406</v>
      </c>
      <c r="H27" s="60">
        <v>0.02</v>
      </c>
      <c r="I27" s="60">
        <v>0</v>
      </c>
      <c r="J27" s="60">
        <v>0.53822499999999995</v>
      </c>
      <c r="K27" s="60">
        <v>4820.68157333</v>
      </c>
      <c r="L27" s="60">
        <v>0.16120595999999998</v>
      </c>
      <c r="M27" s="60">
        <v>2410.8400446999999</v>
      </c>
      <c r="N27" s="60">
        <v>0.05</v>
      </c>
      <c r="O27" s="60">
        <v>0</v>
      </c>
      <c r="P27" s="60">
        <v>2512.1261103299998</v>
      </c>
      <c r="Q27" s="58">
        <f>SUM(E27:P27)</f>
        <v>9744.7787633799999</v>
      </c>
      <c r="R27" s="18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25">
      <c r="B28" s="32" t="s">
        <v>12</v>
      </c>
      <c r="C28" s="57">
        <v>0.5</v>
      </c>
      <c r="D28" s="57">
        <v>0.45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58">
        <f t="shared" ref="Q28" si="4">SUM(E28:P28)</f>
        <v>0</v>
      </c>
      <c r="R28" s="18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25">
      <c r="B29" s="22" t="s">
        <v>8</v>
      </c>
      <c r="C29" s="4">
        <v>4838.5287280000002</v>
      </c>
      <c r="D29" s="4">
        <v>4912.22428021</v>
      </c>
      <c r="E29" s="81">
        <v>0</v>
      </c>
      <c r="F29" s="81">
        <v>2.3094344900000001</v>
      </c>
      <c r="G29" s="81">
        <v>3.5623986000000003</v>
      </c>
      <c r="H29" s="81">
        <v>0.87751940000000006</v>
      </c>
      <c r="I29" s="81">
        <v>3.7484999999999997E-2</v>
      </c>
      <c r="J29" s="81">
        <v>12.22941589</v>
      </c>
      <c r="K29" s="81">
        <v>2.60979545</v>
      </c>
      <c r="L29" s="81">
        <v>12.010096270000002</v>
      </c>
      <c r="M29" s="81">
        <v>1.61162187</v>
      </c>
      <c r="N29" s="81">
        <v>4.5111397999999996</v>
      </c>
      <c r="O29" s="81">
        <v>12.22896727</v>
      </c>
      <c r="P29" s="81">
        <v>28.972093659999999</v>
      </c>
      <c r="Q29" s="62">
        <f>SUM(Q30:Q35)</f>
        <v>80.959967699999993</v>
      </c>
      <c r="R29" s="18"/>
      <c r="S29" s="6"/>
      <c r="T29" s="6"/>
      <c r="U29" s="6"/>
      <c r="V29" s="6"/>
      <c r="W29" s="6"/>
      <c r="X29" s="6"/>
      <c r="Y29" s="6"/>
      <c r="Z29" s="6"/>
      <c r="AA29" s="6"/>
    </row>
    <row r="30" spans="1:27" x14ac:dyDescent="0.25">
      <c r="B30" s="5" t="s">
        <v>29</v>
      </c>
      <c r="C30" s="59">
        <v>25</v>
      </c>
      <c r="D30" s="59">
        <v>25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58">
        <f>SUM(E30:P30)</f>
        <v>0</v>
      </c>
      <c r="R30" s="18"/>
      <c r="S30" s="6"/>
      <c r="T30" s="6"/>
      <c r="U30" s="6"/>
      <c r="V30" s="6"/>
      <c r="W30" s="6"/>
      <c r="X30" s="6"/>
      <c r="Y30" s="6"/>
      <c r="Z30" s="6"/>
      <c r="AA30" s="6"/>
    </row>
    <row r="31" spans="1:27" x14ac:dyDescent="0.25">
      <c r="B31" s="5" t="s">
        <v>30</v>
      </c>
      <c r="C31" s="59">
        <v>554.00759400000004</v>
      </c>
      <c r="D31" s="59">
        <v>621.29582748999997</v>
      </c>
      <c r="E31" s="73">
        <v>0</v>
      </c>
      <c r="F31" s="73">
        <v>2.3094344900000001</v>
      </c>
      <c r="G31" s="73">
        <v>3.5623986000000003</v>
      </c>
      <c r="H31" s="73">
        <v>0.87751940000000006</v>
      </c>
      <c r="I31" s="73">
        <v>3.7484999999999997E-2</v>
      </c>
      <c r="J31" s="73">
        <v>11.414400000000001</v>
      </c>
      <c r="K31" s="73">
        <v>2.1556166400000003</v>
      </c>
      <c r="L31" s="73">
        <v>9.7310377600000013</v>
      </c>
      <c r="M31" s="73">
        <v>1.0752652700000001</v>
      </c>
      <c r="N31" s="73">
        <v>3.7159076</v>
      </c>
      <c r="O31" s="73">
        <v>4.1087253600000002</v>
      </c>
      <c r="P31" s="73">
        <v>27.134444800000001</v>
      </c>
      <c r="Q31" s="58">
        <f t="shared" ref="Q31:Q35" si="5">SUM(E31:P31)</f>
        <v>66.122234919999997</v>
      </c>
      <c r="R31" s="18"/>
      <c r="S31" s="6"/>
      <c r="T31" s="6"/>
      <c r="U31" s="6"/>
      <c r="V31" s="6"/>
      <c r="W31" s="6"/>
      <c r="X31" s="6"/>
      <c r="Y31" s="6"/>
      <c r="Z31" s="6"/>
      <c r="AA31" s="6"/>
    </row>
    <row r="32" spans="1:27" x14ac:dyDescent="0.25">
      <c r="B32" s="5" t="s">
        <v>33</v>
      </c>
      <c r="C32" s="59">
        <v>0.30249999999999999</v>
      </c>
      <c r="D32" s="59">
        <v>0.34273799999999999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58">
        <f t="shared" si="5"/>
        <v>0</v>
      </c>
      <c r="R32" s="18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25">
      <c r="B33" s="5" t="s">
        <v>31</v>
      </c>
      <c r="C33" s="59">
        <v>36.595146</v>
      </c>
      <c r="D33" s="59">
        <v>42.962226720000004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0.81501588999999997</v>
      </c>
      <c r="K33" s="73">
        <v>0.45417880999999999</v>
      </c>
      <c r="L33" s="73">
        <v>2.2790585099999996</v>
      </c>
      <c r="M33" s="73">
        <v>0.53635659999999996</v>
      </c>
      <c r="N33" s="73">
        <v>0.79523219999999994</v>
      </c>
      <c r="O33" s="73">
        <v>8.1202419100000007</v>
      </c>
      <c r="P33" s="73">
        <v>1.8376488599999998</v>
      </c>
      <c r="Q33" s="58">
        <f t="shared" si="5"/>
        <v>14.837732780000001</v>
      </c>
      <c r="R33" s="18"/>
      <c r="S33" s="6"/>
      <c r="T33" s="6"/>
      <c r="U33" s="6"/>
      <c r="V33" s="6"/>
      <c r="W33" s="6"/>
      <c r="X33" s="6"/>
      <c r="Y33" s="6"/>
      <c r="Z33" s="6"/>
      <c r="AA33" s="6"/>
    </row>
    <row r="34" spans="1:27" x14ac:dyDescent="0.25">
      <c r="B34" s="5" t="s">
        <v>32</v>
      </c>
      <c r="C34" s="59">
        <v>0.64800000000000002</v>
      </c>
      <c r="D34" s="59">
        <v>0.64800000000000002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58">
        <f t="shared" si="5"/>
        <v>0</v>
      </c>
      <c r="R34" s="18"/>
      <c r="S34" s="6"/>
      <c r="T34" s="6"/>
      <c r="U34" s="6"/>
      <c r="V34" s="6"/>
      <c r="W34" s="6"/>
      <c r="X34" s="6"/>
      <c r="Y34" s="6"/>
      <c r="Z34" s="6"/>
      <c r="AA34" s="6"/>
    </row>
    <row r="35" spans="1:27" x14ac:dyDescent="0.25">
      <c r="B35" s="5" t="s">
        <v>55</v>
      </c>
      <c r="C35" s="59">
        <v>4221.975488</v>
      </c>
      <c r="D35" s="59">
        <v>4221.975488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58">
        <f t="shared" si="5"/>
        <v>0</v>
      </c>
      <c r="R35" s="18"/>
      <c r="S35" s="6"/>
      <c r="T35" s="6"/>
      <c r="U35" s="6"/>
      <c r="V35" s="6"/>
      <c r="W35" s="6"/>
      <c r="X35" s="6"/>
      <c r="Y35" s="6"/>
      <c r="Z35" s="6"/>
      <c r="AA35" s="6"/>
    </row>
    <row r="36" spans="1:27" ht="17.25" customHeight="1" x14ac:dyDescent="0.25">
      <c r="B36" s="28" t="s">
        <v>35</v>
      </c>
      <c r="C36" s="27"/>
      <c r="D36" s="27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18"/>
      <c r="S36" s="6"/>
      <c r="T36" s="6"/>
      <c r="U36" s="6"/>
      <c r="V36" s="6"/>
      <c r="W36" s="6"/>
      <c r="X36" s="6"/>
      <c r="Y36" s="6"/>
      <c r="Z36" s="6"/>
      <c r="AA36" s="6"/>
    </row>
    <row r="37" spans="1:27" ht="17.25" customHeight="1" x14ac:dyDescent="0.25">
      <c r="B37" s="31" t="s">
        <v>11</v>
      </c>
      <c r="C37" s="29">
        <f t="shared" ref="C37:Q37" si="6">C13-C24</f>
        <v>6704.644349000002</v>
      </c>
      <c r="D37" s="29">
        <f t="shared" si="6"/>
        <v>6690.2830780400109</v>
      </c>
      <c r="E37" s="29">
        <f t="shared" si="6"/>
        <v>42.570149929999985</v>
      </c>
      <c r="F37" s="29">
        <f t="shared" si="6"/>
        <v>54.186999620000037</v>
      </c>
      <c r="G37" s="29">
        <f t="shared" si="6"/>
        <v>-17.746888139999925</v>
      </c>
      <c r="H37" s="29">
        <f t="shared" si="6"/>
        <v>10.689515739999933</v>
      </c>
      <c r="I37" s="29">
        <f t="shared" si="6"/>
        <v>87.465154889999951</v>
      </c>
      <c r="J37" s="29">
        <f t="shared" si="6"/>
        <v>5.6661315399999808</v>
      </c>
      <c r="K37" s="29">
        <f t="shared" si="6"/>
        <v>17.030963669999437</v>
      </c>
      <c r="L37" s="29">
        <f t="shared" si="6"/>
        <v>16.920799160000001</v>
      </c>
      <c r="M37" s="29">
        <f t="shared" si="6"/>
        <v>-14.197056229999362</v>
      </c>
      <c r="N37" s="29">
        <f t="shared" si="6"/>
        <v>6.8022043200000155</v>
      </c>
      <c r="O37" s="29">
        <f t="shared" si="6"/>
        <v>-32.586617790000005</v>
      </c>
      <c r="P37" s="29">
        <f t="shared" si="6"/>
        <v>-55.050936210000145</v>
      </c>
      <c r="Q37" s="29">
        <f t="shared" si="6"/>
        <v>121.75042050000047</v>
      </c>
      <c r="R37" s="18"/>
      <c r="S37" s="6"/>
      <c r="T37" s="6"/>
      <c r="U37" s="6"/>
      <c r="V37" s="6"/>
      <c r="W37" s="6"/>
      <c r="X37" s="6"/>
      <c r="Y37" s="6"/>
      <c r="Z37" s="6"/>
      <c r="AA37" s="6"/>
    </row>
    <row r="38" spans="1:27" x14ac:dyDescent="0.25">
      <c r="B38" s="31" t="s">
        <v>7</v>
      </c>
      <c r="C38" s="29">
        <f t="shared" ref="C38:Q38" si="7">C19-C29</f>
        <v>-4699.8345580000005</v>
      </c>
      <c r="D38" s="29">
        <f t="shared" si="7"/>
        <v>-4773.5301102100002</v>
      </c>
      <c r="E38" s="29">
        <f t="shared" si="7"/>
        <v>0</v>
      </c>
      <c r="F38" s="29">
        <f t="shared" si="7"/>
        <v>-2.3094344900000001</v>
      </c>
      <c r="G38" s="29">
        <f t="shared" si="7"/>
        <v>-3.5623986000000003</v>
      </c>
      <c r="H38" s="29">
        <f t="shared" si="7"/>
        <v>-0.87751940000000006</v>
      </c>
      <c r="I38" s="29">
        <f t="shared" si="7"/>
        <v>-3.7484999999999997E-2</v>
      </c>
      <c r="J38" s="29">
        <f t="shared" si="7"/>
        <v>-12.22941589</v>
      </c>
      <c r="K38" s="29">
        <f t="shared" si="7"/>
        <v>-2.60979545</v>
      </c>
      <c r="L38" s="29">
        <f t="shared" si="7"/>
        <v>-12.010096270000002</v>
      </c>
      <c r="M38" s="29">
        <f t="shared" si="7"/>
        <v>-1.61162187</v>
      </c>
      <c r="N38" s="29">
        <f t="shared" si="7"/>
        <v>-4.5111397999999996</v>
      </c>
      <c r="O38" s="29">
        <f t="shared" si="7"/>
        <v>-12.22896727</v>
      </c>
      <c r="P38" s="29">
        <f t="shared" si="7"/>
        <v>-28.972093659999999</v>
      </c>
      <c r="Q38" s="29">
        <f t="shared" si="7"/>
        <v>-80.959967699999993</v>
      </c>
      <c r="R38" s="18"/>
      <c r="S38" s="6"/>
      <c r="T38" s="6"/>
      <c r="U38" s="6"/>
      <c r="V38" s="6"/>
      <c r="W38" s="6"/>
      <c r="X38" s="6"/>
      <c r="Y38" s="6"/>
      <c r="Z38" s="6"/>
      <c r="AA38" s="6"/>
    </row>
    <row r="39" spans="1:27" x14ac:dyDescent="0.25">
      <c r="B39" s="31" t="s">
        <v>6</v>
      </c>
      <c r="C39" s="29">
        <f t="shared" ref="C39:Q39" si="8">(C13+C19)-(C24+C29)</f>
        <v>2004.809791000007</v>
      </c>
      <c r="D39" s="29">
        <f t="shared" si="8"/>
        <v>1916.7529678300125</v>
      </c>
      <c r="E39" s="29">
        <f t="shared" si="8"/>
        <v>42.570149929999985</v>
      </c>
      <c r="F39" s="29">
        <f t="shared" si="8"/>
        <v>51.877565130000036</v>
      </c>
      <c r="G39" s="29">
        <f t="shared" si="8"/>
        <v>-21.309286739999919</v>
      </c>
      <c r="H39" s="29">
        <f t="shared" si="8"/>
        <v>9.8119963399999364</v>
      </c>
      <c r="I39" s="29">
        <f t="shared" si="8"/>
        <v>87.427669889999947</v>
      </c>
      <c r="J39" s="29">
        <f t="shared" si="8"/>
        <v>-6.5632843500000178</v>
      </c>
      <c r="K39" s="29">
        <f t="shared" si="8"/>
        <v>14.421168219999345</v>
      </c>
      <c r="L39" s="29">
        <f t="shared" si="8"/>
        <v>4.910702889999996</v>
      </c>
      <c r="M39" s="29">
        <f t="shared" si="8"/>
        <v>-15.80867809999927</v>
      </c>
      <c r="N39" s="29">
        <f t="shared" si="8"/>
        <v>2.2910645200000204</v>
      </c>
      <c r="O39" s="29">
        <f t="shared" si="8"/>
        <v>-44.815585060000004</v>
      </c>
      <c r="P39" s="29">
        <f t="shared" si="8"/>
        <v>-84.0230298700003</v>
      </c>
      <c r="Q39" s="29">
        <f t="shared" si="8"/>
        <v>40.790452799999912</v>
      </c>
      <c r="R39" s="18"/>
      <c r="S39" s="6"/>
      <c r="T39" s="6"/>
      <c r="U39" s="6"/>
      <c r="V39" s="6"/>
      <c r="W39" s="6"/>
      <c r="X39" s="6"/>
      <c r="Y39" s="6"/>
      <c r="Z39" s="6"/>
      <c r="AA39" s="6"/>
    </row>
    <row r="40" spans="1:27" hidden="1" x14ac:dyDescent="0.25">
      <c r="B40" s="31" t="s">
        <v>34</v>
      </c>
      <c r="C40" s="30" t="e">
        <f>C39+#REF!</f>
        <v>#REF!</v>
      </c>
      <c r="D40" s="29" t="e">
        <f>D39+#REF!</f>
        <v>#REF!</v>
      </c>
      <c r="E40" s="29" t="e">
        <f>E39+#REF!</f>
        <v>#REF!</v>
      </c>
      <c r="F40" s="29" t="e">
        <f>F39+#REF!</f>
        <v>#REF!</v>
      </c>
      <c r="G40" s="29" t="e">
        <f>G39+#REF!</f>
        <v>#REF!</v>
      </c>
      <c r="H40" s="29" t="e">
        <f>H39+#REF!</f>
        <v>#REF!</v>
      </c>
      <c r="I40" s="29" t="e">
        <f>I39+#REF!</f>
        <v>#REF!</v>
      </c>
      <c r="J40" s="29" t="e">
        <f>J39+#REF!</f>
        <v>#REF!</v>
      </c>
      <c r="K40" s="29" t="e">
        <f>K39+#REF!</f>
        <v>#REF!</v>
      </c>
      <c r="L40" s="29" t="e">
        <f>L39+#REF!</f>
        <v>#REF!</v>
      </c>
      <c r="M40" s="29" t="e">
        <f>M39+#REF!</f>
        <v>#REF!</v>
      </c>
      <c r="N40" s="29" t="e">
        <f>N39+#REF!</f>
        <v>#REF!</v>
      </c>
      <c r="O40" s="29" t="e">
        <f>O39+#REF!</f>
        <v>#REF!</v>
      </c>
      <c r="P40" s="29" t="e">
        <f>P39+#REF!</f>
        <v>#REF!</v>
      </c>
      <c r="Q40" s="30" t="e">
        <f>Q39+#REF!</f>
        <v>#REF!</v>
      </c>
      <c r="R40" s="18"/>
      <c r="S40" s="6"/>
      <c r="T40" s="6"/>
      <c r="U40" s="6"/>
      <c r="V40" s="6"/>
      <c r="W40" s="6"/>
      <c r="X40" s="6"/>
      <c r="Y40" s="6"/>
      <c r="Z40" s="6"/>
      <c r="AA40" s="6"/>
    </row>
    <row r="41" spans="1:27" ht="17.25" customHeight="1" x14ac:dyDescent="0.25">
      <c r="B41" s="28" t="s">
        <v>0</v>
      </c>
      <c r="C41" s="95">
        <f t="shared" ref="C41:Q41" si="9">C42-C44</f>
        <v>-2004.8097909999999</v>
      </c>
      <c r="D41" s="95">
        <f t="shared" si="9"/>
        <v>-2016.4757852456348</v>
      </c>
      <c r="E41" s="26">
        <f t="shared" si="9"/>
        <v>0</v>
      </c>
      <c r="F41" s="26">
        <f t="shared" si="9"/>
        <v>0</v>
      </c>
      <c r="G41" s="26">
        <f t="shared" si="9"/>
        <v>-2.95</v>
      </c>
      <c r="H41" s="26">
        <f t="shared" si="9"/>
        <v>0</v>
      </c>
      <c r="I41" s="26">
        <f t="shared" si="9"/>
        <v>0</v>
      </c>
      <c r="J41" s="26">
        <f t="shared" si="9"/>
        <v>0</v>
      </c>
      <c r="K41" s="26">
        <f t="shared" si="9"/>
        <v>0</v>
      </c>
      <c r="L41" s="26">
        <f t="shared" si="9"/>
        <v>0</v>
      </c>
      <c r="M41" s="26">
        <f t="shared" si="9"/>
        <v>0</v>
      </c>
      <c r="N41" s="26">
        <f t="shared" si="9"/>
        <v>-6.8933710499999998</v>
      </c>
      <c r="O41" s="26">
        <f t="shared" si="9"/>
        <v>0</v>
      </c>
      <c r="P41" s="26">
        <f t="shared" si="9"/>
        <v>0</v>
      </c>
      <c r="Q41" s="26">
        <f t="shared" si="9"/>
        <v>-9.84337105</v>
      </c>
      <c r="R41" s="18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25">
      <c r="A42" s="56"/>
      <c r="B42" s="25" t="s">
        <v>5</v>
      </c>
      <c r="C42" s="3">
        <v>0</v>
      </c>
      <c r="D42" s="3">
        <v>9.9754365239999995E-5</v>
      </c>
      <c r="E42" s="3">
        <f t="shared" ref="E42:P42" si="10">(SUM(E43:E43))/1000000</f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0</v>
      </c>
      <c r="J42" s="3">
        <f t="shared" si="10"/>
        <v>0</v>
      </c>
      <c r="K42" s="3">
        <f t="shared" si="10"/>
        <v>0</v>
      </c>
      <c r="L42" s="3">
        <f t="shared" si="10"/>
        <v>0</v>
      </c>
      <c r="M42" s="3">
        <f t="shared" si="10"/>
        <v>0</v>
      </c>
      <c r="N42" s="3">
        <f t="shared" si="10"/>
        <v>0</v>
      </c>
      <c r="O42" s="3">
        <f t="shared" si="10"/>
        <v>0</v>
      </c>
      <c r="P42" s="3">
        <f t="shared" si="10"/>
        <v>0</v>
      </c>
      <c r="Q42" s="3">
        <f>SUM(Q43:Q43)</f>
        <v>0</v>
      </c>
      <c r="R42" s="18"/>
      <c r="S42" s="6"/>
      <c r="T42" s="6"/>
      <c r="U42" s="6"/>
      <c r="V42" s="6"/>
      <c r="W42" s="6"/>
      <c r="X42" s="6"/>
      <c r="Y42" s="6"/>
      <c r="Z42" s="6"/>
      <c r="AA42" s="6"/>
    </row>
    <row r="43" spans="1:27" x14ac:dyDescent="0.25">
      <c r="B43" s="24" t="s">
        <v>4</v>
      </c>
      <c r="C43" s="2">
        <v>0</v>
      </c>
      <c r="D43" s="23">
        <v>9.9754365239999995E-5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f>SUM(E43:P43)</f>
        <v>0</v>
      </c>
      <c r="R43" s="18"/>
      <c r="S43" s="6"/>
      <c r="T43" s="6"/>
      <c r="U43" s="6"/>
      <c r="V43" s="6"/>
      <c r="W43" s="6"/>
      <c r="X43" s="6"/>
      <c r="Y43" s="6"/>
      <c r="Z43" s="6"/>
      <c r="AA43" s="6"/>
    </row>
    <row r="44" spans="1:27" x14ac:dyDescent="0.25">
      <c r="B44" s="22" t="s">
        <v>3</v>
      </c>
      <c r="C44" s="3">
        <v>2004.8097909999999</v>
      </c>
      <c r="D44" s="3">
        <v>2016.4758850000001</v>
      </c>
      <c r="E44" s="3">
        <v>0</v>
      </c>
      <c r="F44" s="3">
        <v>0</v>
      </c>
      <c r="G44" s="3">
        <v>2.95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6.8933710499999998</v>
      </c>
      <c r="O44" s="3">
        <v>0</v>
      </c>
      <c r="P44" s="3">
        <v>0</v>
      </c>
      <c r="Q44" s="3">
        <f>SUM(Q45:Q46)</f>
        <v>9.84337105</v>
      </c>
      <c r="R44" s="18"/>
      <c r="S44" s="6"/>
      <c r="T44" s="6"/>
      <c r="U44" s="6"/>
      <c r="V44" s="6"/>
      <c r="W44" s="6"/>
      <c r="X44" s="6"/>
      <c r="Y44" s="6"/>
      <c r="Z44" s="6"/>
      <c r="AA44" s="6"/>
    </row>
    <row r="45" spans="1:27" x14ac:dyDescent="0.25">
      <c r="B45" s="21" t="s">
        <v>2</v>
      </c>
      <c r="C45" s="20">
        <v>1610.643403</v>
      </c>
      <c r="D45" s="20">
        <v>1610.643403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3">
        <f>SUM(E45:P45)</f>
        <v>0</v>
      </c>
      <c r="R45" s="18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thickBot="1" x14ac:dyDescent="0.3">
      <c r="B46" s="54" t="s">
        <v>1</v>
      </c>
      <c r="C46" s="55">
        <v>394.16638799999998</v>
      </c>
      <c r="D46" s="55">
        <v>405.83248200000003</v>
      </c>
      <c r="E46" s="86">
        <v>0</v>
      </c>
      <c r="F46" s="86">
        <v>0</v>
      </c>
      <c r="G46" s="86">
        <v>2.95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86">
        <v>6.8933710499999998</v>
      </c>
      <c r="O46" s="86">
        <v>0</v>
      </c>
      <c r="P46" s="86">
        <v>0</v>
      </c>
      <c r="Q46" s="86">
        <f>SUM(E46:P46)</f>
        <v>9.84337105</v>
      </c>
      <c r="R46" s="18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customHeight="1" x14ac:dyDescent="0.25">
      <c r="B47" s="72" t="s">
        <v>42</v>
      </c>
      <c r="C47" s="72"/>
      <c r="D47" s="72"/>
      <c r="E47" s="16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x14ac:dyDescent="0.25">
      <c r="B48" s="16" t="s">
        <v>69</v>
      </c>
      <c r="C48" s="17"/>
      <c r="D48" s="17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2:27" x14ac:dyDescent="0.25">
      <c r="B49" s="16" t="s">
        <v>67</v>
      </c>
      <c r="C49" s="11"/>
      <c r="D49" s="11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3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x14ac:dyDescent="0.25">
      <c r="B50" s="12"/>
      <c r="C50" s="11"/>
      <c r="D50" s="11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x14ac:dyDescent="0.25">
      <c r="B51" s="12"/>
      <c r="C51" s="11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x14ac:dyDescent="0.25">
      <c r="B52" s="12"/>
      <c r="C52" s="11"/>
      <c r="D52" s="1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2:27" x14ac:dyDescent="0.25">
      <c r="B53" s="12"/>
      <c r="C53" s="11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2:27" x14ac:dyDescent="0.25"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27" x14ac:dyDescent="0.25"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2:27" x14ac:dyDescent="0.25"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2:27" x14ac:dyDescent="0.25">
      <c r="C57" s="6"/>
      <c r="D57" s="6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2:27" x14ac:dyDescent="0.25">
      <c r="C58" s="6"/>
      <c r="D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2:27" x14ac:dyDescent="0.25">
      <c r="C59" s="6"/>
      <c r="D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2:27" x14ac:dyDescent="0.25">
      <c r="C60" s="6"/>
      <c r="D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</sheetData>
  <mergeCells count="4"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Q14:Q18 Q20:Q22 Q43 Q25:Q28 Q30:Q35" formulaRange="1"/>
    <ignoredError sqref="Q19 Q44" formula="1"/>
    <ignoredError sqref="Q29 Q45:Q46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3:AA59"/>
  <sheetViews>
    <sheetView showGridLines="0" topLeftCell="A7" zoomScale="90" zoomScaleNormal="90" workbookViewId="0">
      <selection activeCell="E36" sqref="E36"/>
    </sheetView>
  </sheetViews>
  <sheetFormatPr baseColWidth="10" defaultColWidth="11.42578125" defaultRowHeight="15" x14ac:dyDescent="0.25"/>
  <cols>
    <col min="1" max="1" width="6.28515625" style="6" customWidth="1"/>
    <col min="2" max="2" width="70.140625" style="6" customWidth="1"/>
    <col min="3" max="3" width="18.42578125" style="8" customWidth="1"/>
    <col min="4" max="4" width="18.28515625" style="8" customWidth="1"/>
    <col min="5" max="16" width="12.140625" style="6" customWidth="1"/>
    <col min="17" max="17" width="16.85546875" style="7" bestFit="1" customWidth="1"/>
    <col min="18" max="18" width="18.85546875" style="7" bestFit="1" customWidth="1"/>
    <col min="19" max="19" width="21" style="7" customWidth="1"/>
    <col min="20" max="20" width="13.140625" style="7" bestFit="1" customWidth="1"/>
    <col min="21" max="26" width="11.42578125" style="7"/>
    <col min="27" max="27" width="12.7109375" style="7" bestFit="1" customWidth="1"/>
    <col min="28" max="16384" width="11.42578125" style="6"/>
  </cols>
  <sheetData>
    <row r="3" spans="1:27" ht="28.5" x14ac:dyDescent="0.25">
      <c r="A3" s="50"/>
      <c r="B3" s="104" t="s">
        <v>28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27" ht="21" x14ac:dyDescent="0.25">
      <c r="A4" s="50"/>
      <c r="B4" s="106" t="s">
        <v>27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27" ht="15.75" customHeight="1" x14ac:dyDescent="0.25">
      <c r="A5" s="50"/>
      <c r="B5" s="108" t="s">
        <v>58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27" x14ac:dyDescent="0.25">
      <c r="A6" s="50"/>
      <c r="B6" s="110" t="s">
        <v>57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27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27" x14ac:dyDescent="0.25">
      <c r="A8" s="50"/>
      <c r="B8" s="52" t="s">
        <v>26</v>
      </c>
      <c r="C8" s="49"/>
      <c r="D8" s="49"/>
    </row>
    <row r="9" spans="1:27" ht="3.75" customHeight="1" x14ac:dyDescent="0.25">
      <c r="A9" s="46"/>
      <c r="B9" s="48"/>
      <c r="C9" s="47"/>
      <c r="D9" s="4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27" ht="30.75" customHeight="1" x14ac:dyDescent="0.25">
      <c r="B10" s="45" t="s">
        <v>25</v>
      </c>
      <c r="C10" s="44" t="s">
        <v>39</v>
      </c>
      <c r="D10" s="44" t="s">
        <v>53</v>
      </c>
      <c r="E10" s="43" t="s">
        <v>24</v>
      </c>
      <c r="F10" s="43" t="s">
        <v>41</v>
      </c>
      <c r="G10" s="43" t="s">
        <v>43</v>
      </c>
      <c r="H10" s="43" t="s">
        <v>52</v>
      </c>
      <c r="I10" s="43" t="s">
        <v>51</v>
      </c>
      <c r="J10" s="43" t="s">
        <v>50</v>
      </c>
      <c r="K10" s="43" t="s">
        <v>49</v>
      </c>
      <c r="L10" s="43" t="s">
        <v>48</v>
      </c>
      <c r="M10" s="43" t="s">
        <v>47</v>
      </c>
      <c r="N10" s="43" t="s">
        <v>46</v>
      </c>
      <c r="O10" s="43" t="s">
        <v>45</v>
      </c>
      <c r="P10" s="43" t="s">
        <v>44</v>
      </c>
      <c r="Q10" s="43" t="s">
        <v>23</v>
      </c>
      <c r="R10" s="6"/>
      <c r="S10" s="42"/>
      <c r="T10" s="6"/>
      <c r="U10" s="6"/>
      <c r="V10" s="6"/>
      <c r="W10" s="6"/>
      <c r="X10" s="6"/>
      <c r="Y10" s="6"/>
      <c r="Z10" s="6"/>
      <c r="AA10" s="6"/>
    </row>
    <row r="11" spans="1:27" ht="8.25" customHeight="1" x14ac:dyDescent="0.25">
      <c r="B11" s="41"/>
      <c r="C11" s="40"/>
      <c r="D11" s="40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7.25" customHeight="1" x14ac:dyDescent="0.25">
      <c r="B12" s="28" t="s">
        <v>37</v>
      </c>
      <c r="C12" s="27">
        <f t="shared" ref="C12:P12" si="0">C13+C19</f>
        <v>50811.878003000005</v>
      </c>
      <c r="D12" s="27">
        <f t="shared" si="0"/>
        <v>50885.104070000001</v>
      </c>
      <c r="E12" s="26">
        <f t="shared" si="0"/>
        <v>132.6720329</v>
      </c>
      <c r="F12" s="26">
        <f t="shared" si="0"/>
        <v>102.54593915000001</v>
      </c>
      <c r="G12" s="26">
        <f t="shared" si="0"/>
        <v>2707.8021107599998</v>
      </c>
      <c r="H12" s="26">
        <f t="shared" si="0"/>
        <v>1022.0409885899999</v>
      </c>
      <c r="I12" s="26">
        <f t="shared" si="0"/>
        <v>161.44103178999998</v>
      </c>
      <c r="J12" s="26">
        <f t="shared" si="0"/>
        <v>1838.6918370399999</v>
      </c>
      <c r="K12" s="26">
        <f t="shared" si="0"/>
        <v>127.68708665000001</v>
      </c>
      <c r="L12" s="26">
        <f t="shared" si="0"/>
        <v>1850.95739101</v>
      </c>
      <c r="M12" s="26">
        <f t="shared" si="0"/>
        <v>1103.56003953</v>
      </c>
      <c r="N12" s="26">
        <f t="shared" si="0"/>
        <v>296.62929032000005</v>
      </c>
      <c r="O12" s="26">
        <f t="shared" si="0"/>
        <v>1858.3430061499998</v>
      </c>
      <c r="P12" s="26">
        <f t="shared" si="0"/>
        <v>1028.77286835</v>
      </c>
      <c r="Q12" s="26">
        <f>+Q13+Q19</f>
        <v>12231.143622239999</v>
      </c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x14ac:dyDescent="0.25">
      <c r="A13" s="56"/>
      <c r="B13" s="25" t="s">
        <v>22</v>
      </c>
      <c r="C13" s="3">
        <v>50781.790003000002</v>
      </c>
      <c r="D13" s="3">
        <v>50855.016069999998</v>
      </c>
      <c r="E13" s="3">
        <v>132.6720329</v>
      </c>
      <c r="F13" s="3">
        <v>102.54593915000001</v>
      </c>
      <c r="G13" s="3">
        <v>2707.8021107599998</v>
      </c>
      <c r="H13" s="3">
        <v>1022.0409885899999</v>
      </c>
      <c r="I13" s="3">
        <v>161.44103178999998</v>
      </c>
      <c r="J13" s="3">
        <v>1838.6918370399999</v>
      </c>
      <c r="K13" s="3">
        <v>127.68708665000001</v>
      </c>
      <c r="L13" s="3">
        <v>1850.95739101</v>
      </c>
      <c r="M13" s="3">
        <v>1103.56003953</v>
      </c>
      <c r="N13" s="3">
        <v>296.62929032000005</v>
      </c>
      <c r="O13" s="3">
        <v>1858.3430061499998</v>
      </c>
      <c r="P13" s="3">
        <v>1028.77286835</v>
      </c>
      <c r="Q13" s="3">
        <f>SUM(Q14:Q18)</f>
        <v>12231.143622239999</v>
      </c>
      <c r="R13" s="18"/>
      <c r="S13" s="18"/>
      <c r="T13" s="18"/>
      <c r="U13" s="18"/>
      <c r="V13" s="18"/>
      <c r="W13" s="18"/>
      <c r="X13" s="18"/>
      <c r="Y13" s="18"/>
      <c r="Z13" s="18"/>
      <c r="AA13" s="6"/>
    </row>
    <row r="14" spans="1:27" x14ac:dyDescent="0.25">
      <c r="B14" s="36" t="s">
        <v>21</v>
      </c>
      <c r="C14" s="33">
        <v>1119.5185590000001</v>
      </c>
      <c r="D14" s="35">
        <v>1119.5185590000001</v>
      </c>
      <c r="E14" s="35">
        <v>40.372869379999997</v>
      </c>
      <c r="F14" s="35">
        <v>21.787494389999999</v>
      </c>
      <c r="G14" s="35">
        <v>30.18399522</v>
      </c>
      <c r="H14" s="35">
        <v>58.385074739999993</v>
      </c>
      <c r="I14" s="35">
        <v>29.682765509999999</v>
      </c>
      <c r="J14" s="35">
        <v>24.76608658</v>
      </c>
      <c r="K14" s="35">
        <v>39.905349159999993</v>
      </c>
      <c r="L14" s="35">
        <v>23.24104123</v>
      </c>
      <c r="M14" s="35">
        <v>29.164547150000001</v>
      </c>
      <c r="N14" s="35">
        <v>27.71882321</v>
      </c>
      <c r="O14" s="35">
        <v>23.21246579</v>
      </c>
      <c r="P14" s="35">
        <v>36.161000280000003</v>
      </c>
      <c r="Q14" s="33">
        <f>SUM(E14:P14)</f>
        <v>384.58151263999991</v>
      </c>
      <c r="R14" s="18"/>
      <c r="S14" s="19"/>
      <c r="T14" s="19"/>
      <c r="U14" s="19"/>
      <c r="V14" s="19"/>
      <c r="W14" s="19"/>
      <c r="X14" s="19"/>
      <c r="Y14" s="19"/>
      <c r="Z14" s="19"/>
      <c r="AA14" s="6"/>
    </row>
    <row r="15" spans="1:27" x14ac:dyDescent="0.25">
      <c r="B15" s="36" t="s">
        <v>20</v>
      </c>
      <c r="C15" s="33">
        <v>27036.573612</v>
      </c>
      <c r="D15" s="35">
        <v>27036.573612</v>
      </c>
      <c r="E15" s="35">
        <v>14.066865369999999</v>
      </c>
      <c r="F15" s="35">
        <v>2.69681214</v>
      </c>
      <c r="G15" s="35">
        <v>2.7311791000000003</v>
      </c>
      <c r="H15" s="35">
        <v>1.4691760600000001</v>
      </c>
      <c r="I15" s="35">
        <v>3.6667206600000002</v>
      </c>
      <c r="J15" s="35">
        <v>9.1474182800000019</v>
      </c>
      <c r="K15" s="35">
        <v>2.9088750199999995</v>
      </c>
      <c r="L15" s="35">
        <v>4.5161153799999996</v>
      </c>
      <c r="M15" s="35">
        <v>106.38884042999999</v>
      </c>
      <c r="N15" s="35">
        <v>183.97092729000002</v>
      </c>
      <c r="O15" s="35">
        <v>10.193227210000002</v>
      </c>
      <c r="P15" s="35">
        <v>1.2044466400000002</v>
      </c>
      <c r="Q15" s="33">
        <f t="shared" ref="Q15:Q18" si="1">SUM(E15:P15)</f>
        <v>342.96060358</v>
      </c>
      <c r="R15" s="18"/>
      <c r="S15" s="38"/>
      <c r="T15" s="38"/>
      <c r="U15" s="38"/>
      <c r="V15" s="19"/>
      <c r="W15" s="19"/>
      <c r="X15" s="38"/>
      <c r="Y15" s="38"/>
      <c r="Z15" s="38"/>
      <c r="AA15" s="19"/>
    </row>
    <row r="16" spans="1:27" s="37" customFormat="1" x14ac:dyDescent="0.25">
      <c r="B16" s="36" t="s">
        <v>19</v>
      </c>
      <c r="C16" s="33">
        <v>653.71545800000001</v>
      </c>
      <c r="D16" s="35">
        <v>653.71545800000001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3">
        <f t="shared" si="1"/>
        <v>0</v>
      </c>
      <c r="R16" s="18"/>
      <c r="V16" s="19"/>
      <c r="W16" s="19"/>
    </row>
    <row r="17" spans="1:27" s="37" customFormat="1" x14ac:dyDescent="0.25">
      <c r="B17" s="36" t="s">
        <v>18</v>
      </c>
      <c r="C17" s="33">
        <v>21893.966501999999</v>
      </c>
      <c r="D17" s="35">
        <v>21924.806672999999</v>
      </c>
      <c r="E17" s="35">
        <v>78.232298149999991</v>
      </c>
      <c r="F17" s="35">
        <v>78.061632620000012</v>
      </c>
      <c r="G17" s="35">
        <v>2674.8869364400002</v>
      </c>
      <c r="H17" s="35">
        <v>962.18673778999994</v>
      </c>
      <c r="I17" s="35">
        <v>128.09154562000001</v>
      </c>
      <c r="J17" s="35">
        <v>1804.77833218</v>
      </c>
      <c r="K17" s="35">
        <v>84.872862470000015</v>
      </c>
      <c r="L17" s="35">
        <v>1823.2002343999998</v>
      </c>
      <c r="M17" s="35">
        <v>968.00665194999988</v>
      </c>
      <c r="N17" s="35">
        <v>84.939539820000007</v>
      </c>
      <c r="O17" s="35">
        <v>1824.9373131499999</v>
      </c>
      <c r="P17" s="35">
        <v>991.40742143</v>
      </c>
      <c r="Q17" s="33">
        <f t="shared" si="1"/>
        <v>11503.601506019999</v>
      </c>
      <c r="R17" s="18"/>
      <c r="V17" s="19"/>
      <c r="W17" s="19"/>
    </row>
    <row r="18" spans="1:27" s="37" customFormat="1" x14ac:dyDescent="0.25">
      <c r="B18" s="36" t="s">
        <v>17</v>
      </c>
      <c r="C18" s="33">
        <v>78.015872000000002</v>
      </c>
      <c r="D18" s="35">
        <v>120.401768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3">
        <f t="shared" si="1"/>
        <v>0</v>
      </c>
      <c r="R18" s="18"/>
      <c r="V18" s="19"/>
      <c r="W18" s="19"/>
    </row>
    <row r="19" spans="1:27" x14ac:dyDescent="0.25">
      <c r="B19" s="25" t="s">
        <v>61</v>
      </c>
      <c r="C19" s="3">
        <v>30.088000000000001</v>
      </c>
      <c r="D19" s="3">
        <v>30.088000000000001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f>SUM(Q20:Q20)</f>
        <v>0</v>
      </c>
      <c r="R19" s="18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25">
      <c r="B20" s="36" t="s">
        <v>9</v>
      </c>
      <c r="C20" s="35">
        <v>24.788</v>
      </c>
      <c r="D20" s="35">
        <v>24.788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f t="shared" ref="Q20" si="2">SUM(E20:P20)</f>
        <v>0</v>
      </c>
      <c r="R20" s="18"/>
      <c r="S20" s="51" t="s">
        <v>38</v>
      </c>
      <c r="T20" s="6"/>
      <c r="U20" s="6"/>
      <c r="V20" s="6"/>
      <c r="W20" s="6"/>
      <c r="X20" s="6"/>
      <c r="Y20" s="6"/>
      <c r="Z20" s="6"/>
      <c r="AA20" s="6"/>
    </row>
    <row r="21" spans="1:27" x14ac:dyDescent="0.25">
      <c r="B21" s="36" t="s">
        <v>40</v>
      </c>
      <c r="C21" s="35">
        <v>5.3</v>
      </c>
      <c r="D21" s="35">
        <v>5.3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/>
      <c r="R21" s="18"/>
      <c r="S21" s="51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B22" s="28" t="s">
        <v>36</v>
      </c>
      <c r="C22" s="27">
        <f t="shared" ref="C22:Q22" si="3">C23+C28</f>
        <v>50207.930453000001</v>
      </c>
      <c r="D22" s="27">
        <f t="shared" si="3"/>
        <v>50416.055977930002</v>
      </c>
      <c r="E22" s="26">
        <f t="shared" si="3"/>
        <v>77.798290879999996</v>
      </c>
      <c r="F22" s="26">
        <f t="shared" si="3"/>
        <v>93.815857860000023</v>
      </c>
      <c r="G22" s="26">
        <f t="shared" si="3"/>
        <v>2730.5278713499997</v>
      </c>
      <c r="H22" s="26">
        <f t="shared" si="3"/>
        <v>991.72198436000008</v>
      </c>
      <c r="I22" s="26">
        <f t="shared" si="3"/>
        <v>92.865998150000024</v>
      </c>
      <c r="J22" s="26">
        <f t="shared" si="3"/>
        <v>1855.4692849600001</v>
      </c>
      <c r="K22" s="26">
        <f t="shared" si="3"/>
        <v>112.01607201999997</v>
      </c>
      <c r="L22" s="26">
        <f t="shared" si="3"/>
        <v>1840.5998560599999</v>
      </c>
      <c r="M22" s="26">
        <f t="shared" si="3"/>
        <v>1100.0986747699999</v>
      </c>
      <c r="N22" s="26">
        <f t="shared" si="3"/>
        <v>294.45440994999996</v>
      </c>
      <c r="O22" s="26">
        <f t="shared" si="3"/>
        <v>1907.2589109199996</v>
      </c>
      <c r="P22" s="26">
        <f t="shared" si="3"/>
        <v>1073.4928876200001</v>
      </c>
      <c r="Q22" s="26">
        <f t="shared" si="3"/>
        <v>12170.120098899999</v>
      </c>
      <c r="R22" s="18"/>
      <c r="S22" s="6"/>
      <c r="T22" s="6"/>
      <c r="U22" s="6"/>
      <c r="V22" s="6"/>
      <c r="W22" s="6"/>
      <c r="X22" s="6"/>
      <c r="Y22" s="6"/>
      <c r="Z22" s="6"/>
      <c r="AA22" s="6"/>
    </row>
    <row r="23" spans="1:27" x14ac:dyDescent="0.25">
      <c r="A23" s="34"/>
      <c r="B23" s="22" t="s">
        <v>16</v>
      </c>
      <c r="C23" s="1">
        <v>45456.866603000002</v>
      </c>
      <c r="D23" s="1">
        <v>45570.638925840001</v>
      </c>
      <c r="E23" s="82">
        <v>77.376169480000001</v>
      </c>
      <c r="F23" s="82">
        <v>85.076404050000022</v>
      </c>
      <c r="G23" s="82">
        <v>2728.9021200999996</v>
      </c>
      <c r="H23" s="82">
        <v>987.78665029000013</v>
      </c>
      <c r="I23" s="82">
        <v>89.64023176000002</v>
      </c>
      <c r="J23" s="82">
        <v>1845.49660326</v>
      </c>
      <c r="K23" s="82">
        <v>97.905702769999976</v>
      </c>
      <c r="L23" s="82">
        <v>1835.3798546999999</v>
      </c>
      <c r="M23" s="82">
        <v>1099.8385291299999</v>
      </c>
      <c r="N23" s="82">
        <v>279.41809326999999</v>
      </c>
      <c r="O23" s="82">
        <v>1897.7370230499996</v>
      </c>
      <c r="P23" s="82">
        <v>1045.8609409000001</v>
      </c>
      <c r="Q23" s="61">
        <f>Q24+Q25+Q26+Q27</f>
        <v>12070.418322759999</v>
      </c>
      <c r="R23" s="18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25">
      <c r="B24" s="32" t="s">
        <v>15</v>
      </c>
      <c r="C24" s="57">
        <v>33230.839701999997</v>
      </c>
      <c r="D24" s="57">
        <v>33341.164024840007</v>
      </c>
      <c r="E24" s="60">
        <v>76.092908480000006</v>
      </c>
      <c r="F24" s="60">
        <v>83.783616900000027</v>
      </c>
      <c r="G24" s="60">
        <v>116.90197721999999</v>
      </c>
      <c r="H24" s="60">
        <v>115.22691381999999</v>
      </c>
      <c r="I24" s="60">
        <v>87.996064160000032</v>
      </c>
      <c r="J24" s="60">
        <v>103.64324499999999</v>
      </c>
      <c r="K24" s="60">
        <v>96.158535169999993</v>
      </c>
      <c r="L24" s="60">
        <v>93.496496099999987</v>
      </c>
      <c r="M24" s="60">
        <v>228.08576619999999</v>
      </c>
      <c r="N24" s="60">
        <v>277.75492566999998</v>
      </c>
      <c r="O24" s="60">
        <v>155.28953860999999</v>
      </c>
      <c r="P24" s="60">
        <v>174.13717763</v>
      </c>
      <c r="Q24" s="58">
        <f>SUM(E24:P24)</f>
        <v>1608.5671649599997</v>
      </c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25">
      <c r="B25" s="32" t="s">
        <v>14</v>
      </c>
      <c r="C25" s="57">
        <v>1731.300827</v>
      </c>
      <c r="D25" s="57">
        <v>1734.379827</v>
      </c>
      <c r="E25" s="60">
        <v>1.283261</v>
      </c>
      <c r="F25" s="60">
        <v>1.283261</v>
      </c>
      <c r="G25" s="60">
        <v>1.283261</v>
      </c>
      <c r="H25" s="60">
        <v>1.6341676000000001</v>
      </c>
      <c r="I25" s="60">
        <v>1.6341676000000001</v>
      </c>
      <c r="J25" s="60">
        <v>1.6261676</v>
      </c>
      <c r="K25" s="60">
        <v>1.6261676</v>
      </c>
      <c r="L25" s="60">
        <v>1.6261676</v>
      </c>
      <c r="M25" s="60">
        <v>1.6261676</v>
      </c>
      <c r="N25" s="60">
        <v>1.6181676</v>
      </c>
      <c r="O25" s="60">
        <v>1.6101676</v>
      </c>
      <c r="P25" s="60">
        <v>1.6101676</v>
      </c>
      <c r="Q25" s="58">
        <f>SUM(E25:P25)</f>
        <v>18.4612914</v>
      </c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25">
      <c r="B26" s="32" t="s">
        <v>13</v>
      </c>
      <c r="C26" s="57">
        <v>10494.326674</v>
      </c>
      <c r="D26" s="57">
        <v>10494.695674000001</v>
      </c>
      <c r="E26" s="60">
        <v>0</v>
      </c>
      <c r="F26" s="60">
        <v>9.5261499999999989E-3</v>
      </c>
      <c r="G26" s="60">
        <v>2610.7168818799996</v>
      </c>
      <c r="H26" s="60">
        <v>870.92556887000012</v>
      </c>
      <c r="I26" s="60">
        <v>0.01</v>
      </c>
      <c r="J26" s="60">
        <v>1740.2271906600001</v>
      </c>
      <c r="K26" s="60">
        <v>0.121</v>
      </c>
      <c r="L26" s="60">
        <v>1740.2571909999999</v>
      </c>
      <c r="M26" s="60">
        <v>870.12659532999999</v>
      </c>
      <c r="N26" s="60">
        <v>4.4999999999999998E-2</v>
      </c>
      <c r="O26" s="60">
        <v>1740.8373168399999</v>
      </c>
      <c r="P26" s="60">
        <v>870.11359567000011</v>
      </c>
      <c r="Q26" s="58">
        <f>SUM(E26:P26)</f>
        <v>10443.389866399999</v>
      </c>
      <c r="R26" s="18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5">
      <c r="B27" s="32" t="s">
        <v>12</v>
      </c>
      <c r="C27" s="57">
        <v>0.39939999999999998</v>
      </c>
      <c r="D27" s="57">
        <v>0.39939999999999998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58">
        <f t="shared" ref="Q27" si="4">SUM(E27:P27)</f>
        <v>0</v>
      </c>
      <c r="R27" s="18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25">
      <c r="B28" s="22" t="s">
        <v>8</v>
      </c>
      <c r="C28" s="4">
        <v>4751.0638499999995</v>
      </c>
      <c r="D28" s="4">
        <v>4845.4170520899988</v>
      </c>
      <c r="E28" s="81">
        <v>0.42212140000000004</v>
      </c>
      <c r="F28" s="81">
        <v>8.7394538099999988</v>
      </c>
      <c r="G28" s="81">
        <v>1.62575125</v>
      </c>
      <c r="H28" s="81">
        <v>3.9353340699999997</v>
      </c>
      <c r="I28" s="81">
        <v>3.2257663899999995</v>
      </c>
      <c r="J28" s="81">
        <v>9.9726817000000008</v>
      </c>
      <c r="K28" s="81">
        <v>14.110369249999998</v>
      </c>
      <c r="L28" s="81">
        <v>5.2200013599999995</v>
      </c>
      <c r="M28" s="81">
        <v>0.26014564000000001</v>
      </c>
      <c r="N28" s="81">
        <v>15.036316679999997</v>
      </c>
      <c r="O28" s="81">
        <v>9.5218878700000005</v>
      </c>
      <c r="P28" s="81">
        <v>27.631946720000002</v>
      </c>
      <c r="Q28" s="62">
        <f>SUM(Q29:Q33)</f>
        <v>99.701776139999993</v>
      </c>
      <c r="R28" s="18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25">
      <c r="B29" s="5" t="s">
        <v>30</v>
      </c>
      <c r="C29" s="59">
        <v>406.69588599999997</v>
      </c>
      <c r="D29" s="59">
        <v>480.79867740999998</v>
      </c>
      <c r="E29" s="73">
        <v>0.42212140000000004</v>
      </c>
      <c r="F29" s="73">
        <v>5.3145038099999997</v>
      </c>
      <c r="G29" s="73">
        <v>0.73073836999999997</v>
      </c>
      <c r="H29" s="73">
        <v>2.37083734</v>
      </c>
      <c r="I29" s="73">
        <v>2.9111726999999998</v>
      </c>
      <c r="J29" s="73">
        <v>9.7362542200000011</v>
      </c>
      <c r="K29" s="73">
        <v>5.6959011199999994</v>
      </c>
      <c r="L29" s="73">
        <v>3.45154805</v>
      </c>
      <c r="M29" s="73">
        <v>0.26014564000000001</v>
      </c>
      <c r="N29" s="73">
        <v>13.943432899999998</v>
      </c>
      <c r="O29" s="73">
        <v>9.459937870000001</v>
      </c>
      <c r="P29" s="73">
        <v>21.505302430000004</v>
      </c>
      <c r="Q29" s="58">
        <f>SUM(E29:P29)</f>
        <v>75.801895849999994</v>
      </c>
      <c r="R29" s="18"/>
      <c r="S29" s="6"/>
      <c r="T29" s="6"/>
      <c r="U29" s="6"/>
      <c r="V29" s="6"/>
      <c r="W29" s="6"/>
      <c r="X29" s="6"/>
      <c r="Y29" s="6"/>
      <c r="Z29" s="6"/>
      <c r="AA29" s="6"/>
    </row>
    <row r="30" spans="1:27" x14ac:dyDescent="0.25">
      <c r="B30" s="5" t="s">
        <v>33</v>
      </c>
      <c r="C30" s="59">
        <v>0.30249999999999999</v>
      </c>
      <c r="D30" s="59">
        <v>0.30249999999999999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58">
        <f t="shared" ref="Q30:Q33" si="5">SUM(E30:P30)</f>
        <v>0</v>
      </c>
      <c r="R30" s="18"/>
      <c r="S30" s="6"/>
      <c r="T30" s="6"/>
      <c r="U30" s="6"/>
      <c r="V30" s="6"/>
      <c r="W30" s="6"/>
      <c r="X30" s="6"/>
      <c r="Y30" s="6"/>
      <c r="Z30" s="6"/>
      <c r="AA30" s="6"/>
    </row>
    <row r="31" spans="1:27" x14ac:dyDescent="0.25">
      <c r="B31" s="5" t="s">
        <v>31</v>
      </c>
      <c r="C31" s="59">
        <v>27.44276</v>
      </c>
      <c r="D31" s="59">
        <v>47.693170680000009</v>
      </c>
      <c r="E31" s="73">
        <v>0</v>
      </c>
      <c r="F31" s="73">
        <v>3.4249499999999999</v>
      </c>
      <c r="G31" s="73">
        <v>0.89501288000000012</v>
      </c>
      <c r="H31" s="73">
        <v>1.5644967299999999</v>
      </c>
      <c r="I31" s="73">
        <v>0.31459368999999998</v>
      </c>
      <c r="J31" s="73">
        <v>0.23642748000000002</v>
      </c>
      <c r="K31" s="73">
        <v>8.4144681299999995</v>
      </c>
      <c r="L31" s="73">
        <v>1.7684533099999999</v>
      </c>
      <c r="M31" s="73">
        <v>0</v>
      </c>
      <c r="N31" s="73">
        <v>1.09288378</v>
      </c>
      <c r="O31" s="73">
        <v>6.1949999999999998E-2</v>
      </c>
      <c r="P31" s="73">
        <v>6.1266442899999998</v>
      </c>
      <c r="Q31" s="58">
        <f t="shared" si="5"/>
        <v>23.899880289999999</v>
      </c>
      <c r="R31" s="18"/>
      <c r="S31" s="6"/>
      <c r="T31" s="6"/>
      <c r="U31" s="6"/>
      <c r="V31" s="6"/>
      <c r="W31" s="6"/>
      <c r="X31" s="6"/>
      <c r="Y31" s="6"/>
      <c r="Z31" s="6"/>
      <c r="AA31" s="6"/>
    </row>
    <row r="32" spans="1:27" x14ac:dyDescent="0.25">
      <c r="B32" s="5" t="s">
        <v>32</v>
      </c>
      <c r="C32" s="59">
        <v>0.58499999999999996</v>
      </c>
      <c r="D32" s="59">
        <v>0.58499999999999996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58">
        <f t="shared" si="5"/>
        <v>0</v>
      </c>
      <c r="R32" s="18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25">
      <c r="B33" s="5" t="s">
        <v>55</v>
      </c>
      <c r="C33" s="59">
        <v>4316.0377040000003</v>
      </c>
      <c r="D33" s="59">
        <v>4316.0377040000003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58">
        <f t="shared" si="5"/>
        <v>0</v>
      </c>
      <c r="R33" s="18"/>
      <c r="S33" s="6"/>
      <c r="T33" s="6"/>
      <c r="U33" s="6"/>
      <c r="V33" s="6"/>
      <c r="W33" s="6"/>
      <c r="X33" s="6"/>
      <c r="Y33" s="6"/>
      <c r="Z33" s="6"/>
      <c r="AA33" s="6"/>
    </row>
    <row r="34" spans="1:27" ht="17.25" customHeight="1" x14ac:dyDescent="0.25">
      <c r="B34" s="28" t="s">
        <v>35</v>
      </c>
      <c r="C34" s="27"/>
      <c r="D34" s="27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8"/>
      <c r="S34" s="6"/>
      <c r="T34" s="6"/>
      <c r="U34" s="6"/>
      <c r="V34" s="6"/>
      <c r="W34" s="6"/>
      <c r="X34" s="6"/>
      <c r="Y34" s="6"/>
      <c r="Z34" s="6"/>
      <c r="AA34" s="6"/>
    </row>
    <row r="35" spans="1:27" ht="17.25" customHeight="1" x14ac:dyDescent="0.25">
      <c r="B35" s="31" t="s">
        <v>11</v>
      </c>
      <c r="C35" s="29">
        <f t="shared" ref="C35:Q35" si="6">C13-C23</f>
        <v>5324.9233999999997</v>
      </c>
      <c r="D35" s="29">
        <f t="shared" si="6"/>
        <v>5284.3771441599965</v>
      </c>
      <c r="E35" s="29">
        <f t="shared" si="6"/>
        <v>55.295863420000003</v>
      </c>
      <c r="F35" s="29">
        <f t="shared" si="6"/>
        <v>17.469535099999987</v>
      </c>
      <c r="G35" s="29">
        <f t="shared" si="6"/>
        <v>-21.100009339999815</v>
      </c>
      <c r="H35" s="29">
        <f t="shared" si="6"/>
        <v>34.254338299999745</v>
      </c>
      <c r="I35" s="29">
        <f t="shared" si="6"/>
        <v>71.800800029999962</v>
      </c>
      <c r="J35" s="29">
        <f t="shared" si="6"/>
        <v>-6.8047662200001469</v>
      </c>
      <c r="K35" s="29">
        <f t="shared" si="6"/>
        <v>29.781383880000035</v>
      </c>
      <c r="L35" s="29">
        <f t="shared" si="6"/>
        <v>15.577536310000141</v>
      </c>
      <c r="M35" s="29">
        <f t="shared" si="6"/>
        <v>3.7215104000001702</v>
      </c>
      <c r="N35" s="29">
        <f t="shared" si="6"/>
        <v>17.211197050000067</v>
      </c>
      <c r="O35" s="29">
        <f t="shared" si="6"/>
        <v>-39.39401689999977</v>
      </c>
      <c r="P35" s="29">
        <f t="shared" si="6"/>
        <v>-17.088072550000106</v>
      </c>
      <c r="Q35" s="29">
        <f t="shared" si="6"/>
        <v>160.7252994800001</v>
      </c>
      <c r="R35" s="18"/>
      <c r="S35" s="6"/>
      <c r="T35" s="6"/>
      <c r="U35" s="6"/>
      <c r="V35" s="6"/>
      <c r="W35" s="6"/>
      <c r="X35" s="6"/>
      <c r="Y35" s="6"/>
      <c r="Z35" s="6"/>
      <c r="AA35" s="6"/>
    </row>
    <row r="36" spans="1:27" x14ac:dyDescent="0.25">
      <c r="B36" s="31" t="s">
        <v>7</v>
      </c>
      <c r="C36" s="29">
        <f t="shared" ref="C36:Q36" si="7">C19-C28</f>
        <v>-4720.9758499999998</v>
      </c>
      <c r="D36" s="29">
        <f t="shared" si="7"/>
        <v>-4815.3290520899991</v>
      </c>
      <c r="E36" s="29">
        <f t="shared" si="7"/>
        <v>-0.42212140000000004</v>
      </c>
      <c r="F36" s="29">
        <f t="shared" si="7"/>
        <v>-8.7394538099999988</v>
      </c>
      <c r="G36" s="29">
        <f t="shared" si="7"/>
        <v>-1.62575125</v>
      </c>
      <c r="H36" s="29">
        <f t="shared" si="7"/>
        <v>-3.9353340699999997</v>
      </c>
      <c r="I36" s="29">
        <f t="shared" si="7"/>
        <v>-3.2257663899999995</v>
      </c>
      <c r="J36" s="29">
        <f t="shared" si="7"/>
        <v>-9.9726817000000008</v>
      </c>
      <c r="K36" s="29">
        <f t="shared" si="7"/>
        <v>-14.110369249999998</v>
      </c>
      <c r="L36" s="29">
        <f t="shared" si="7"/>
        <v>-5.2200013599999995</v>
      </c>
      <c r="M36" s="29">
        <f t="shared" si="7"/>
        <v>-0.26014564000000001</v>
      </c>
      <c r="N36" s="29">
        <f t="shared" si="7"/>
        <v>-15.036316679999997</v>
      </c>
      <c r="O36" s="29">
        <f t="shared" si="7"/>
        <v>-9.5218878700000005</v>
      </c>
      <c r="P36" s="29">
        <f t="shared" si="7"/>
        <v>-27.631946720000002</v>
      </c>
      <c r="Q36" s="29">
        <f t="shared" si="7"/>
        <v>-99.701776139999993</v>
      </c>
      <c r="R36" s="18"/>
      <c r="S36" s="6"/>
      <c r="T36" s="6"/>
      <c r="U36" s="6"/>
      <c r="V36" s="6"/>
      <c r="W36" s="6"/>
      <c r="X36" s="6"/>
      <c r="Y36" s="6"/>
      <c r="Z36" s="6"/>
      <c r="AA36" s="6"/>
    </row>
    <row r="37" spans="1:27" x14ac:dyDescent="0.25">
      <c r="B37" s="31" t="s">
        <v>6</v>
      </c>
      <c r="C37" s="29">
        <f t="shared" ref="C37:Q37" si="8">(C13+C19)-(C23+C28)</f>
        <v>603.94755000000441</v>
      </c>
      <c r="D37" s="29">
        <f t="shared" si="8"/>
        <v>469.04809206999926</v>
      </c>
      <c r="E37" s="29">
        <f t="shared" si="8"/>
        <v>54.873742020000009</v>
      </c>
      <c r="F37" s="29">
        <f t="shared" si="8"/>
        <v>8.7300812899999869</v>
      </c>
      <c r="G37" s="29">
        <f t="shared" si="8"/>
        <v>-22.725760589999936</v>
      </c>
      <c r="H37" s="29">
        <f t="shared" si="8"/>
        <v>30.319004229999791</v>
      </c>
      <c r="I37" s="29">
        <f t="shared" si="8"/>
        <v>68.575033639999958</v>
      </c>
      <c r="J37" s="29">
        <f t="shared" si="8"/>
        <v>-16.777447920000213</v>
      </c>
      <c r="K37" s="29">
        <f t="shared" si="8"/>
        <v>15.671014630000045</v>
      </c>
      <c r="L37" s="29">
        <f t="shared" si="8"/>
        <v>10.357534950000172</v>
      </c>
      <c r="M37" s="29">
        <f t="shared" si="8"/>
        <v>3.4613647600001514</v>
      </c>
      <c r="N37" s="29">
        <f t="shared" si="8"/>
        <v>2.1748803700000963</v>
      </c>
      <c r="O37" s="29">
        <f t="shared" si="8"/>
        <v>-48.91590476999977</v>
      </c>
      <c r="P37" s="29">
        <f t="shared" si="8"/>
        <v>-44.720019270000194</v>
      </c>
      <c r="Q37" s="29">
        <f t="shared" si="8"/>
        <v>61.023523339999883</v>
      </c>
      <c r="R37" s="18"/>
      <c r="S37" s="6"/>
      <c r="T37" s="6"/>
      <c r="U37" s="6"/>
      <c r="V37" s="6"/>
      <c r="W37" s="6"/>
      <c r="X37" s="6"/>
      <c r="Y37" s="6"/>
      <c r="Z37" s="6"/>
      <c r="AA37" s="6"/>
    </row>
    <row r="38" spans="1:27" hidden="1" x14ac:dyDescent="0.25">
      <c r="B38" s="31" t="s">
        <v>34</v>
      </c>
      <c r="C38" s="30" t="e">
        <f>C37+#REF!</f>
        <v>#REF!</v>
      </c>
      <c r="D38" s="29" t="e">
        <f>D37+#REF!</f>
        <v>#REF!</v>
      </c>
      <c r="E38" s="29" t="e">
        <f>E37+#REF!</f>
        <v>#REF!</v>
      </c>
      <c r="F38" s="29" t="e">
        <f>F37+#REF!</f>
        <v>#REF!</v>
      </c>
      <c r="G38" s="29" t="e">
        <f>G37+#REF!</f>
        <v>#REF!</v>
      </c>
      <c r="H38" s="29" t="e">
        <f>H37+#REF!</f>
        <v>#REF!</v>
      </c>
      <c r="I38" s="29" t="e">
        <f>I37+#REF!</f>
        <v>#REF!</v>
      </c>
      <c r="J38" s="29" t="e">
        <f>J37+#REF!</f>
        <v>#REF!</v>
      </c>
      <c r="K38" s="29" t="e">
        <f>K37+#REF!</f>
        <v>#REF!</v>
      </c>
      <c r="L38" s="29" t="e">
        <f>L37+#REF!</f>
        <v>#REF!</v>
      </c>
      <c r="M38" s="29" t="e">
        <f>M37+#REF!</f>
        <v>#REF!</v>
      </c>
      <c r="N38" s="29" t="e">
        <f>N37+#REF!</f>
        <v>#REF!</v>
      </c>
      <c r="O38" s="29" t="e">
        <f>O37+#REF!</f>
        <v>#REF!</v>
      </c>
      <c r="P38" s="29" t="e">
        <f>P37+#REF!</f>
        <v>#REF!</v>
      </c>
      <c r="Q38" s="30" t="e">
        <f>Q37+#REF!</f>
        <v>#REF!</v>
      </c>
      <c r="R38" s="18"/>
      <c r="S38" s="6"/>
      <c r="T38" s="6"/>
      <c r="U38" s="6"/>
      <c r="V38" s="6"/>
      <c r="W38" s="6"/>
      <c r="X38" s="6"/>
      <c r="Y38" s="6"/>
      <c r="Z38" s="6"/>
      <c r="AA38" s="6"/>
    </row>
    <row r="39" spans="1:27" ht="17.25" customHeight="1" x14ac:dyDescent="0.25">
      <c r="B39" s="28" t="s">
        <v>0</v>
      </c>
      <c r="C39" s="95">
        <f t="shared" ref="C39:Q39" si="9">C40-C42</f>
        <v>-603.94754999999998</v>
      </c>
      <c r="D39" s="95">
        <f t="shared" si="9"/>
        <v>-469.04809207000005</v>
      </c>
      <c r="E39" s="26">
        <f t="shared" si="9"/>
        <v>0</v>
      </c>
      <c r="F39" s="26">
        <f t="shared" si="9"/>
        <v>0</v>
      </c>
      <c r="G39" s="26">
        <f t="shared" si="9"/>
        <v>0</v>
      </c>
      <c r="H39" s="26">
        <f t="shared" si="9"/>
        <v>0</v>
      </c>
      <c r="I39" s="26">
        <f t="shared" si="9"/>
        <v>0</v>
      </c>
      <c r="J39" s="26">
        <f t="shared" si="9"/>
        <v>0</v>
      </c>
      <c r="K39" s="26">
        <f t="shared" si="9"/>
        <v>0</v>
      </c>
      <c r="L39" s="26">
        <f t="shared" si="9"/>
        <v>0</v>
      </c>
      <c r="M39" s="26">
        <f t="shared" si="9"/>
        <v>0</v>
      </c>
      <c r="N39" s="26">
        <f t="shared" si="9"/>
        <v>0</v>
      </c>
      <c r="O39" s="26">
        <f t="shared" si="9"/>
        <v>0</v>
      </c>
      <c r="P39" s="26">
        <f t="shared" si="9"/>
        <v>0</v>
      </c>
      <c r="Q39" s="26">
        <f t="shared" si="9"/>
        <v>0</v>
      </c>
      <c r="R39" s="18"/>
      <c r="S39" s="6"/>
      <c r="T39" s="6"/>
      <c r="U39" s="6"/>
      <c r="V39" s="6"/>
      <c r="W39" s="6"/>
      <c r="X39" s="6"/>
      <c r="Y39" s="6"/>
      <c r="Z39" s="6"/>
      <c r="AA39" s="6"/>
    </row>
    <row r="40" spans="1:27" x14ac:dyDescent="0.25">
      <c r="A40" s="56"/>
      <c r="B40" s="25" t="s">
        <v>5</v>
      </c>
      <c r="C40" s="3">
        <v>0</v>
      </c>
      <c r="D40" s="3">
        <v>135.09945793</v>
      </c>
      <c r="E40" s="3">
        <f t="shared" ref="E40:Q40" si="10">SUM(E41:E41)</f>
        <v>0</v>
      </c>
      <c r="F40" s="3">
        <f t="shared" si="10"/>
        <v>0</v>
      </c>
      <c r="G40" s="3">
        <f t="shared" si="10"/>
        <v>0</v>
      </c>
      <c r="H40" s="3">
        <f t="shared" si="10"/>
        <v>0</v>
      </c>
      <c r="I40" s="3">
        <f t="shared" si="10"/>
        <v>0</v>
      </c>
      <c r="J40" s="3">
        <f t="shared" si="10"/>
        <v>0</v>
      </c>
      <c r="K40" s="3">
        <f t="shared" si="10"/>
        <v>0</v>
      </c>
      <c r="L40" s="3">
        <f t="shared" si="10"/>
        <v>0</v>
      </c>
      <c r="M40" s="3">
        <f t="shared" si="10"/>
        <v>0</v>
      </c>
      <c r="N40" s="3">
        <f t="shared" si="10"/>
        <v>0</v>
      </c>
      <c r="O40" s="3">
        <f t="shared" si="10"/>
        <v>0</v>
      </c>
      <c r="P40" s="3">
        <f t="shared" si="10"/>
        <v>0</v>
      </c>
      <c r="Q40" s="3">
        <f t="shared" si="10"/>
        <v>0</v>
      </c>
      <c r="R40" s="18"/>
      <c r="S40" s="6"/>
      <c r="T40" s="6"/>
      <c r="U40" s="6"/>
      <c r="V40" s="6"/>
      <c r="W40" s="6"/>
      <c r="X40" s="6"/>
      <c r="Y40" s="6"/>
      <c r="Z40" s="6"/>
      <c r="AA40" s="6"/>
    </row>
    <row r="41" spans="1:27" x14ac:dyDescent="0.25">
      <c r="B41" s="24" t="s">
        <v>4</v>
      </c>
      <c r="C41" s="2">
        <v>0</v>
      </c>
      <c r="D41" s="23">
        <v>135.09945793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f>SUM(E41:P41)</f>
        <v>0</v>
      </c>
      <c r="R41" s="18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25">
      <c r="B42" s="22" t="s">
        <v>3</v>
      </c>
      <c r="C42" s="3">
        <v>603.94754999999998</v>
      </c>
      <c r="D42" s="3">
        <v>604.14755000000002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f>SUM(Q43:Q45)</f>
        <v>0</v>
      </c>
      <c r="R42" s="18"/>
      <c r="S42" s="6"/>
      <c r="T42" s="6"/>
      <c r="U42" s="6"/>
      <c r="V42" s="6"/>
      <c r="W42" s="6"/>
      <c r="X42" s="6"/>
      <c r="Y42" s="6"/>
      <c r="Z42" s="6"/>
      <c r="AA42" s="6"/>
    </row>
    <row r="43" spans="1:27" x14ac:dyDescent="0.25">
      <c r="B43" s="21" t="s">
        <v>2</v>
      </c>
      <c r="C43" s="20">
        <v>568.35353299999997</v>
      </c>
      <c r="D43" s="20">
        <v>568.55353300000002</v>
      </c>
      <c r="E43" s="75">
        <v>0</v>
      </c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83">
        <f>SUM(E43:P43)</f>
        <v>0</v>
      </c>
      <c r="R43" s="18"/>
      <c r="S43" s="6"/>
      <c r="T43" s="6"/>
      <c r="U43" s="6"/>
      <c r="V43" s="6"/>
      <c r="W43" s="6"/>
      <c r="X43" s="6"/>
      <c r="Y43" s="6"/>
      <c r="Z43" s="6"/>
      <c r="AA43" s="6"/>
    </row>
    <row r="44" spans="1:27" x14ac:dyDescent="0.25">
      <c r="B44" s="21" t="s">
        <v>1</v>
      </c>
      <c r="C44" s="20">
        <v>25.594017000000001</v>
      </c>
      <c r="D44" s="20">
        <v>25.594017000000001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83">
        <f t="shared" ref="Q44:Q45" si="11">SUM(E44:P44)</f>
        <v>0</v>
      </c>
      <c r="R44" s="18"/>
      <c r="S44" s="6"/>
      <c r="T44" s="6"/>
      <c r="U44" s="6"/>
      <c r="V44" s="6"/>
      <c r="W44" s="6"/>
      <c r="X44" s="6"/>
      <c r="Y44" s="6"/>
      <c r="Z44" s="6"/>
      <c r="AA44" s="6"/>
    </row>
    <row r="45" spans="1:27" ht="15.75" thickBot="1" x14ac:dyDescent="0.3">
      <c r="B45" s="54" t="s">
        <v>56</v>
      </c>
      <c r="C45" s="55">
        <v>10</v>
      </c>
      <c r="D45" s="55">
        <v>10</v>
      </c>
      <c r="E45" s="77">
        <v>0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>
        <v>0</v>
      </c>
      <c r="Q45" s="77">
        <f t="shared" si="11"/>
        <v>0</v>
      </c>
      <c r="R45" s="18"/>
      <c r="S45" s="6"/>
      <c r="T45" s="6"/>
      <c r="U45" s="6"/>
      <c r="V45" s="6"/>
      <c r="W45" s="6"/>
      <c r="X45" s="6"/>
      <c r="Y45" s="6"/>
      <c r="Z45" s="6"/>
      <c r="AA45" s="6"/>
    </row>
    <row r="46" spans="1:27" x14ac:dyDescent="0.25">
      <c r="B46" s="112" t="s">
        <v>42</v>
      </c>
      <c r="C46" s="112"/>
      <c r="D46" s="112"/>
      <c r="E46" s="11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x14ac:dyDescent="0.25">
      <c r="B47" s="16" t="s">
        <v>71</v>
      </c>
      <c r="C47" s="17"/>
      <c r="D47" s="17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x14ac:dyDescent="0.25">
      <c r="B48" s="16" t="s">
        <v>67</v>
      </c>
      <c r="C48" s="11"/>
      <c r="D48" s="11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3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2:27" x14ac:dyDescent="0.25">
      <c r="B49" s="12"/>
      <c r="C49" s="11"/>
      <c r="D49" s="11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x14ac:dyDescent="0.25">
      <c r="B50" s="12"/>
      <c r="C50" s="11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x14ac:dyDescent="0.25">
      <c r="B51" s="12"/>
      <c r="C51" s="11"/>
      <c r="D51" s="1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x14ac:dyDescent="0.25">
      <c r="B52" s="12"/>
      <c r="C52" s="11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2:27" x14ac:dyDescent="0.25"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2:27" x14ac:dyDescent="0.25"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27" x14ac:dyDescent="0.25"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2:27" x14ac:dyDescent="0.25">
      <c r="C56" s="6"/>
      <c r="D56" s="6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2:27" x14ac:dyDescent="0.25">
      <c r="C57" s="6"/>
      <c r="D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2:27" x14ac:dyDescent="0.25">
      <c r="C58" s="6"/>
      <c r="D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2:27" x14ac:dyDescent="0.25">
      <c r="C59" s="6"/>
      <c r="D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</sheetData>
  <mergeCells count="5">
    <mergeCell ref="B46:E46"/>
    <mergeCell ref="B3:Q3"/>
    <mergeCell ref="B4:Q4"/>
    <mergeCell ref="B5:Q5"/>
    <mergeCell ref="B6:Q6"/>
  </mergeCells>
  <pageMargins left="0.7" right="0.7" top="0.75" bottom="0.75" header="0.3" footer="0.3"/>
  <pageSetup orientation="portrait" horizontalDpi="4294967295" verticalDpi="4294967295" r:id="rId1"/>
  <ignoredErrors>
    <ignoredError sqref="Q14 Q29:Q33 Q20 Q43:Q45 Q24:Q25 Q26:Q27 Q34:Q41 Q15:Q18 Q22" formulaRange="1"/>
    <ignoredError sqref="Q19" formula="1" formulaRange="1"/>
    <ignoredError sqref="Q28 Q4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U57"/>
  <sheetViews>
    <sheetView showGridLines="0" tabSelected="1" zoomScale="90" zoomScaleNormal="90" workbookViewId="0">
      <selection activeCell="B9" sqref="B9"/>
    </sheetView>
  </sheetViews>
  <sheetFormatPr baseColWidth="10" defaultColWidth="11.42578125" defaultRowHeight="15" x14ac:dyDescent="0.25"/>
  <cols>
    <col min="1" max="1" width="5.140625" style="6" customWidth="1"/>
    <col min="2" max="2" width="71.42578125" style="6" customWidth="1"/>
    <col min="3" max="4" width="16.7109375" style="8" customWidth="1"/>
    <col min="5" max="16" width="14.28515625" style="6" customWidth="1"/>
    <col min="17" max="18" width="14.28515625" style="7" customWidth="1"/>
    <col min="19" max="20" width="11.42578125" style="7"/>
    <col min="21" max="21" width="13.85546875" style="7" bestFit="1" customWidth="1"/>
    <col min="22" max="16384" width="11.42578125" style="6"/>
  </cols>
  <sheetData>
    <row r="3" spans="1:21" ht="28.5" x14ac:dyDescent="0.25">
      <c r="A3" s="50"/>
      <c r="B3" s="104" t="s">
        <v>28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21" ht="21" x14ac:dyDescent="0.25">
      <c r="A4" s="50"/>
      <c r="B4" s="106" t="s">
        <v>27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21" ht="15.75" customHeight="1" x14ac:dyDescent="0.25">
      <c r="A5" s="50"/>
      <c r="B5" s="108" t="s">
        <v>58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21" x14ac:dyDescent="0.25">
      <c r="A6" s="50"/>
      <c r="B6" s="110" t="s">
        <v>72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2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21" x14ac:dyDescent="0.25">
      <c r="A8" s="50"/>
      <c r="B8" s="52" t="s">
        <v>26</v>
      </c>
      <c r="C8" s="49"/>
      <c r="D8" s="49"/>
    </row>
    <row r="9" spans="1:21" ht="30" x14ac:dyDescent="0.25">
      <c r="B9" s="113" t="s">
        <v>25</v>
      </c>
      <c r="C9" s="114" t="s">
        <v>73</v>
      </c>
      <c r="D9" s="114" t="s">
        <v>74</v>
      </c>
      <c r="E9" s="115" t="s">
        <v>75</v>
      </c>
      <c r="F9" s="115" t="s">
        <v>76</v>
      </c>
      <c r="G9" s="115" t="s">
        <v>77</v>
      </c>
      <c r="H9" s="115" t="s">
        <v>78</v>
      </c>
      <c r="I9" s="115" t="s">
        <v>79</v>
      </c>
      <c r="J9" s="115" t="s">
        <v>80</v>
      </c>
      <c r="K9" s="115" t="s">
        <v>81</v>
      </c>
      <c r="L9" s="115" t="s">
        <v>82</v>
      </c>
      <c r="M9" s="115" t="s">
        <v>83</v>
      </c>
      <c r="N9" s="115" t="s">
        <v>84</v>
      </c>
      <c r="O9" s="115" t="s">
        <v>85</v>
      </c>
      <c r="P9" s="115" t="s">
        <v>86</v>
      </c>
      <c r="Q9" s="115" t="s">
        <v>87</v>
      </c>
      <c r="R9" s="6"/>
      <c r="S9" s="6"/>
      <c r="T9" s="6"/>
      <c r="U9" s="6"/>
    </row>
    <row r="10" spans="1:21" x14ac:dyDescent="0.25">
      <c r="B10" s="41"/>
      <c r="C10" s="40"/>
      <c r="D10" s="40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6"/>
      <c r="S10" s="6"/>
      <c r="T10" s="6"/>
      <c r="U10" s="6"/>
    </row>
    <row r="11" spans="1:21" ht="17.25" customHeight="1" x14ac:dyDescent="0.25">
      <c r="B11" s="28" t="s">
        <v>37</v>
      </c>
      <c r="C11" s="27">
        <f t="shared" ref="C11:P11" si="0">C12+C18</f>
        <v>52309.916206000002</v>
      </c>
      <c r="D11" s="103">
        <f t="shared" si="0"/>
        <v>52659461672.080002</v>
      </c>
      <c r="E11" s="116">
        <f t="shared" si="0"/>
        <v>103003321.51000001</v>
      </c>
      <c r="F11" s="116">
        <f t="shared" si="0"/>
        <v>1061810056</v>
      </c>
      <c r="G11" s="116">
        <f t="shared" si="0"/>
        <v>1139138283.47</v>
      </c>
      <c r="H11" s="116">
        <f t="shared" si="0"/>
        <v>180145294.86000001</v>
      </c>
      <c r="I11" s="116">
        <f t="shared" si="0"/>
        <v>94519486.75999999</v>
      </c>
      <c r="J11" s="116">
        <f t="shared" si="0"/>
        <v>3834188655.48</v>
      </c>
      <c r="K11" s="116">
        <f>K12+K18</f>
        <v>1137305833.29</v>
      </c>
      <c r="L11" s="116">
        <f>L12+L18</f>
        <v>1083150749.6400001</v>
      </c>
      <c r="M11" s="64">
        <f t="shared" si="0"/>
        <v>1094961674.6999998</v>
      </c>
      <c r="N11" s="64">
        <f t="shared" si="0"/>
        <v>154249132.16000003</v>
      </c>
      <c r="O11" s="64">
        <f t="shared" si="0"/>
        <v>2909718778.2799997</v>
      </c>
      <c r="P11" s="64">
        <f t="shared" si="0"/>
        <v>206862166.63</v>
      </c>
      <c r="Q11" s="116">
        <f>+Q12+Q18</f>
        <v>12999053432.780001</v>
      </c>
      <c r="R11" s="6"/>
      <c r="S11" s="6"/>
      <c r="T11" s="6"/>
      <c r="U11" s="6"/>
    </row>
    <row r="12" spans="1:21" x14ac:dyDescent="0.25">
      <c r="A12" s="56"/>
      <c r="B12" s="25" t="s">
        <v>22</v>
      </c>
      <c r="C12" s="3">
        <v>52255.836281000004</v>
      </c>
      <c r="D12" s="97">
        <f>SUM(D13:D17)</f>
        <v>52659461672.080002</v>
      </c>
      <c r="E12" s="97">
        <f>SUM(E13:E17)</f>
        <v>103003321.51000001</v>
      </c>
      <c r="F12" s="97">
        <f t="shared" ref="F12:Q12" si="1">SUM(F13:F17)</f>
        <v>1061810056</v>
      </c>
      <c r="G12" s="97">
        <f t="shared" si="1"/>
        <v>1139138283.47</v>
      </c>
      <c r="H12" s="97">
        <f t="shared" si="1"/>
        <v>180145294.86000001</v>
      </c>
      <c r="I12" s="97">
        <f t="shared" si="1"/>
        <v>94519486.75999999</v>
      </c>
      <c r="J12" s="97">
        <f t="shared" si="1"/>
        <v>3834188655.48</v>
      </c>
      <c r="K12" s="97">
        <f t="shared" si="1"/>
        <v>1137305833.29</v>
      </c>
      <c r="L12" s="97">
        <f t="shared" si="1"/>
        <v>1083150749.6400001</v>
      </c>
      <c r="M12" s="97">
        <f t="shared" si="1"/>
        <v>1094961674.6999998</v>
      </c>
      <c r="N12" s="97">
        <f t="shared" si="1"/>
        <v>154249132.16000003</v>
      </c>
      <c r="O12" s="97">
        <f t="shared" si="1"/>
        <v>2909718778.2799997</v>
      </c>
      <c r="P12" s="97">
        <f t="shared" si="1"/>
        <v>206862166.63</v>
      </c>
      <c r="Q12" s="97">
        <f t="shared" si="1"/>
        <v>12999053432.780001</v>
      </c>
      <c r="R12" s="18"/>
      <c r="S12" s="18"/>
      <c r="T12" s="18"/>
      <c r="U12" s="6"/>
    </row>
    <row r="13" spans="1:21" x14ac:dyDescent="0.25">
      <c r="B13" s="36" t="s">
        <v>21</v>
      </c>
      <c r="C13" s="8">
        <v>1236.41562</v>
      </c>
      <c r="D13" s="96">
        <v>1573699511.0799999</v>
      </c>
      <c r="E13" s="96">
        <v>25579268.579999998</v>
      </c>
      <c r="F13" s="98">
        <v>33162514.41</v>
      </c>
      <c r="G13" s="98">
        <v>93600184.530000001</v>
      </c>
      <c r="H13" s="98">
        <v>56782114.290000007</v>
      </c>
      <c r="I13" s="98">
        <v>58885456.929999992</v>
      </c>
      <c r="J13" s="98">
        <v>58089083.140000001</v>
      </c>
      <c r="K13" s="98">
        <v>61435765.059999995</v>
      </c>
      <c r="L13" s="98">
        <v>63846330.25</v>
      </c>
      <c r="M13" s="100">
        <v>102663584.77000001</v>
      </c>
      <c r="N13" s="100">
        <v>73685408.950000003</v>
      </c>
      <c r="O13" s="100">
        <v>58720355.029999994</v>
      </c>
      <c r="P13" s="100">
        <v>62883379.030000001</v>
      </c>
      <c r="Q13" s="98">
        <f>(SUM(E13:P13))</f>
        <v>749333444.97000003</v>
      </c>
      <c r="R13" s="19"/>
      <c r="S13" s="19"/>
      <c r="T13" s="19"/>
      <c r="U13" s="6"/>
    </row>
    <row r="14" spans="1:21" x14ac:dyDescent="0.25">
      <c r="B14" s="36" t="s">
        <v>20</v>
      </c>
      <c r="C14" s="8">
        <v>27010.299998999999</v>
      </c>
      <c r="D14" s="98">
        <v>27010299999</v>
      </c>
      <c r="E14" s="98">
        <v>10330243.870000001</v>
      </c>
      <c r="F14" s="98">
        <v>5051604.21</v>
      </c>
      <c r="G14" s="98">
        <v>3437955.42</v>
      </c>
      <c r="H14" s="98">
        <v>1896190.84</v>
      </c>
      <c r="I14" s="98">
        <v>1642399.6</v>
      </c>
      <c r="J14" s="98">
        <v>2281045.16</v>
      </c>
      <c r="K14" s="98">
        <v>4532836.1399999997</v>
      </c>
      <c r="L14" s="98">
        <v>3294710.4</v>
      </c>
      <c r="M14" s="100">
        <v>4552380.2</v>
      </c>
      <c r="N14" s="100">
        <v>2957794.9400000004</v>
      </c>
      <c r="O14" s="100">
        <v>2969860.8400000003</v>
      </c>
      <c r="P14" s="100">
        <v>2718574.5</v>
      </c>
      <c r="Q14" s="98">
        <f t="shared" ref="Q14:Q17" si="2">(SUM(E14:P14))</f>
        <v>45665596.120000005</v>
      </c>
      <c r="R14" s="38"/>
      <c r="S14" s="38"/>
      <c r="T14" s="38"/>
      <c r="U14" s="19"/>
    </row>
    <row r="15" spans="1:21" s="37" customFormat="1" x14ac:dyDescent="0.25">
      <c r="B15" s="36" t="s">
        <v>19</v>
      </c>
      <c r="C15" s="8">
        <v>600.9</v>
      </c>
      <c r="D15" s="98">
        <v>600900000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8">
        <v>0</v>
      </c>
      <c r="O15" s="98">
        <v>0</v>
      </c>
      <c r="P15" s="98">
        <v>0</v>
      </c>
      <c r="Q15" s="98">
        <f t="shared" si="2"/>
        <v>0</v>
      </c>
    </row>
    <row r="16" spans="1:21" s="37" customFormat="1" x14ac:dyDescent="0.25">
      <c r="B16" s="36" t="s">
        <v>18</v>
      </c>
      <c r="C16" s="65">
        <v>23386.573844999999</v>
      </c>
      <c r="D16" s="98">
        <v>23446573845</v>
      </c>
      <c r="E16" s="98">
        <v>67093809.060000002</v>
      </c>
      <c r="F16" s="98">
        <v>1023595937.38</v>
      </c>
      <c r="G16" s="98">
        <v>1042100143.52</v>
      </c>
      <c r="H16" s="98">
        <v>121466989.73</v>
      </c>
      <c r="I16" s="98">
        <v>33991630.230000004</v>
      </c>
      <c r="J16" s="98">
        <v>3773818527.1799998</v>
      </c>
      <c r="K16" s="98">
        <v>1070785232.09</v>
      </c>
      <c r="L16" s="98">
        <v>1015438208.9900001</v>
      </c>
      <c r="M16" s="100">
        <v>987745709.7299999</v>
      </c>
      <c r="N16" s="100">
        <v>77605928.270000011</v>
      </c>
      <c r="O16" s="100">
        <v>2848028562.4099998</v>
      </c>
      <c r="P16" s="100">
        <v>141260213.09999999</v>
      </c>
      <c r="Q16" s="98">
        <f t="shared" si="2"/>
        <v>12202930891.690001</v>
      </c>
    </row>
    <row r="17" spans="1:21" x14ac:dyDescent="0.25">
      <c r="B17" s="36" t="s">
        <v>17</v>
      </c>
      <c r="C17" s="8">
        <v>21.646816999999999</v>
      </c>
      <c r="D17" s="98">
        <v>27988317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552000</v>
      </c>
      <c r="L17" s="98">
        <v>571500</v>
      </c>
      <c r="M17" s="100">
        <v>0</v>
      </c>
      <c r="N17" s="100">
        <v>0</v>
      </c>
      <c r="O17" s="100">
        <v>0</v>
      </c>
      <c r="P17" s="100">
        <v>0</v>
      </c>
      <c r="Q17" s="98">
        <f t="shared" si="2"/>
        <v>1123500</v>
      </c>
      <c r="R17" s="6"/>
      <c r="S17" s="6"/>
      <c r="T17" s="6"/>
      <c r="U17" s="6"/>
    </row>
    <row r="18" spans="1:21" x14ac:dyDescent="0.25">
      <c r="B18" s="25" t="s">
        <v>10</v>
      </c>
      <c r="C18" s="3">
        <v>54.079925000000003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f>SUM(M19:M19)</f>
        <v>0</v>
      </c>
      <c r="N18" s="97">
        <f>SUM(N19:N19)</f>
        <v>0</v>
      </c>
      <c r="O18" s="97">
        <f>SUM(O19:O19)</f>
        <v>0</v>
      </c>
      <c r="P18" s="97">
        <f>SUM(P19:P19)</f>
        <v>0</v>
      </c>
      <c r="Q18" s="97">
        <f>SUM(Q19:Q19)</f>
        <v>0</v>
      </c>
      <c r="R18" s="6"/>
      <c r="S18" s="6"/>
      <c r="T18" s="6"/>
      <c r="U18" s="6"/>
    </row>
    <row r="19" spans="1:21" x14ac:dyDescent="0.25">
      <c r="B19" s="36" t="s">
        <v>9</v>
      </c>
      <c r="C19" s="8">
        <v>29.747941999999998</v>
      </c>
      <c r="D19" s="98">
        <v>29747942</v>
      </c>
      <c r="E19" s="98">
        <v>0</v>
      </c>
      <c r="F19" s="101">
        <v>0</v>
      </c>
      <c r="G19" s="98">
        <v>0</v>
      </c>
      <c r="H19" s="98">
        <v>0</v>
      </c>
      <c r="I19" s="98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f>SUM(E19:P19)</f>
        <v>0</v>
      </c>
      <c r="R19" s="6"/>
      <c r="S19" s="6"/>
      <c r="T19" s="6"/>
      <c r="U19" s="6"/>
    </row>
    <row r="20" spans="1:21" x14ac:dyDescent="0.25">
      <c r="B20" s="36" t="s">
        <v>40</v>
      </c>
      <c r="C20" s="8">
        <v>24.331983000000001</v>
      </c>
      <c r="D20" s="98">
        <v>24331983</v>
      </c>
      <c r="E20" s="98">
        <v>0</v>
      </c>
      <c r="F20" s="101">
        <v>0</v>
      </c>
      <c r="G20" s="98">
        <v>0</v>
      </c>
      <c r="H20" s="98">
        <v>0</v>
      </c>
      <c r="I20" s="98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  <c r="R20" s="6"/>
      <c r="S20" s="6"/>
      <c r="T20" s="6"/>
      <c r="U20" s="6"/>
    </row>
    <row r="21" spans="1:21" x14ac:dyDescent="0.25">
      <c r="B21" s="28" t="s">
        <v>36</v>
      </c>
      <c r="C21" s="27">
        <f t="shared" ref="C21:Q21" si="3">C22+C27</f>
        <v>51701.834099</v>
      </c>
      <c r="D21" s="103">
        <f t="shared" si="3"/>
        <v>52235439340.519989</v>
      </c>
      <c r="E21" s="116">
        <f t="shared" si="3"/>
        <v>82056370.659999996</v>
      </c>
      <c r="F21" s="116">
        <f t="shared" si="3"/>
        <v>97921493.279999986</v>
      </c>
      <c r="G21" s="116">
        <f t="shared" si="3"/>
        <v>2034949283.52</v>
      </c>
      <c r="H21" s="116">
        <f t="shared" si="3"/>
        <v>64778135.409999996</v>
      </c>
      <c r="I21" s="116">
        <f t="shared" si="3"/>
        <v>114752369.07000001</v>
      </c>
      <c r="J21" s="116">
        <f t="shared" si="3"/>
        <v>3765313796.5199995</v>
      </c>
      <c r="K21" s="116">
        <f t="shared" si="3"/>
        <v>1012322588.59</v>
      </c>
      <c r="L21" s="116">
        <f t="shared" si="3"/>
        <v>995000669.8900001</v>
      </c>
      <c r="M21" s="64">
        <f t="shared" si="3"/>
        <v>995839405.68000007</v>
      </c>
      <c r="N21" s="64">
        <f t="shared" ref="N21" si="4">N22+N27</f>
        <v>80756239.549999997</v>
      </c>
      <c r="O21" s="64">
        <f t="shared" si="3"/>
        <v>1969012539.99</v>
      </c>
      <c r="P21" s="64">
        <f t="shared" si="3"/>
        <v>1112049140.1500001</v>
      </c>
      <c r="Q21" s="116">
        <f t="shared" si="3"/>
        <v>12324752032.309999</v>
      </c>
      <c r="R21" s="6"/>
      <c r="S21" s="6"/>
      <c r="T21" s="6"/>
      <c r="U21" s="6"/>
    </row>
    <row r="22" spans="1:21" x14ac:dyDescent="0.25">
      <c r="A22" s="34"/>
      <c r="B22" s="22" t="s">
        <v>16</v>
      </c>
      <c r="C22" s="1">
        <v>46860.178668</v>
      </c>
      <c r="D22" s="97">
        <f>SUM(D23:D26)</f>
        <v>47044900381.529991</v>
      </c>
      <c r="E22" s="97">
        <f>SUM(E23:E26)</f>
        <v>81875523.950000003</v>
      </c>
      <c r="F22" s="97">
        <f t="shared" ref="F22:M22" si="5">SUM(F23:F26)</f>
        <v>96354773.269999981</v>
      </c>
      <c r="G22" s="97">
        <f t="shared" si="5"/>
        <v>1994875386.3599999</v>
      </c>
      <c r="H22" s="97">
        <f t="shared" si="5"/>
        <v>58484013.57</v>
      </c>
      <c r="I22" s="97">
        <f t="shared" si="5"/>
        <v>113826643.53</v>
      </c>
      <c r="J22" s="97">
        <f t="shared" si="5"/>
        <v>3762120057.2999997</v>
      </c>
      <c r="K22" s="97">
        <f t="shared" si="5"/>
        <v>1011813666.6</v>
      </c>
      <c r="L22" s="97">
        <f t="shared" si="5"/>
        <v>994678842.8900001</v>
      </c>
      <c r="M22" s="97">
        <f t="shared" si="5"/>
        <v>995607655.01000011</v>
      </c>
      <c r="N22" s="97">
        <f t="shared" ref="N22:P22" si="6">SUM(N23:N26)</f>
        <v>76901514.959999993</v>
      </c>
      <c r="O22" s="97">
        <f t="shared" si="6"/>
        <v>1959215886.6200001</v>
      </c>
      <c r="P22" s="97">
        <f t="shared" si="6"/>
        <v>1090191781.5800002</v>
      </c>
      <c r="Q22" s="97">
        <f>Q23+Q24+Q25+Q26</f>
        <v>12235945745.639999</v>
      </c>
      <c r="R22" s="6"/>
      <c r="S22" s="6"/>
      <c r="T22" s="6"/>
      <c r="U22" s="6"/>
    </row>
    <row r="23" spans="1:21" x14ac:dyDescent="0.25">
      <c r="B23" s="32" t="s">
        <v>15</v>
      </c>
      <c r="C23" s="57">
        <v>33811.758162999999</v>
      </c>
      <c r="D23" s="96">
        <v>33996020876.529991</v>
      </c>
      <c r="E23" s="96">
        <v>80255416.650000006</v>
      </c>
      <c r="F23" s="98">
        <v>93991297.299999982</v>
      </c>
      <c r="G23" s="98">
        <v>107190724.37</v>
      </c>
      <c r="H23" s="98">
        <v>56881845.969999999</v>
      </c>
      <c r="I23" s="98">
        <v>112240475.93000001</v>
      </c>
      <c r="J23" s="98">
        <v>65148770.049999997</v>
      </c>
      <c r="K23" s="99">
        <v>80121903.670000002</v>
      </c>
      <c r="L23" s="99">
        <v>62810451.640000001</v>
      </c>
      <c r="M23" s="99">
        <v>63925910.549999997</v>
      </c>
      <c r="N23" s="99">
        <v>75333366.159999996</v>
      </c>
      <c r="O23" s="99">
        <v>97379654.500000015</v>
      </c>
      <c r="P23" s="99">
        <v>157969145.12</v>
      </c>
      <c r="Q23" s="98">
        <f>SUM(E23:P23)</f>
        <v>1053248961.9099998</v>
      </c>
      <c r="R23" s="6"/>
      <c r="S23" s="6"/>
      <c r="T23" s="6"/>
      <c r="U23" s="6"/>
    </row>
    <row r="24" spans="1:21" x14ac:dyDescent="0.25">
      <c r="B24" s="32" t="s">
        <v>54</v>
      </c>
      <c r="C24" s="57">
        <v>1824.4718310000001</v>
      </c>
      <c r="D24" s="98">
        <v>1824471831</v>
      </c>
      <c r="E24" s="98">
        <v>1610167.6</v>
      </c>
      <c r="F24" s="100">
        <v>1610167.6</v>
      </c>
      <c r="G24" s="100">
        <v>1602167.6</v>
      </c>
      <c r="H24" s="100">
        <v>1602167.6</v>
      </c>
      <c r="I24" s="100">
        <v>1586167.6</v>
      </c>
      <c r="J24" s="100">
        <v>1586167.6</v>
      </c>
      <c r="K24" s="99">
        <v>1578167.6</v>
      </c>
      <c r="L24" s="99">
        <v>1578167.6</v>
      </c>
      <c r="M24" s="99">
        <v>1568148.8</v>
      </c>
      <c r="N24" s="99">
        <v>1568148.8</v>
      </c>
      <c r="O24" s="99">
        <v>1559040.8</v>
      </c>
      <c r="P24" s="99">
        <v>1559040.8</v>
      </c>
      <c r="Q24" s="98">
        <f t="shared" ref="Q24:Q26" si="7">SUM(E24:P24)</f>
        <v>19007720</v>
      </c>
      <c r="R24" s="6"/>
      <c r="S24" s="6"/>
      <c r="T24" s="6"/>
      <c r="U24" s="6"/>
    </row>
    <row r="25" spans="1:21" x14ac:dyDescent="0.25">
      <c r="B25" s="32" t="s">
        <v>13</v>
      </c>
      <c r="C25" s="57">
        <v>11223.770911</v>
      </c>
      <c r="D25" s="98">
        <v>11224229911</v>
      </c>
      <c r="E25" s="98">
        <v>9939.7000000000007</v>
      </c>
      <c r="F25" s="100">
        <v>753308.37</v>
      </c>
      <c r="G25" s="100">
        <v>1886082494.3899999</v>
      </c>
      <c r="H25" s="100">
        <v>0</v>
      </c>
      <c r="I25" s="100">
        <v>0</v>
      </c>
      <c r="J25" s="100">
        <v>3695385119.6499996</v>
      </c>
      <c r="K25" s="99">
        <v>930113595.33000004</v>
      </c>
      <c r="L25" s="99">
        <v>930290223.6500001</v>
      </c>
      <c r="M25" s="99">
        <v>930113595.66000009</v>
      </c>
      <c r="N25" s="99">
        <v>0</v>
      </c>
      <c r="O25" s="99">
        <v>1860277191.3200002</v>
      </c>
      <c r="P25" s="99">
        <v>930663595.66000009</v>
      </c>
      <c r="Q25" s="98">
        <f t="shared" si="7"/>
        <v>11163689063.73</v>
      </c>
      <c r="R25" s="6"/>
      <c r="S25" s="6"/>
      <c r="T25" s="6"/>
      <c r="U25" s="6"/>
    </row>
    <row r="26" spans="1:21" x14ac:dyDescent="0.25">
      <c r="B26" s="32" t="s">
        <v>12</v>
      </c>
      <c r="C26" s="57">
        <v>0.177763</v>
      </c>
      <c r="D26" s="98">
        <v>177763</v>
      </c>
      <c r="E26" s="98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98">
        <f t="shared" si="7"/>
        <v>0</v>
      </c>
      <c r="R26" s="6"/>
      <c r="S26" s="6"/>
      <c r="T26" s="6"/>
      <c r="U26" s="6"/>
    </row>
    <row r="27" spans="1:21" x14ac:dyDescent="0.25">
      <c r="B27" s="22" t="s">
        <v>8</v>
      </c>
      <c r="C27" s="4">
        <v>4841.6554310000001</v>
      </c>
      <c r="D27" s="97">
        <f>SUM(D28:D32)</f>
        <v>5190538958.9899998</v>
      </c>
      <c r="E27" s="97">
        <f t="shared" ref="E27:P27" si="8">SUM(E28:E32)</f>
        <v>180846.71</v>
      </c>
      <c r="F27" s="97">
        <f t="shared" si="8"/>
        <v>1566720.01</v>
      </c>
      <c r="G27" s="97">
        <f t="shared" si="8"/>
        <v>40073897.160000004</v>
      </c>
      <c r="H27" s="97">
        <f t="shared" si="8"/>
        <v>6294121.8399999999</v>
      </c>
      <c r="I27" s="97">
        <f t="shared" si="8"/>
        <v>925725.54</v>
      </c>
      <c r="J27" s="97">
        <f t="shared" si="8"/>
        <v>3193739.2199999997</v>
      </c>
      <c r="K27" s="97">
        <f t="shared" si="8"/>
        <v>508921.99</v>
      </c>
      <c r="L27" s="97">
        <f t="shared" si="8"/>
        <v>321827</v>
      </c>
      <c r="M27" s="97">
        <f t="shared" si="8"/>
        <v>231750.67</v>
      </c>
      <c r="N27" s="97">
        <f t="shared" si="8"/>
        <v>3854724.59</v>
      </c>
      <c r="O27" s="97">
        <f t="shared" si="8"/>
        <v>9796653.3699999992</v>
      </c>
      <c r="P27" s="97">
        <f t="shared" si="8"/>
        <v>21857358.57</v>
      </c>
      <c r="Q27" s="97">
        <f>SUM(Q29:Q32)</f>
        <v>88806286.670000002</v>
      </c>
      <c r="R27" s="6"/>
      <c r="S27" s="6"/>
      <c r="T27" s="6"/>
      <c r="U27" s="6"/>
    </row>
    <row r="28" spans="1:21" x14ac:dyDescent="0.25">
      <c r="B28" s="5" t="s">
        <v>29</v>
      </c>
      <c r="C28" s="59">
        <v>0</v>
      </c>
      <c r="D28" s="98">
        <v>38000</v>
      </c>
      <c r="E28" s="98">
        <v>0</v>
      </c>
      <c r="F28" s="101">
        <v>0</v>
      </c>
      <c r="G28" s="100">
        <v>0</v>
      </c>
      <c r="H28" s="100">
        <v>0</v>
      </c>
      <c r="I28" s="100">
        <v>0</v>
      </c>
      <c r="J28" s="100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100">
        <f>SUM(E28:P28)</f>
        <v>0</v>
      </c>
      <c r="R28" s="6"/>
      <c r="S28" s="6"/>
      <c r="T28" s="6"/>
      <c r="U28" s="6"/>
    </row>
    <row r="29" spans="1:21" x14ac:dyDescent="0.25">
      <c r="B29" s="5" t="s">
        <v>30</v>
      </c>
      <c r="C29" s="59">
        <v>433.17592000000002</v>
      </c>
      <c r="D29" s="98">
        <v>687114737.20999992</v>
      </c>
      <c r="E29" s="98">
        <v>32332</v>
      </c>
      <c r="F29" s="101">
        <v>171673</v>
      </c>
      <c r="G29" s="100">
        <v>39919764.590000004</v>
      </c>
      <c r="H29" s="100">
        <v>3845496.6900000004</v>
      </c>
      <c r="I29" s="100">
        <v>747026.34</v>
      </c>
      <c r="J29" s="100">
        <v>1933086.96</v>
      </c>
      <c r="K29" s="98">
        <v>141316</v>
      </c>
      <c r="L29" s="98">
        <v>0</v>
      </c>
      <c r="M29" s="98">
        <v>78520</v>
      </c>
      <c r="N29" s="98">
        <v>2835407.01</v>
      </c>
      <c r="O29" s="98">
        <v>9604023.0899999999</v>
      </c>
      <c r="P29" s="98">
        <v>15500538.49</v>
      </c>
      <c r="Q29" s="100">
        <f>SUM(E29:P29)</f>
        <v>74809184.170000002</v>
      </c>
      <c r="R29" s="6"/>
      <c r="S29" s="6"/>
      <c r="T29" s="6"/>
      <c r="U29" s="6"/>
    </row>
    <row r="30" spans="1:21" x14ac:dyDescent="0.25">
      <c r="B30" s="5" t="s">
        <v>31</v>
      </c>
      <c r="C30" s="59">
        <v>76.994058999999993</v>
      </c>
      <c r="D30" s="98">
        <v>171900769.78</v>
      </c>
      <c r="E30" s="98">
        <v>148514.71</v>
      </c>
      <c r="F30" s="100">
        <v>1395047.01</v>
      </c>
      <c r="G30" s="100">
        <v>154132.57</v>
      </c>
      <c r="H30" s="100">
        <v>2448625.15</v>
      </c>
      <c r="I30" s="100">
        <v>178699.2</v>
      </c>
      <c r="J30" s="100">
        <v>1260652.26</v>
      </c>
      <c r="K30" s="98">
        <v>367605.99</v>
      </c>
      <c r="L30" s="98">
        <v>321827</v>
      </c>
      <c r="M30" s="98">
        <v>153230.67000000001</v>
      </c>
      <c r="N30" s="98">
        <v>1019317.58</v>
      </c>
      <c r="O30" s="98">
        <v>192630.28</v>
      </c>
      <c r="P30" s="98">
        <v>6356820.0800000001</v>
      </c>
      <c r="Q30" s="98">
        <f t="shared" ref="Q30:Q32" si="9">SUM(E30:P30)</f>
        <v>13997102.5</v>
      </c>
      <c r="R30" s="6"/>
      <c r="S30" s="6"/>
      <c r="T30" s="6"/>
      <c r="U30" s="6"/>
    </row>
    <row r="31" spans="1:21" x14ac:dyDescent="0.25">
      <c r="B31" s="5" t="s">
        <v>32</v>
      </c>
      <c r="C31" s="59">
        <v>2.2229999999999999</v>
      </c>
      <c r="D31" s="98">
        <v>2223000</v>
      </c>
      <c r="E31" s="98">
        <v>0</v>
      </c>
      <c r="F31" s="98">
        <v>0</v>
      </c>
      <c r="G31" s="100">
        <v>0</v>
      </c>
      <c r="H31" s="100">
        <v>0</v>
      </c>
      <c r="I31" s="100">
        <v>0</v>
      </c>
      <c r="J31" s="100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98">
        <f t="shared" si="9"/>
        <v>0</v>
      </c>
      <c r="R31" s="6"/>
      <c r="S31" s="6"/>
      <c r="T31" s="6"/>
      <c r="U31" s="6"/>
    </row>
    <row r="32" spans="1:21" x14ac:dyDescent="0.25">
      <c r="B32" s="5" t="s">
        <v>55</v>
      </c>
      <c r="C32" s="59">
        <v>4329.2624519999999</v>
      </c>
      <c r="D32" s="98">
        <v>4329262452</v>
      </c>
      <c r="E32" s="98">
        <v>0</v>
      </c>
      <c r="F32" s="98">
        <v>0</v>
      </c>
      <c r="G32" s="100">
        <v>0</v>
      </c>
      <c r="H32" s="100">
        <v>0</v>
      </c>
      <c r="I32" s="100">
        <v>0</v>
      </c>
      <c r="J32" s="100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 t="shared" si="9"/>
        <v>0</v>
      </c>
      <c r="R32" s="6"/>
      <c r="S32" s="6"/>
      <c r="T32" s="6"/>
      <c r="U32" s="6"/>
    </row>
    <row r="33" spans="1:21" ht="17.25" customHeight="1" x14ac:dyDescent="0.25">
      <c r="B33" s="28" t="s">
        <v>35</v>
      </c>
      <c r="C33" s="27"/>
      <c r="D33" s="103"/>
      <c r="E33" s="116"/>
      <c r="F33" s="116"/>
      <c r="G33" s="116"/>
      <c r="H33" s="116"/>
      <c r="I33" s="116"/>
      <c r="J33" s="116"/>
      <c r="K33" s="116"/>
      <c r="L33" s="116"/>
      <c r="M33" s="64"/>
      <c r="N33" s="64"/>
      <c r="O33" s="64"/>
      <c r="P33" s="64"/>
      <c r="Q33" s="116"/>
      <c r="R33" s="6"/>
      <c r="S33" s="6"/>
      <c r="T33" s="6"/>
      <c r="U33" s="6"/>
    </row>
    <row r="34" spans="1:21" ht="17.25" customHeight="1" x14ac:dyDescent="0.25">
      <c r="A34" s="88"/>
      <c r="B34" s="31" t="s">
        <v>11</v>
      </c>
      <c r="C34" s="29">
        <f t="shared" ref="C34:Q34" si="10">C12-C22</f>
        <v>5395.657613000003</v>
      </c>
      <c r="D34" s="102">
        <f t="shared" ref="D34" si="11">D12-D22</f>
        <v>5614561290.5500107</v>
      </c>
      <c r="E34" s="102">
        <f>E12-E22</f>
        <v>21127797.560000002</v>
      </c>
      <c r="F34" s="102">
        <f t="shared" si="10"/>
        <v>965455282.73000002</v>
      </c>
      <c r="G34" s="102">
        <f t="shared" si="10"/>
        <v>-855737102.88999987</v>
      </c>
      <c r="H34" s="102">
        <f t="shared" si="10"/>
        <v>121661281.29000002</v>
      </c>
      <c r="I34" s="102">
        <f t="shared" si="10"/>
        <v>-19307156.770000011</v>
      </c>
      <c r="J34" s="102">
        <f t="shared" si="10"/>
        <v>72068598.180000305</v>
      </c>
      <c r="K34" s="102">
        <f t="shared" si="10"/>
        <v>125492166.68999994</v>
      </c>
      <c r="L34" s="102">
        <f t="shared" si="10"/>
        <v>88471906.75</v>
      </c>
      <c r="M34" s="102">
        <f t="shared" si="10"/>
        <v>99354019.6899997</v>
      </c>
      <c r="N34" s="102">
        <f t="shared" si="10"/>
        <v>77347617.200000033</v>
      </c>
      <c r="O34" s="102">
        <f t="shared" si="10"/>
        <v>950502891.65999961</v>
      </c>
      <c r="P34" s="102">
        <f t="shared" si="10"/>
        <v>-883329614.95000017</v>
      </c>
      <c r="Q34" s="102">
        <f t="shared" si="10"/>
        <v>763107687.1400013</v>
      </c>
      <c r="R34" s="6"/>
      <c r="S34" s="6"/>
      <c r="T34" s="6"/>
      <c r="U34" s="6"/>
    </row>
    <row r="35" spans="1:21" x14ac:dyDescent="0.25">
      <c r="B35" s="31" t="s">
        <v>7</v>
      </c>
      <c r="C35" s="29">
        <f t="shared" ref="C35:Q35" si="12">C18-C27</f>
        <v>-4787.5755060000001</v>
      </c>
      <c r="D35" s="102">
        <f t="shared" ref="D35" si="13">D18-D27</f>
        <v>-5190538958.9899998</v>
      </c>
      <c r="E35" s="102">
        <f>E18-E27</f>
        <v>-180846.71</v>
      </c>
      <c r="F35" s="102">
        <f t="shared" si="12"/>
        <v>-1566720.01</v>
      </c>
      <c r="G35" s="102">
        <f t="shared" si="12"/>
        <v>-40073897.160000004</v>
      </c>
      <c r="H35" s="102">
        <f t="shared" si="12"/>
        <v>-6294121.8399999999</v>
      </c>
      <c r="I35" s="102">
        <f t="shared" si="12"/>
        <v>-925725.54</v>
      </c>
      <c r="J35" s="102">
        <f t="shared" si="12"/>
        <v>-3193739.2199999997</v>
      </c>
      <c r="K35" s="102">
        <f t="shared" si="12"/>
        <v>-508921.99</v>
      </c>
      <c r="L35" s="102">
        <f t="shared" si="12"/>
        <v>-321827</v>
      </c>
      <c r="M35" s="102">
        <f t="shared" si="12"/>
        <v>-231750.67</v>
      </c>
      <c r="N35" s="102">
        <f t="shared" si="12"/>
        <v>-3854724.59</v>
      </c>
      <c r="O35" s="102">
        <f t="shared" si="12"/>
        <v>-9796653.3699999992</v>
      </c>
      <c r="P35" s="102">
        <f t="shared" si="12"/>
        <v>-21857358.57</v>
      </c>
      <c r="Q35" s="102">
        <f t="shared" si="12"/>
        <v>-88806286.670000002</v>
      </c>
      <c r="R35" s="6"/>
      <c r="S35" s="6"/>
      <c r="T35" s="6"/>
      <c r="U35" s="6"/>
    </row>
    <row r="36" spans="1:21" x14ac:dyDescent="0.25">
      <c r="B36" s="31" t="s">
        <v>6</v>
      </c>
      <c r="C36" s="29">
        <f t="shared" ref="C36:Q36" si="14">(C12+C18)-(C22+C27)</f>
        <v>608.082107000002</v>
      </c>
      <c r="D36" s="102">
        <f t="shared" ref="D36" si="15">(D12+D18)-(D22+D27)</f>
        <v>424022331.56001282</v>
      </c>
      <c r="E36" s="102">
        <f t="shared" si="14"/>
        <v>20946950.850000009</v>
      </c>
      <c r="F36" s="102">
        <f t="shared" si="14"/>
        <v>963888562.72000003</v>
      </c>
      <c r="G36" s="102">
        <f t="shared" si="14"/>
        <v>-895811000.04999995</v>
      </c>
      <c r="H36" s="102">
        <f t="shared" si="14"/>
        <v>115367159.45000002</v>
      </c>
      <c r="I36" s="102">
        <f t="shared" si="14"/>
        <v>-20232882.310000017</v>
      </c>
      <c r="J36" s="102">
        <f t="shared" si="14"/>
        <v>68874858.960000515</v>
      </c>
      <c r="K36" s="102">
        <f t="shared" si="14"/>
        <v>124983244.69999993</v>
      </c>
      <c r="L36" s="102">
        <f t="shared" si="14"/>
        <v>88150079.75</v>
      </c>
      <c r="M36" s="102">
        <f t="shared" si="14"/>
        <v>99122269.019999743</v>
      </c>
      <c r="N36" s="102">
        <f t="shared" si="14"/>
        <v>73492892.610000029</v>
      </c>
      <c r="O36" s="102">
        <f t="shared" si="14"/>
        <v>940706238.28999972</v>
      </c>
      <c r="P36" s="102">
        <f t="shared" si="14"/>
        <v>-905186973.5200001</v>
      </c>
      <c r="Q36" s="102">
        <f t="shared" si="14"/>
        <v>674301400.47000122</v>
      </c>
      <c r="R36" s="6"/>
      <c r="S36" s="6"/>
      <c r="T36" s="6"/>
      <c r="U36" s="6"/>
    </row>
    <row r="37" spans="1:21" ht="17.25" customHeight="1" x14ac:dyDescent="0.25">
      <c r="B37" s="28" t="s">
        <v>0</v>
      </c>
      <c r="C37" s="95">
        <f t="shared" ref="C37:Q37" si="16">C38-C40</f>
        <v>-608.08210699999995</v>
      </c>
      <c r="D37" s="103">
        <f>D38-D40</f>
        <v>-478102256.56</v>
      </c>
      <c r="E37" s="117">
        <f t="shared" si="16"/>
        <v>0</v>
      </c>
      <c r="F37" s="117">
        <f t="shared" si="16"/>
        <v>0</v>
      </c>
      <c r="G37" s="117">
        <f t="shared" si="16"/>
        <v>0</v>
      </c>
      <c r="H37" s="117">
        <f t="shared" si="16"/>
        <v>0</v>
      </c>
      <c r="I37" s="117">
        <f t="shared" si="16"/>
        <v>0</v>
      </c>
      <c r="J37" s="117">
        <f t="shared" si="16"/>
        <v>0</v>
      </c>
      <c r="K37" s="117">
        <f t="shared" si="16"/>
        <v>0</v>
      </c>
      <c r="L37" s="117">
        <f t="shared" si="16"/>
        <v>0</v>
      </c>
      <c r="M37" s="117">
        <f t="shared" si="16"/>
        <v>0</v>
      </c>
      <c r="N37" s="117">
        <f t="shared" si="16"/>
        <v>0</v>
      </c>
      <c r="O37" s="117">
        <f t="shared" si="16"/>
        <v>0</v>
      </c>
      <c r="P37" s="117">
        <f t="shared" si="16"/>
        <v>0</v>
      </c>
      <c r="Q37" s="117">
        <f t="shared" si="16"/>
        <v>0</v>
      </c>
      <c r="R37" s="6"/>
      <c r="S37" s="6"/>
      <c r="T37" s="6"/>
      <c r="U37" s="6"/>
    </row>
    <row r="38" spans="1:21" x14ac:dyDescent="0.25">
      <c r="A38" s="56"/>
      <c r="B38" s="25" t="s">
        <v>5</v>
      </c>
      <c r="C38" s="67">
        <v>0</v>
      </c>
      <c r="D38" s="97">
        <f>D39</f>
        <v>129979850.44</v>
      </c>
      <c r="E38" s="97">
        <f t="shared" ref="E38:P38" si="17">E39</f>
        <v>0</v>
      </c>
      <c r="F38" s="97">
        <f t="shared" si="17"/>
        <v>0</v>
      </c>
      <c r="G38" s="97">
        <f t="shared" si="17"/>
        <v>0</v>
      </c>
      <c r="H38" s="97">
        <f t="shared" si="17"/>
        <v>0</v>
      </c>
      <c r="I38" s="97">
        <f t="shared" si="17"/>
        <v>0</v>
      </c>
      <c r="J38" s="97">
        <f t="shared" si="17"/>
        <v>0</v>
      </c>
      <c r="K38" s="97">
        <f t="shared" si="17"/>
        <v>0</v>
      </c>
      <c r="L38" s="97">
        <f t="shared" si="17"/>
        <v>0</v>
      </c>
      <c r="M38" s="97">
        <f t="shared" si="17"/>
        <v>0</v>
      </c>
      <c r="N38" s="97">
        <f t="shared" si="17"/>
        <v>0</v>
      </c>
      <c r="O38" s="97">
        <f t="shared" si="17"/>
        <v>0</v>
      </c>
      <c r="P38" s="97">
        <f t="shared" si="17"/>
        <v>0</v>
      </c>
      <c r="Q38" s="68">
        <f t="shared" ref="Q38" si="18">SUM(Q39:Q39)</f>
        <v>0</v>
      </c>
      <c r="R38" s="6"/>
      <c r="S38" s="6"/>
      <c r="T38" s="6"/>
      <c r="U38" s="6"/>
    </row>
    <row r="39" spans="1:21" x14ac:dyDescent="0.25">
      <c r="B39" s="24" t="s">
        <v>4</v>
      </c>
      <c r="C39" s="59">
        <v>0</v>
      </c>
      <c r="D39" s="98">
        <v>129979850.44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f>SUM(E39:P39)</f>
        <v>0</v>
      </c>
      <c r="R39" s="6"/>
      <c r="S39" s="6"/>
      <c r="T39" s="6"/>
      <c r="U39" s="6"/>
    </row>
    <row r="40" spans="1:21" x14ac:dyDescent="0.25">
      <c r="B40" s="22" t="s">
        <v>3</v>
      </c>
      <c r="C40" s="3">
        <v>608.08210699999995</v>
      </c>
      <c r="D40" s="97">
        <f>SUM(D41:D43)</f>
        <v>608082107</v>
      </c>
      <c r="E40" s="3">
        <f t="shared" ref="E40:P40" si="19">SUM(E41:E43)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3">
        <f t="shared" si="19"/>
        <v>0</v>
      </c>
      <c r="K40" s="3">
        <f t="shared" si="19"/>
        <v>0</v>
      </c>
      <c r="L40" s="3">
        <f t="shared" si="19"/>
        <v>0</v>
      </c>
      <c r="M40" s="3">
        <f t="shared" si="19"/>
        <v>0</v>
      </c>
      <c r="N40" s="3">
        <f t="shared" si="19"/>
        <v>0</v>
      </c>
      <c r="O40" s="3">
        <f t="shared" si="19"/>
        <v>0</v>
      </c>
      <c r="P40" s="3">
        <f t="shared" si="19"/>
        <v>0</v>
      </c>
      <c r="Q40" s="78">
        <f>SUM(Q41:Q43)</f>
        <v>0</v>
      </c>
      <c r="R40" s="6"/>
      <c r="S40" s="6"/>
      <c r="T40" s="6"/>
      <c r="U40" s="6"/>
    </row>
    <row r="41" spans="1:21" x14ac:dyDescent="0.25">
      <c r="B41" s="21" t="s">
        <v>2</v>
      </c>
      <c r="C41" s="20">
        <v>600</v>
      </c>
      <c r="D41" s="98">
        <v>600000000</v>
      </c>
      <c r="E41" s="73">
        <v>0</v>
      </c>
      <c r="F41" s="73">
        <v>0</v>
      </c>
      <c r="G41" s="73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4">
        <f>SUM(E41:P41)</f>
        <v>0</v>
      </c>
      <c r="R41" s="6"/>
      <c r="S41" s="6"/>
      <c r="T41" s="6"/>
      <c r="U41" s="6"/>
    </row>
    <row r="42" spans="1:21" x14ac:dyDescent="0.25">
      <c r="B42" s="21" t="s">
        <v>1</v>
      </c>
      <c r="C42" s="20">
        <v>2.9769230000000002</v>
      </c>
      <c r="D42" s="98">
        <v>2976923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4">
        <f>SUM(E42:P42)</f>
        <v>0</v>
      </c>
      <c r="R42" s="6"/>
      <c r="S42" s="6"/>
      <c r="T42" s="6"/>
      <c r="U42" s="6"/>
    </row>
    <row r="43" spans="1:21" ht="15.75" thickBot="1" x14ac:dyDescent="0.3">
      <c r="B43" s="54" t="s">
        <v>56</v>
      </c>
      <c r="C43" s="55">
        <v>5.1051840000000004</v>
      </c>
      <c r="D43" s="98">
        <v>5105184</v>
      </c>
      <c r="E43" s="75">
        <v>0</v>
      </c>
      <c r="F43" s="75">
        <v>0</v>
      </c>
      <c r="G43" s="75">
        <v>0</v>
      </c>
      <c r="H43" s="76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9">
        <f>SUM(E43:P43)</f>
        <v>0</v>
      </c>
      <c r="R43" s="6"/>
      <c r="S43" s="6"/>
      <c r="T43" s="6"/>
      <c r="U43" s="6"/>
    </row>
    <row r="44" spans="1:21" ht="15" customHeight="1" x14ac:dyDescent="0.25">
      <c r="B44" s="118" t="s">
        <v>88</v>
      </c>
      <c r="C44" s="118"/>
      <c r="D44" s="118"/>
      <c r="E44" s="118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6"/>
      <c r="R44" s="6"/>
      <c r="S44" s="6"/>
      <c r="T44" s="6"/>
      <c r="U44" s="6"/>
    </row>
    <row r="45" spans="1:21" ht="15" customHeight="1" x14ac:dyDescent="0.25">
      <c r="B45" s="119" t="s">
        <v>89</v>
      </c>
      <c r="C45" s="119"/>
      <c r="D45" s="119"/>
      <c r="E45" s="119"/>
      <c r="F45" s="72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6"/>
      <c r="R45" s="6"/>
      <c r="S45" s="6"/>
      <c r="T45" s="6"/>
      <c r="U45" s="6"/>
    </row>
    <row r="46" spans="1:21" x14ac:dyDescent="0.25">
      <c r="B46" s="120" t="s">
        <v>90</v>
      </c>
      <c r="C46" s="121"/>
      <c r="D46" s="121"/>
      <c r="E46" s="120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6"/>
      <c r="R46" s="6"/>
      <c r="S46" s="6"/>
      <c r="T46" s="6"/>
      <c r="U46" s="6"/>
    </row>
    <row r="47" spans="1:21" x14ac:dyDescent="0.25">
      <c r="B47" s="120" t="s">
        <v>67</v>
      </c>
      <c r="C47" s="122"/>
      <c r="D47" s="122"/>
      <c r="E47" s="123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6"/>
      <c r="R47" s="6"/>
      <c r="S47" s="6"/>
      <c r="T47" s="6"/>
      <c r="U47" s="6"/>
    </row>
    <row r="48" spans="1:21" x14ac:dyDescent="0.25">
      <c r="B48" s="12"/>
      <c r="C48" s="11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6"/>
      <c r="R48" s="6"/>
      <c r="S48" s="6"/>
      <c r="T48" s="6"/>
      <c r="U48" s="6"/>
    </row>
    <row r="49" spans="2:21" x14ac:dyDescent="0.25">
      <c r="B49" s="12"/>
      <c r="C49" s="11"/>
      <c r="D49" s="1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6"/>
      <c r="R49" s="6"/>
      <c r="S49" s="6"/>
      <c r="T49" s="6"/>
      <c r="U49" s="6"/>
    </row>
    <row r="50" spans="2:21" x14ac:dyDescent="0.25">
      <c r="B50" s="12"/>
      <c r="C50" s="11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"/>
      <c r="R50" s="6"/>
      <c r="S50" s="6"/>
      <c r="T50" s="6"/>
      <c r="U50" s="6"/>
    </row>
    <row r="51" spans="2:21" x14ac:dyDescent="0.25">
      <c r="Q51" s="6"/>
      <c r="R51" s="6"/>
      <c r="S51" s="6"/>
      <c r="T51" s="6"/>
      <c r="U51" s="6"/>
    </row>
    <row r="52" spans="2:21" x14ac:dyDescent="0.25">
      <c r="Q52" s="6"/>
      <c r="R52" s="6"/>
      <c r="S52" s="6"/>
      <c r="T52" s="6"/>
      <c r="U52" s="6"/>
    </row>
    <row r="53" spans="2:21" x14ac:dyDescent="0.25">
      <c r="Q53" s="6"/>
      <c r="R53" s="6"/>
      <c r="S53" s="6"/>
      <c r="T53" s="6"/>
      <c r="U53" s="6"/>
    </row>
    <row r="54" spans="2:21" x14ac:dyDescent="0.25">
      <c r="C54" s="6"/>
      <c r="D54" s="6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"/>
      <c r="R54" s="6"/>
      <c r="S54" s="6"/>
      <c r="T54" s="6"/>
      <c r="U54" s="6"/>
    </row>
    <row r="55" spans="2:21" x14ac:dyDescent="0.25">
      <c r="C55" s="6"/>
      <c r="D55" s="6"/>
      <c r="Q55" s="6"/>
      <c r="R55" s="6"/>
      <c r="S55" s="6"/>
      <c r="T55" s="6"/>
      <c r="U55" s="6"/>
    </row>
    <row r="56" spans="2:21" x14ac:dyDescent="0.25">
      <c r="C56" s="6"/>
      <c r="D56" s="6"/>
      <c r="Q56" s="6"/>
      <c r="R56" s="6"/>
      <c r="S56" s="6"/>
      <c r="T56" s="6"/>
      <c r="U56" s="6"/>
    </row>
    <row r="57" spans="2:21" x14ac:dyDescent="0.25">
      <c r="C57" s="6"/>
      <c r="D57" s="6"/>
      <c r="Q57" s="6"/>
      <c r="R57" s="6"/>
      <c r="S57" s="6"/>
      <c r="T57" s="6"/>
      <c r="U57" s="6"/>
    </row>
  </sheetData>
  <mergeCells count="5">
    <mergeCell ref="B3:Q3"/>
    <mergeCell ref="B4:Q4"/>
    <mergeCell ref="B5:Q5"/>
    <mergeCell ref="B6:Q6"/>
    <mergeCell ref="B44:E44"/>
  </mergeCells>
  <pageMargins left="0.7" right="0.7" top="0.75" bottom="0.75" header="0.3" footer="0.3"/>
  <pageSetup orientation="portrait" horizontalDpi="4294967295" verticalDpi="4294967295" r:id="rId1"/>
  <ignoredErrors>
    <ignoredError sqref="Q19 Q28:Q32 Q33:Q36 Q23:Q26 D12:L12 E22:L22 Q13:Q17 Q37:Q39" formulaRange="1"/>
    <ignoredError sqref="Q18 Q27 Q41:Q43" formula="1" formulaRange="1"/>
    <ignoredError sqref="Q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2014</vt:lpstr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Fermín</dc:creator>
  <cp:lastModifiedBy>Kiara Alondra Rodriguez Luciano</cp:lastModifiedBy>
  <cp:lastPrinted>2018-06-08T13:51:55Z</cp:lastPrinted>
  <dcterms:created xsi:type="dcterms:W3CDTF">2017-02-22T19:21:28Z</dcterms:created>
  <dcterms:modified xsi:type="dcterms:W3CDTF">2021-03-02T15:43:43Z</dcterms:modified>
</cp:coreProperties>
</file>