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krodriguez\Documents\Estadisticas Cierre 2020\Organismos Descentralizados\"/>
    </mc:Choice>
  </mc:AlternateContent>
  <xr:revisionPtr revIDLastSave="0" documentId="13_ncr:1_{BE57DAD2-F644-4E8D-9A32-9849CF7AAA93}" xr6:coauthVersionLast="46" xr6:coauthVersionMax="46" xr10:uidLastSave="{00000000-0000-0000-0000-000000000000}"/>
  <bookViews>
    <workbookView showHorizontalScroll="0" showVerticalScroll="0" xWindow="-120" yWindow="-120" windowWidth="29040" windowHeight="15840" activeTab="6" xr2:uid="{00000000-000D-0000-FFFF-FFFF00000000}"/>
  </bookViews>
  <sheets>
    <sheet name="2014" sheetId="11" r:id="rId1"/>
    <sheet name="2015" sheetId="12" r:id="rId2"/>
    <sheet name="2016" sheetId="14" r:id="rId3"/>
    <sheet name="2017" sheetId="15" r:id="rId4"/>
    <sheet name="2018" sheetId="10" r:id="rId5"/>
    <sheet name="2019" sheetId="7" r:id="rId6"/>
    <sheet name="202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" i="9" l="1"/>
  <c r="Q50" i="9"/>
  <c r="Q13" i="9"/>
  <c r="Q23" i="9"/>
  <c r="Q45" i="9"/>
  <c r="Q48" i="9"/>
  <c r="Q37" i="9"/>
  <c r="Q29" i="9"/>
  <c r="Q20" i="9"/>
  <c r="E12" i="9"/>
  <c r="E19" i="9"/>
  <c r="E11" i="9" s="1"/>
  <c r="Q14" i="9"/>
  <c r="Q15" i="9"/>
  <c r="Q16" i="9"/>
  <c r="Q17" i="9"/>
  <c r="Q12" i="9" s="1"/>
  <c r="Q18" i="9"/>
  <c r="Q46" i="9" l="1"/>
  <c r="Q44" i="9" s="1"/>
  <c r="E47" i="9"/>
  <c r="E44" i="9"/>
  <c r="E43" i="9" s="1"/>
  <c r="E31" i="9" l="1"/>
  <c r="D31" i="9"/>
  <c r="Q33" i="9"/>
  <c r="Q34" i="9"/>
  <c r="Q35" i="9"/>
  <c r="Q36" i="9"/>
  <c r="Q32" i="9"/>
  <c r="Q24" i="9"/>
  <c r="Q25" i="9"/>
  <c r="Q26" i="9"/>
  <c r="Q27" i="9"/>
  <c r="Q28" i="9"/>
  <c r="Q30" i="9"/>
  <c r="E22" i="9"/>
  <c r="E41" i="9" l="1"/>
  <c r="E42" i="9" s="1"/>
  <c r="E39" i="9"/>
  <c r="E21" i="9"/>
  <c r="E40" i="9"/>
  <c r="Q22" i="9"/>
  <c r="Q47" i="9"/>
  <c r="Q43" i="9" s="1"/>
  <c r="Q47" i="15" l="1"/>
  <c r="Q22" i="15" l="1"/>
  <c r="Q21" i="15"/>
  <c r="Q23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C20" i="15"/>
  <c r="C20" i="12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C20" i="14"/>
  <c r="Q22" i="14"/>
  <c r="Q23" i="14"/>
  <c r="Q21" i="14"/>
  <c r="Q22" i="12"/>
  <c r="Q21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2" i="11"/>
  <c r="Q21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C20" i="11"/>
  <c r="Q20" i="15" l="1"/>
  <c r="D25" i="15" l="1"/>
  <c r="Q52" i="15" l="1"/>
  <c r="Q51" i="15"/>
  <c r="Q50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Q48" i="15"/>
  <c r="Q46" i="15" s="1"/>
  <c r="P46" i="15"/>
  <c r="P45" i="15" s="1"/>
  <c r="O46" i="15"/>
  <c r="O45" i="15" s="1"/>
  <c r="N46" i="15"/>
  <c r="M46" i="15"/>
  <c r="L46" i="15"/>
  <c r="L45" i="15" s="1"/>
  <c r="K46" i="15"/>
  <c r="K45" i="15" s="1"/>
  <c r="J46" i="15"/>
  <c r="I46" i="15"/>
  <c r="H46" i="15"/>
  <c r="H45" i="15" s="1"/>
  <c r="G46" i="15"/>
  <c r="G45" i="15" s="1"/>
  <c r="F46" i="15"/>
  <c r="E46" i="15"/>
  <c r="D46" i="15"/>
  <c r="C46" i="15"/>
  <c r="Q39" i="15"/>
  <c r="Q38" i="15"/>
  <c r="Q37" i="15"/>
  <c r="Q36" i="15"/>
  <c r="Q35" i="15"/>
  <c r="Q34" i="15"/>
  <c r="Q33" i="15"/>
  <c r="P32" i="15"/>
  <c r="O32" i="15"/>
  <c r="N32" i="15"/>
  <c r="N42" i="15" s="1"/>
  <c r="M32" i="15"/>
  <c r="M42" i="15" s="1"/>
  <c r="L32" i="15"/>
  <c r="K32" i="15"/>
  <c r="J32" i="15"/>
  <c r="I32" i="15"/>
  <c r="I42" i="15" s="1"/>
  <c r="H32" i="15"/>
  <c r="G32" i="15"/>
  <c r="F32" i="15"/>
  <c r="E32" i="15"/>
  <c r="D32" i="15"/>
  <c r="C32" i="15"/>
  <c r="Q31" i="15"/>
  <c r="Q30" i="15"/>
  <c r="Q29" i="15"/>
  <c r="Q28" i="15"/>
  <c r="Q27" i="15"/>
  <c r="Q26" i="15"/>
  <c r="P25" i="15"/>
  <c r="P24" i="15" s="1"/>
  <c r="O25" i="15"/>
  <c r="N25" i="15"/>
  <c r="N24" i="15" s="1"/>
  <c r="M25" i="15"/>
  <c r="M24" i="15" s="1"/>
  <c r="L25" i="15"/>
  <c r="L24" i="15" s="1"/>
  <c r="K25" i="15"/>
  <c r="J25" i="15"/>
  <c r="J24" i="15" s="1"/>
  <c r="I25" i="15"/>
  <c r="H25" i="15"/>
  <c r="H24" i="15" s="1"/>
  <c r="G25" i="15"/>
  <c r="F25" i="15"/>
  <c r="F24" i="15" s="1"/>
  <c r="E25" i="15"/>
  <c r="E24" i="15" s="1"/>
  <c r="D24" i="15"/>
  <c r="C25" i="15"/>
  <c r="I24" i="15"/>
  <c r="J42" i="15"/>
  <c r="C42" i="15"/>
  <c r="Q19" i="15"/>
  <c r="Q18" i="15"/>
  <c r="Q17" i="15"/>
  <c r="Q16" i="15"/>
  <c r="Q15" i="15"/>
  <c r="Q14" i="15"/>
  <c r="P13" i="15"/>
  <c r="P12" i="15" s="1"/>
  <c r="O13" i="15"/>
  <c r="O12" i="15" s="1"/>
  <c r="N13" i="15"/>
  <c r="M13" i="15"/>
  <c r="M43" i="15" s="1"/>
  <c r="M44" i="15" s="1"/>
  <c r="L13" i="15"/>
  <c r="L12" i="15" s="1"/>
  <c r="K13" i="15"/>
  <c r="K12" i="15" s="1"/>
  <c r="J13" i="15"/>
  <c r="J12" i="15" s="1"/>
  <c r="I13" i="15"/>
  <c r="I41" i="15" s="1"/>
  <c r="H13" i="15"/>
  <c r="H12" i="15" s="1"/>
  <c r="G13" i="15"/>
  <c r="G12" i="15" s="1"/>
  <c r="F13" i="15"/>
  <c r="E13" i="15"/>
  <c r="D13" i="15"/>
  <c r="D12" i="15" s="1"/>
  <c r="C13" i="15"/>
  <c r="C12" i="15" s="1"/>
  <c r="Q54" i="14"/>
  <c r="Q53" i="14"/>
  <c r="Q51" i="14" s="1"/>
  <c r="Q52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Q50" i="14"/>
  <c r="Q49" i="14"/>
  <c r="P48" i="14"/>
  <c r="P47" i="14" s="1"/>
  <c r="O48" i="14"/>
  <c r="O47" i="14" s="1"/>
  <c r="N48" i="14"/>
  <c r="N47" i="14" s="1"/>
  <c r="M48" i="14"/>
  <c r="L48" i="14"/>
  <c r="L47" i="14" s="1"/>
  <c r="K48" i="14"/>
  <c r="K47" i="14" s="1"/>
  <c r="J48" i="14"/>
  <c r="J47" i="14" s="1"/>
  <c r="I48" i="14"/>
  <c r="H48" i="14"/>
  <c r="H47" i="14" s="1"/>
  <c r="G48" i="14"/>
  <c r="G47" i="14" s="1"/>
  <c r="F48" i="14"/>
  <c r="F47" i="14" s="1"/>
  <c r="E48" i="14"/>
  <c r="D48" i="14"/>
  <c r="D47" i="14" s="1"/>
  <c r="C48" i="14"/>
  <c r="I47" i="14"/>
  <c r="Q41" i="14"/>
  <c r="Q40" i="14"/>
  <c r="Q39" i="14"/>
  <c r="Q38" i="14"/>
  <c r="Q37" i="14"/>
  <c r="Q36" i="14"/>
  <c r="Q35" i="14"/>
  <c r="P34" i="14"/>
  <c r="O34" i="14"/>
  <c r="N34" i="14"/>
  <c r="M34" i="14"/>
  <c r="L34" i="14"/>
  <c r="K34" i="14"/>
  <c r="J34" i="14"/>
  <c r="I34" i="14"/>
  <c r="I44" i="14" s="1"/>
  <c r="H34" i="14"/>
  <c r="G34" i="14"/>
  <c r="F34" i="14"/>
  <c r="E34" i="14"/>
  <c r="D34" i="14"/>
  <c r="C34" i="14"/>
  <c r="Q33" i="14"/>
  <c r="Q32" i="14"/>
  <c r="Q31" i="14"/>
  <c r="Q30" i="14"/>
  <c r="Q29" i="14"/>
  <c r="Q28" i="14"/>
  <c r="Q27" i="14"/>
  <c r="Q26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I24" i="14"/>
  <c r="Q20" i="14"/>
  <c r="M44" i="14"/>
  <c r="L44" i="14"/>
  <c r="E44" i="14"/>
  <c r="D44" i="14"/>
  <c r="Q19" i="14"/>
  <c r="Q18" i="14"/>
  <c r="Q17" i="14"/>
  <c r="Q16" i="14"/>
  <c r="Q15" i="14"/>
  <c r="Q14" i="14"/>
  <c r="P13" i="14"/>
  <c r="P43" i="14" s="1"/>
  <c r="O13" i="14"/>
  <c r="O43" i="14" s="1"/>
  <c r="N13" i="14"/>
  <c r="M13" i="14"/>
  <c r="L13" i="14"/>
  <c r="L43" i="14" s="1"/>
  <c r="K13" i="14"/>
  <c r="K43" i="14" s="1"/>
  <c r="J13" i="14"/>
  <c r="I13" i="14"/>
  <c r="I12" i="14" s="1"/>
  <c r="H13" i="14"/>
  <c r="H43" i="14" s="1"/>
  <c r="G13" i="14"/>
  <c r="G43" i="14" s="1"/>
  <c r="F13" i="14"/>
  <c r="E13" i="14"/>
  <c r="D13" i="14"/>
  <c r="D12" i="14" s="1"/>
  <c r="C13" i="14"/>
  <c r="C43" i="14" s="1"/>
  <c r="Q51" i="12"/>
  <c r="Q50" i="12"/>
  <c r="Q49" i="12"/>
  <c r="Q48" i="12" s="1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Q47" i="12"/>
  <c r="Q46" i="12"/>
  <c r="Q45" i="12" s="1"/>
  <c r="P45" i="12"/>
  <c r="P44" i="12" s="1"/>
  <c r="O45" i="12"/>
  <c r="O44" i="12" s="1"/>
  <c r="N45" i="12"/>
  <c r="N44" i="12" s="1"/>
  <c r="M45" i="12"/>
  <c r="L45" i="12"/>
  <c r="L44" i="12" s="1"/>
  <c r="K45" i="12"/>
  <c r="K44" i="12" s="1"/>
  <c r="J45" i="12"/>
  <c r="J44" i="12" s="1"/>
  <c r="I45" i="12"/>
  <c r="I44" i="12" s="1"/>
  <c r="H45" i="12"/>
  <c r="H44" i="12" s="1"/>
  <c r="G45" i="12"/>
  <c r="G44" i="12" s="1"/>
  <c r="F45" i="12"/>
  <c r="F44" i="12" s="1"/>
  <c r="E45" i="12"/>
  <c r="E44" i="12" s="1"/>
  <c r="D45" i="12"/>
  <c r="C45" i="12"/>
  <c r="C44" i="12" s="1"/>
  <c r="Q38" i="12"/>
  <c r="Q37" i="12"/>
  <c r="Q36" i="12"/>
  <c r="Q35" i="12"/>
  <c r="Q34" i="12"/>
  <c r="Q33" i="12"/>
  <c r="Q32" i="12"/>
  <c r="P31" i="12"/>
  <c r="O31" i="12"/>
  <c r="O41" i="12" s="1"/>
  <c r="N31" i="12"/>
  <c r="N41" i="12" s="1"/>
  <c r="M31" i="12"/>
  <c r="L31" i="12"/>
  <c r="K31" i="12"/>
  <c r="K41" i="12" s="1"/>
  <c r="J31" i="12"/>
  <c r="J41" i="12" s="1"/>
  <c r="I31" i="12"/>
  <c r="H31" i="12"/>
  <c r="G31" i="12"/>
  <c r="G41" i="12" s="1"/>
  <c r="F31" i="12"/>
  <c r="F41" i="12" s="1"/>
  <c r="E31" i="12"/>
  <c r="D31" i="12"/>
  <c r="C31" i="12"/>
  <c r="Q30" i="12"/>
  <c r="Q29" i="12"/>
  <c r="Q28" i="12"/>
  <c r="Q27" i="12"/>
  <c r="Q26" i="12"/>
  <c r="Q25" i="12"/>
  <c r="P24" i="12"/>
  <c r="P23" i="12" s="1"/>
  <c r="O24" i="12"/>
  <c r="N24" i="12"/>
  <c r="N23" i="12" s="1"/>
  <c r="M24" i="12"/>
  <c r="M23" i="12" s="1"/>
  <c r="L24" i="12"/>
  <c r="L23" i="12" s="1"/>
  <c r="K24" i="12"/>
  <c r="J24" i="12"/>
  <c r="J23" i="12" s="1"/>
  <c r="I24" i="12"/>
  <c r="I23" i="12" s="1"/>
  <c r="H24" i="12"/>
  <c r="H23" i="12" s="1"/>
  <c r="G24" i="12"/>
  <c r="F24" i="12"/>
  <c r="F23" i="12" s="1"/>
  <c r="E24" i="12"/>
  <c r="E23" i="12" s="1"/>
  <c r="D24" i="12"/>
  <c r="C24" i="12"/>
  <c r="Q20" i="12"/>
  <c r="P41" i="12"/>
  <c r="M41" i="12"/>
  <c r="L41" i="12"/>
  <c r="I41" i="12"/>
  <c r="H41" i="12"/>
  <c r="E41" i="12"/>
  <c r="D41" i="12"/>
  <c r="Q19" i="12"/>
  <c r="Q18" i="12"/>
  <c r="Q17" i="12"/>
  <c r="Q16" i="12"/>
  <c r="Q15" i="12"/>
  <c r="Q14" i="12"/>
  <c r="P13" i="12"/>
  <c r="P12" i="12" s="1"/>
  <c r="O13" i="12"/>
  <c r="O12" i="12" s="1"/>
  <c r="N13" i="12"/>
  <c r="N12" i="12" s="1"/>
  <c r="M13" i="12"/>
  <c r="M42" i="12" s="1"/>
  <c r="M43" i="12" s="1"/>
  <c r="L13" i="12"/>
  <c r="L12" i="12" s="1"/>
  <c r="K13" i="12"/>
  <c r="K12" i="12" s="1"/>
  <c r="J13" i="12"/>
  <c r="J12" i="12" s="1"/>
  <c r="I13" i="12"/>
  <c r="I42" i="12" s="1"/>
  <c r="I43" i="12" s="1"/>
  <c r="H13" i="12"/>
  <c r="H12" i="12" s="1"/>
  <c r="G13" i="12"/>
  <c r="G12" i="12" s="1"/>
  <c r="F13" i="12"/>
  <c r="F12" i="12" s="1"/>
  <c r="E13" i="12"/>
  <c r="E42" i="12" s="1"/>
  <c r="E43" i="12" s="1"/>
  <c r="D13" i="12"/>
  <c r="D40" i="12" s="1"/>
  <c r="C13" i="12"/>
  <c r="C12" i="12" s="1"/>
  <c r="Q44" i="12" l="1"/>
  <c r="I45" i="15"/>
  <c r="F45" i="15"/>
  <c r="J45" i="15"/>
  <c r="N45" i="15"/>
  <c r="M45" i="15"/>
  <c r="E45" i="14"/>
  <c r="E46" i="14" s="1"/>
  <c r="M45" i="14"/>
  <c r="M46" i="14" s="1"/>
  <c r="H45" i="14"/>
  <c r="H46" i="14" s="1"/>
  <c r="P45" i="14"/>
  <c r="P46" i="14" s="1"/>
  <c r="Q34" i="14"/>
  <c r="E24" i="14"/>
  <c r="M24" i="14"/>
  <c r="C45" i="15"/>
  <c r="E45" i="15"/>
  <c r="Q13" i="15"/>
  <c r="Q12" i="15" s="1"/>
  <c r="F12" i="15"/>
  <c r="Q48" i="14"/>
  <c r="Q47" i="14" s="1"/>
  <c r="E47" i="14"/>
  <c r="M47" i="14"/>
  <c r="K12" i="14"/>
  <c r="L12" i="14"/>
  <c r="F45" i="14"/>
  <c r="F46" i="14" s="1"/>
  <c r="N45" i="14"/>
  <c r="N46" i="14" s="1"/>
  <c r="F44" i="14"/>
  <c r="J44" i="14"/>
  <c r="N44" i="14"/>
  <c r="G44" i="14"/>
  <c r="K44" i="14"/>
  <c r="O44" i="14"/>
  <c r="G12" i="14"/>
  <c r="O12" i="14"/>
  <c r="H12" i="14"/>
  <c r="P12" i="14"/>
  <c r="Q13" i="14"/>
  <c r="Q12" i="14" s="1"/>
  <c r="C45" i="14"/>
  <c r="C46" i="14" s="1"/>
  <c r="C12" i="14"/>
  <c r="M44" i="12"/>
  <c r="D12" i="12"/>
  <c r="D45" i="15"/>
  <c r="Q45" i="15"/>
  <c r="E43" i="15"/>
  <c r="E44" i="15" s="1"/>
  <c r="E42" i="15"/>
  <c r="G42" i="15"/>
  <c r="K42" i="15"/>
  <c r="O42" i="15"/>
  <c r="F42" i="15"/>
  <c r="D41" i="15"/>
  <c r="N12" i="15"/>
  <c r="D42" i="15"/>
  <c r="H42" i="15"/>
  <c r="L42" i="15"/>
  <c r="P42" i="15"/>
  <c r="Q32" i="15"/>
  <c r="Q42" i="15" s="1"/>
  <c r="C24" i="15"/>
  <c r="F43" i="15"/>
  <c r="F44" i="15" s="1"/>
  <c r="J43" i="15"/>
  <c r="J44" i="15" s="1"/>
  <c r="N43" i="15"/>
  <c r="N44" i="15" s="1"/>
  <c r="H41" i="15"/>
  <c r="L41" i="15"/>
  <c r="P41" i="15"/>
  <c r="Q25" i="15"/>
  <c r="G24" i="15"/>
  <c r="K24" i="15"/>
  <c r="O24" i="15"/>
  <c r="E41" i="15"/>
  <c r="M41" i="15"/>
  <c r="C43" i="15"/>
  <c r="C44" i="15" s="1"/>
  <c r="G43" i="15"/>
  <c r="G44" i="15" s="1"/>
  <c r="K43" i="15"/>
  <c r="K44" i="15" s="1"/>
  <c r="O43" i="15"/>
  <c r="O44" i="15" s="1"/>
  <c r="E12" i="15"/>
  <c r="I12" i="15"/>
  <c r="M12" i="15"/>
  <c r="F41" i="15"/>
  <c r="J41" i="15"/>
  <c r="N41" i="15"/>
  <c r="D43" i="15"/>
  <c r="D44" i="15" s="1"/>
  <c r="H43" i="15"/>
  <c r="H44" i="15" s="1"/>
  <c r="L43" i="15"/>
  <c r="L44" i="15" s="1"/>
  <c r="P43" i="15"/>
  <c r="P44" i="15" s="1"/>
  <c r="C41" i="15"/>
  <c r="G41" i="15"/>
  <c r="K41" i="15"/>
  <c r="O41" i="15"/>
  <c r="I43" i="15"/>
  <c r="I44" i="15" s="1"/>
  <c r="C47" i="14"/>
  <c r="Q25" i="14"/>
  <c r="H24" i="14"/>
  <c r="L24" i="14"/>
  <c r="P24" i="14"/>
  <c r="F24" i="14"/>
  <c r="J24" i="14"/>
  <c r="N24" i="14"/>
  <c r="Q44" i="14"/>
  <c r="G24" i="14"/>
  <c r="K24" i="14"/>
  <c r="O24" i="14"/>
  <c r="J45" i="14"/>
  <c r="J46" i="14" s="1"/>
  <c r="Q24" i="14"/>
  <c r="C24" i="14"/>
  <c r="D43" i="14"/>
  <c r="D24" i="14"/>
  <c r="E43" i="14"/>
  <c r="M43" i="14"/>
  <c r="G45" i="14"/>
  <c r="G46" i="14" s="1"/>
  <c r="K45" i="14"/>
  <c r="K46" i="14" s="1"/>
  <c r="E12" i="14"/>
  <c r="M12" i="14"/>
  <c r="J43" i="14"/>
  <c r="C44" i="14"/>
  <c r="D45" i="14"/>
  <c r="D46" i="14" s="1"/>
  <c r="L45" i="14"/>
  <c r="L46" i="14" s="1"/>
  <c r="F12" i="14"/>
  <c r="J12" i="14"/>
  <c r="N12" i="14"/>
  <c r="H44" i="14"/>
  <c r="P44" i="14"/>
  <c r="I45" i="14"/>
  <c r="I46" i="14" s="1"/>
  <c r="I43" i="14"/>
  <c r="O45" i="14"/>
  <c r="O46" i="14" s="1"/>
  <c r="F43" i="14"/>
  <c r="N43" i="14"/>
  <c r="D44" i="12"/>
  <c r="H40" i="12"/>
  <c r="L40" i="12"/>
  <c r="P40" i="12"/>
  <c r="Q24" i="12"/>
  <c r="F42" i="12"/>
  <c r="F43" i="12" s="1"/>
  <c r="J42" i="12"/>
  <c r="J43" i="12" s="1"/>
  <c r="N42" i="12"/>
  <c r="N43" i="12" s="1"/>
  <c r="C41" i="12"/>
  <c r="D23" i="12"/>
  <c r="Q13" i="12"/>
  <c r="Q12" i="12" s="1"/>
  <c r="Q31" i="12"/>
  <c r="C23" i="12"/>
  <c r="K23" i="12"/>
  <c r="G23" i="12"/>
  <c r="O23" i="12"/>
  <c r="E40" i="12"/>
  <c r="I40" i="12"/>
  <c r="M40" i="12"/>
  <c r="C42" i="12"/>
  <c r="C43" i="12" s="1"/>
  <c r="G42" i="12"/>
  <c r="G43" i="12" s="1"/>
  <c r="K42" i="12"/>
  <c r="K43" i="12" s="1"/>
  <c r="O42" i="12"/>
  <c r="O43" i="12" s="1"/>
  <c r="E12" i="12"/>
  <c r="I12" i="12"/>
  <c r="M12" i="12"/>
  <c r="F40" i="12"/>
  <c r="J40" i="12"/>
  <c r="N40" i="12"/>
  <c r="D42" i="12"/>
  <c r="D43" i="12" s="1"/>
  <c r="H42" i="12"/>
  <c r="H43" i="12" s="1"/>
  <c r="L42" i="12"/>
  <c r="L43" i="12" s="1"/>
  <c r="P42" i="12"/>
  <c r="P43" i="12" s="1"/>
  <c r="C40" i="12"/>
  <c r="O40" i="12"/>
  <c r="G40" i="12"/>
  <c r="K40" i="12"/>
  <c r="Q45" i="14" l="1"/>
  <c r="Q46" i="14" s="1"/>
  <c r="Q43" i="14"/>
  <c r="Q24" i="15"/>
  <c r="Q41" i="15"/>
  <c r="Q43" i="15"/>
  <c r="Q44" i="15" s="1"/>
  <c r="Q23" i="12"/>
  <c r="Q40" i="12"/>
  <c r="Q41" i="12"/>
  <c r="Q42" i="12"/>
  <c r="Q43" i="12" s="1"/>
  <c r="Q53" i="11" l="1"/>
  <c r="Q52" i="11"/>
  <c r="Q51" i="11"/>
  <c r="Q50" i="11" s="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Q49" i="11"/>
  <c r="Q48" i="11"/>
  <c r="Q47" i="11" s="1"/>
  <c r="P47" i="11"/>
  <c r="O47" i="11"/>
  <c r="N47" i="11"/>
  <c r="N46" i="11" s="1"/>
  <c r="M47" i="11"/>
  <c r="M46" i="11" s="1"/>
  <c r="L47" i="11"/>
  <c r="K47" i="11"/>
  <c r="J47" i="11"/>
  <c r="J46" i="11" s="1"/>
  <c r="I47" i="11"/>
  <c r="H47" i="11"/>
  <c r="G47" i="11"/>
  <c r="F47" i="11"/>
  <c r="F46" i="11" s="1"/>
  <c r="E47" i="11"/>
  <c r="E46" i="11" s="1"/>
  <c r="D47" i="11"/>
  <c r="C47" i="11"/>
  <c r="C46" i="11" s="1"/>
  <c r="P46" i="11"/>
  <c r="O46" i="11"/>
  <c r="L46" i="11"/>
  <c r="K46" i="11"/>
  <c r="H46" i="11"/>
  <c r="Q40" i="11"/>
  <c r="Q39" i="11"/>
  <c r="Q38" i="11"/>
  <c r="Q37" i="11"/>
  <c r="Q36" i="11"/>
  <c r="Q35" i="11"/>
  <c r="Q34" i="11"/>
  <c r="P33" i="11"/>
  <c r="O33" i="11"/>
  <c r="O43" i="11" s="1"/>
  <c r="N33" i="11"/>
  <c r="M33" i="11"/>
  <c r="L33" i="11"/>
  <c r="K33" i="11"/>
  <c r="J33" i="11"/>
  <c r="I33" i="11"/>
  <c r="H33" i="11"/>
  <c r="H43" i="11" s="1"/>
  <c r="G33" i="11"/>
  <c r="G43" i="11" s="1"/>
  <c r="F33" i="11"/>
  <c r="E33" i="11"/>
  <c r="D33" i="11"/>
  <c r="C33" i="11"/>
  <c r="C43" i="11" s="1"/>
  <c r="Q32" i="11"/>
  <c r="Q31" i="11"/>
  <c r="Q30" i="11"/>
  <c r="Q29" i="11"/>
  <c r="Q28" i="11"/>
  <c r="Q27" i="11"/>
  <c r="Q26" i="11"/>
  <c r="Q25" i="11"/>
  <c r="P24" i="11"/>
  <c r="O24" i="11"/>
  <c r="N24" i="11"/>
  <c r="M24" i="11"/>
  <c r="M23" i="11" s="1"/>
  <c r="L24" i="11"/>
  <c r="K24" i="11"/>
  <c r="J24" i="11"/>
  <c r="I24" i="11"/>
  <c r="H24" i="11"/>
  <c r="G24" i="11"/>
  <c r="F24" i="11"/>
  <c r="E24" i="11"/>
  <c r="D24" i="11"/>
  <c r="C24" i="11"/>
  <c r="Q20" i="11"/>
  <c r="P43" i="11"/>
  <c r="M43" i="11"/>
  <c r="L43" i="11"/>
  <c r="K43" i="11"/>
  <c r="I43" i="11"/>
  <c r="E43" i="11"/>
  <c r="Q19" i="11"/>
  <c r="Q18" i="11"/>
  <c r="Q17" i="11"/>
  <c r="Q16" i="11"/>
  <c r="Q15" i="11"/>
  <c r="Q14" i="11"/>
  <c r="P13" i="11"/>
  <c r="P12" i="11" s="1"/>
  <c r="O13" i="11"/>
  <c r="N13" i="11"/>
  <c r="M13" i="11"/>
  <c r="L13" i="11"/>
  <c r="L12" i="11" s="1"/>
  <c r="K13" i="11"/>
  <c r="J13" i="11"/>
  <c r="I13" i="11"/>
  <c r="H13" i="11"/>
  <c r="H12" i="11" s="1"/>
  <c r="G13" i="11"/>
  <c r="F13" i="11"/>
  <c r="E13" i="11"/>
  <c r="D13" i="11"/>
  <c r="D12" i="11" s="1"/>
  <c r="C13" i="11"/>
  <c r="O12" i="11"/>
  <c r="K12" i="11"/>
  <c r="G12" i="11"/>
  <c r="Q46" i="11" l="1"/>
  <c r="E42" i="11"/>
  <c r="M44" i="11"/>
  <c r="M45" i="11" s="1"/>
  <c r="F44" i="11"/>
  <c r="F45" i="11" s="1"/>
  <c r="J44" i="11"/>
  <c r="J45" i="11" s="1"/>
  <c r="N44" i="11"/>
  <c r="N45" i="11" s="1"/>
  <c r="E23" i="11"/>
  <c r="I44" i="11"/>
  <c r="I45" i="11" s="1"/>
  <c r="H23" i="11"/>
  <c r="L23" i="11"/>
  <c r="P23" i="11"/>
  <c r="I46" i="11"/>
  <c r="G46" i="11"/>
  <c r="D46" i="11"/>
  <c r="J12" i="11"/>
  <c r="F12" i="11"/>
  <c r="F43" i="11"/>
  <c r="C42" i="11"/>
  <c r="G42" i="11"/>
  <c r="K42" i="11"/>
  <c r="O42" i="11"/>
  <c r="I23" i="11"/>
  <c r="C44" i="11"/>
  <c r="C45" i="11" s="1"/>
  <c r="G23" i="11"/>
  <c r="K23" i="11"/>
  <c r="O44" i="11"/>
  <c r="O45" i="11" s="1"/>
  <c r="C12" i="11"/>
  <c r="N12" i="11"/>
  <c r="Q13" i="11"/>
  <c r="Q12" i="11" s="1"/>
  <c r="J43" i="11"/>
  <c r="N43" i="11"/>
  <c r="F23" i="11"/>
  <c r="J23" i="11"/>
  <c r="N23" i="11"/>
  <c r="Q33" i="11"/>
  <c r="Q43" i="11" s="1"/>
  <c r="Q24" i="11"/>
  <c r="H42" i="11"/>
  <c r="L42" i="11"/>
  <c r="P42" i="11"/>
  <c r="D23" i="11"/>
  <c r="D42" i="11"/>
  <c r="D43" i="11"/>
  <c r="M42" i="11"/>
  <c r="K44" i="11"/>
  <c r="K45" i="11" s="1"/>
  <c r="E12" i="11"/>
  <c r="I12" i="11"/>
  <c r="M12" i="11"/>
  <c r="F42" i="11"/>
  <c r="J42" i="11"/>
  <c r="N42" i="11"/>
  <c r="D44" i="11"/>
  <c r="D45" i="11" s="1"/>
  <c r="H44" i="11"/>
  <c r="H45" i="11" s="1"/>
  <c r="L44" i="11"/>
  <c r="L45" i="11" s="1"/>
  <c r="P44" i="11"/>
  <c r="P45" i="11" s="1"/>
  <c r="I42" i="11"/>
  <c r="G44" i="11"/>
  <c r="G45" i="11" s="1"/>
  <c r="C23" i="11"/>
  <c r="O23" i="11"/>
  <c r="E44" i="11"/>
  <c r="E45" i="11" s="1"/>
  <c r="D23" i="10"/>
  <c r="C23" i="10"/>
  <c r="Q23" i="11" l="1"/>
  <c r="Q42" i="11"/>
  <c r="Q44" i="11"/>
  <c r="Q45" i="11" s="1"/>
  <c r="H22" i="9"/>
  <c r="G22" i="9"/>
  <c r="F22" i="9"/>
  <c r="D22" i="9"/>
  <c r="C22" i="9"/>
  <c r="D23" i="7"/>
  <c r="E23" i="10"/>
  <c r="D32" i="10"/>
  <c r="C32" i="10"/>
  <c r="F23" i="10"/>
  <c r="G23" i="10"/>
  <c r="H23" i="10"/>
  <c r="I23" i="10"/>
  <c r="J23" i="10"/>
  <c r="K23" i="10"/>
  <c r="L23" i="10"/>
  <c r="M23" i="10"/>
  <c r="N23" i="10"/>
  <c r="O23" i="10"/>
  <c r="P23" i="10"/>
  <c r="E23" i="7"/>
  <c r="C23" i="7"/>
  <c r="D22" i="10" l="1"/>
  <c r="C22" i="10"/>
  <c r="Q51" i="10"/>
  <c r="Q52" i="10"/>
  <c r="Q50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C49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C46" i="10"/>
  <c r="Q48" i="10"/>
  <c r="Q47" i="10"/>
  <c r="Q46" i="10" s="1"/>
  <c r="E32" i="10"/>
  <c r="E22" i="10" s="1"/>
  <c r="F32" i="10"/>
  <c r="G32" i="10"/>
  <c r="H32" i="10"/>
  <c r="I32" i="10"/>
  <c r="J32" i="10"/>
  <c r="K32" i="10"/>
  <c r="L32" i="10"/>
  <c r="M32" i="10"/>
  <c r="N32" i="10"/>
  <c r="O32" i="10"/>
  <c r="P32" i="10"/>
  <c r="Q34" i="10"/>
  <c r="Q35" i="10"/>
  <c r="Q36" i="10"/>
  <c r="Q37" i="10"/>
  <c r="Q38" i="10"/>
  <c r="Q39" i="10"/>
  <c r="Q33" i="10"/>
  <c r="Q25" i="10"/>
  <c r="Q26" i="10"/>
  <c r="Q27" i="10"/>
  <c r="Q28" i="10"/>
  <c r="Q29" i="10"/>
  <c r="Q30" i="10"/>
  <c r="Q31" i="10"/>
  <c r="Q24" i="10"/>
  <c r="Q15" i="10"/>
  <c r="Q16" i="10"/>
  <c r="Q17" i="10"/>
  <c r="Q18" i="10"/>
  <c r="Q19" i="10"/>
  <c r="Q14" i="10"/>
  <c r="M20" i="10"/>
  <c r="N20" i="10"/>
  <c r="O20" i="10"/>
  <c r="P20" i="10"/>
  <c r="Q20" i="10"/>
  <c r="D20" i="10"/>
  <c r="E20" i="10"/>
  <c r="F20" i="10"/>
  <c r="G20" i="10"/>
  <c r="H20" i="10"/>
  <c r="I20" i="10"/>
  <c r="J20" i="10"/>
  <c r="K20" i="10"/>
  <c r="L20" i="10"/>
  <c r="C20" i="10"/>
  <c r="D13" i="10"/>
  <c r="E13" i="10"/>
  <c r="E41" i="10" s="1"/>
  <c r="F13" i="10"/>
  <c r="G13" i="10"/>
  <c r="H13" i="10"/>
  <c r="I13" i="10"/>
  <c r="J13" i="10"/>
  <c r="K13" i="10"/>
  <c r="L13" i="10"/>
  <c r="M13" i="10"/>
  <c r="N13" i="10"/>
  <c r="O13" i="10"/>
  <c r="P13" i="10"/>
  <c r="C13" i="10"/>
  <c r="Q49" i="7"/>
  <c r="Q50" i="7"/>
  <c r="Q48" i="7"/>
  <c r="Q46" i="7"/>
  <c r="Q45" i="7" s="1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C45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C47" i="7"/>
  <c r="Q34" i="7"/>
  <c r="Q35" i="7"/>
  <c r="Q36" i="7"/>
  <c r="Q37" i="7"/>
  <c r="Q38" i="7"/>
  <c r="Q33" i="7"/>
  <c r="Q25" i="7"/>
  <c r="Q26" i="7"/>
  <c r="Q27" i="7"/>
  <c r="Q28" i="7"/>
  <c r="Q29" i="7"/>
  <c r="Q30" i="7"/>
  <c r="Q31" i="7"/>
  <c r="Q24" i="7"/>
  <c r="Q21" i="7"/>
  <c r="Q15" i="7"/>
  <c r="Q16" i="7"/>
  <c r="Q17" i="7"/>
  <c r="Q18" i="7"/>
  <c r="Q19" i="7"/>
  <c r="Q14" i="7"/>
  <c r="I32" i="7"/>
  <c r="J32" i="7"/>
  <c r="K32" i="7"/>
  <c r="L32" i="7"/>
  <c r="M32" i="7"/>
  <c r="N32" i="7"/>
  <c r="O32" i="7"/>
  <c r="P32" i="7"/>
  <c r="D32" i="7"/>
  <c r="E32" i="7"/>
  <c r="F32" i="7"/>
  <c r="G32" i="7"/>
  <c r="H32" i="7"/>
  <c r="C32" i="7"/>
  <c r="F23" i="7"/>
  <c r="G23" i="7"/>
  <c r="H23" i="7"/>
  <c r="I23" i="7"/>
  <c r="J23" i="7"/>
  <c r="K23" i="7"/>
  <c r="L23" i="7"/>
  <c r="M23" i="7"/>
  <c r="N23" i="7"/>
  <c r="O23" i="7"/>
  <c r="P23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E13" i="7"/>
  <c r="F13" i="7"/>
  <c r="G13" i="7"/>
  <c r="H13" i="7"/>
  <c r="I13" i="7"/>
  <c r="J13" i="7"/>
  <c r="K13" i="7"/>
  <c r="L13" i="7"/>
  <c r="M13" i="7"/>
  <c r="N13" i="7"/>
  <c r="O13" i="7"/>
  <c r="P13" i="7"/>
  <c r="D20" i="7"/>
  <c r="C20" i="7"/>
  <c r="D13" i="7"/>
  <c r="C13" i="7"/>
  <c r="D47" i="9"/>
  <c r="F47" i="9"/>
  <c r="G47" i="9"/>
  <c r="H47" i="9"/>
  <c r="I47" i="9"/>
  <c r="J47" i="9"/>
  <c r="K47" i="9"/>
  <c r="L47" i="9"/>
  <c r="M47" i="9"/>
  <c r="N47" i="9"/>
  <c r="O47" i="9"/>
  <c r="P47" i="9"/>
  <c r="C47" i="9"/>
  <c r="C44" i="9"/>
  <c r="C31" i="9"/>
  <c r="C21" i="9" s="1"/>
  <c r="F31" i="9"/>
  <c r="G31" i="9"/>
  <c r="H31" i="9"/>
  <c r="I31" i="9"/>
  <c r="J31" i="9"/>
  <c r="K31" i="9"/>
  <c r="L31" i="9"/>
  <c r="M31" i="9"/>
  <c r="N31" i="9"/>
  <c r="O31" i="9"/>
  <c r="P31" i="9"/>
  <c r="I22" i="9"/>
  <c r="J22" i="9"/>
  <c r="K22" i="9"/>
  <c r="L22" i="9"/>
  <c r="M22" i="9"/>
  <c r="N22" i="9"/>
  <c r="O22" i="9"/>
  <c r="P22" i="9"/>
  <c r="F44" i="9"/>
  <c r="F43" i="9" s="1"/>
  <c r="G44" i="9"/>
  <c r="H44" i="9"/>
  <c r="H43" i="9" s="1"/>
  <c r="I44" i="9"/>
  <c r="I43" i="9" s="1"/>
  <c r="J44" i="9"/>
  <c r="J43" i="9" s="1"/>
  <c r="K44" i="9"/>
  <c r="L44" i="9"/>
  <c r="L43" i="9" s="1"/>
  <c r="M44" i="9"/>
  <c r="M43" i="9" s="1"/>
  <c r="N44" i="9"/>
  <c r="N43" i="9" s="1"/>
  <c r="O44" i="9"/>
  <c r="P44" i="9"/>
  <c r="P43" i="9" s="1"/>
  <c r="D44" i="9"/>
  <c r="L12" i="9"/>
  <c r="M12" i="9"/>
  <c r="N12" i="9"/>
  <c r="O12" i="9"/>
  <c r="P12" i="9"/>
  <c r="L19" i="9"/>
  <c r="M19" i="9"/>
  <c r="N19" i="9"/>
  <c r="N40" i="9" s="1"/>
  <c r="O19" i="9"/>
  <c r="P19" i="9"/>
  <c r="F19" i="9"/>
  <c r="F40" i="9" s="1"/>
  <c r="G19" i="9"/>
  <c r="G40" i="9" s="1"/>
  <c r="H19" i="9"/>
  <c r="I19" i="9"/>
  <c r="J19" i="9"/>
  <c r="J40" i="9" s="1"/>
  <c r="K19" i="9"/>
  <c r="K40" i="9" s="1"/>
  <c r="D19" i="9"/>
  <c r="F12" i="9"/>
  <c r="G12" i="9"/>
  <c r="G39" i="9" s="1"/>
  <c r="H12" i="9"/>
  <c r="I12" i="9"/>
  <c r="J12" i="9"/>
  <c r="K12" i="9"/>
  <c r="D12" i="9"/>
  <c r="Q19" i="9"/>
  <c r="D43" i="9" l="1"/>
  <c r="I40" i="9"/>
  <c r="O43" i="9"/>
  <c r="K43" i="9"/>
  <c r="G43" i="9"/>
  <c r="O40" i="9"/>
  <c r="P40" i="9"/>
  <c r="H40" i="9"/>
  <c r="M40" i="9"/>
  <c r="L40" i="9"/>
  <c r="K39" i="9"/>
  <c r="K41" i="9"/>
  <c r="K42" i="9" s="1"/>
  <c r="O39" i="9"/>
  <c r="Q23" i="10"/>
  <c r="M39" i="9"/>
  <c r="H39" i="9"/>
  <c r="P39" i="9"/>
  <c r="L41" i="9"/>
  <c r="L42" i="9" s="1"/>
  <c r="J41" i="9"/>
  <c r="J42" i="9" s="1"/>
  <c r="F39" i="9"/>
  <c r="N39" i="9"/>
  <c r="P41" i="9"/>
  <c r="P42" i="9" s="1"/>
  <c r="I41" i="9"/>
  <c r="I42" i="9" s="1"/>
  <c r="N41" i="9"/>
  <c r="N42" i="9" s="1"/>
  <c r="M41" i="9"/>
  <c r="M42" i="9" s="1"/>
  <c r="G41" i="9"/>
  <c r="G42" i="9" s="1"/>
  <c r="O41" i="9"/>
  <c r="O42" i="9" s="1"/>
  <c r="L39" i="9"/>
  <c r="Q13" i="10"/>
  <c r="Q47" i="7"/>
  <c r="Q32" i="7"/>
  <c r="Q23" i="7"/>
  <c r="Q13" i="7"/>
  <c r="J39" i="9"/>
  <c r="H41" i="9"/>
  <c r="H42" i="9" s="1"/>
  <c r="I39" i="9"/>
  <c r="F41" i="9"/>
  <c r="F42" i="9" s="1"/>
  <c r="Q31" i="9"/>
  <c r="Q40" i="9" s="1"/>
  <c r="Q39" i="9" l="1"/>
  <c r="Q41" i="9"/>
  <c r="Q42" i="9" s="1"/>
  <c r="Q21" i="9"/>
  <c r="P45" i="10"/>
  <c r="O45" i="10"/>
  <c r="M45" i="10"/>
  <c r="L45" i="10"/>
  <c r="K45" i="10"/>
  <c r="I45" i="10"/>
  <c r="G45" i="10"/>
  <c r="F45" i="10"/>
  <c r="E45" i="10"/>
  <c r="D45" i="10"/>
  <c r="N45" i="10"/>
  <c r="J45" i="10"/>
  <c r="H45" i="10"/>
  <c r="C45" i="10"/>
  <c r="O22" i="10"/>
  <c r="G22" i="10"/>
  <c r="M22" i="10"/>
  <c r="L22" i="10"/>
  <c r="I22" i="10"/>
  <c r="H22" i="10"/>
  <c r="P22" i="10"/>
  <c r="N22" i="10"/>
  <c r="K22" i="10"/>
  <c r="J22" i="10"/>
  <c r="F22" i="10"/>
  <c r="D42" i="10"/>
  <c r="C42" i="10"/>
  <c r="O41" i="10"/>
  <c r="N41" i="10"/>
  <c r="M12" i="10"/>
  <c r="K41" i="10"/>
  <c r="J41" i="10"/>
  <c r="G41" i="10"/>
  <c r="F41" i="10"/>
  <c r="E12" i="10"/>
  <c r="D41" i="10"/>
  <c r="C41" i="10"/>
  <c r="I12" i="10"/>
  <c r="F12" i="10" l="1"/>
  <c r="J12" i="10"/>
  <c r="N12" i="10"/>
  <c r="C12" i="10"/>
  <c r="H43" i="10"/>
  <c r="H44" i="10" s="1"/>
  <c r="P41" i="10"/>
  <c r="K42" i="10"/>
  <c r="O42" i="10"/>
  <c r="E43" i="10"/>
  <c r="E44" i="10" s="1"/>
  <c r="I43" i="10"/>
  <c r="I44" i="10" s="1"/>
  <c r="M43" i="10"/>
  <c r="M44" i="10" s="1"/>
  <c r="H42" i="10"/>
  <c r="L42" i="10"/>
  <c r="P42" i="10"/>
  <c r="E42" i="10"/>
  <c r="I42" i="10"/>
  <c r="M42" i="10"/>
  <c r="K12" i="10"/>
  <c r="L43" i="10"/>
  <c r="L44" i="10" s="1"/>
  <c r="G42" i="10"/>
  <c r="G12" i="10"/>
  <c r="O12" i="10"/>
  <c r="Q32" i="10"/>
  <c r="Q22" i="10" s="1"/>
  <c r="H41" i="10"/>
  <c r="N43" i="10"/>
  <c r="N44" i="10" s="1"/>
  <c r="D12" i="10"/>
  <c r="H12" i="10"/>
  <c r="L12" i="10"/>
  <c r="P12" i="10"/>
  <c r="I41" i="10"/>
  <c r="M41" i="10"/>
  <c r="F42" i="10"/>
  <c r="J42" i="10"/>
  <c r="N42" i="10"/>
  <c r="C43" i="10"/>
  <c r="C44" i="10" s="1"/>
  <c r="G43" i="10"/>
  <c r="G44" i="10" s="1"/>
  <c r="K43" i="10"/>
  <c r="K44" i="10" s="1"/>
  <c r="O43" i="10"/>
  <c r="O44" i="10" s="1"/>
  <c r="L41" i="10"/>
  <c r="F43" i="10"/>
  <c r="F44" i="10" s="1"/>
  <c r="D43" i="10"/>
  <c r="D44" i="10" s="1"/>
  <c r="P43" i="10"/>
  <c r="P44" i="10" s="1"/>
  <c r="J43" i="10"/>
  <c r="J44" i="10" s="1"/>
  <c r="Q45" i="10" l="1"/>
  <c r="Q43" i="10"/>
  <c r="Q44" i="10" s="1"/>
  <c r="Q12" i="10"/>
  <c r="Q42" i="10"/>
  <c r="Q41" i="10"/>
  <c r="C43" i="9"/>
  <c r="N21" i="9"/>
  <c r="L21" i="9"/>
  <c r="J21" i="9"/>
  <c r="G21" i="9"/>
  <c r="F21" i="9"/>
  <c r="O21" i="9"/>
  <c r="K21" i="9"/>
  <c r="D40" i="9"/>
  <c r="C40" i="9"/>
  <c r="P11" i="9"/>
  <c r="H11" i="9"/>
  <c r="F11" i="9"/>
  <c r="L11" i="9"/>
  <c r="O11" i="9" l="1"/>
  <c r="N11" i="9"/>
  <c r="P21" i="9"/>
  <c r="J11" i="9"/>
  <c r="K11" i="9"/>
  <c r="D21" i="9"/>
  <c r="I21" i="9"/>
  <c r="M21" i="9"/>
  <c r="H21" i="9"/>
  <c r="D41" i="9"/>
  <c r="D42" i="9" s="1"/>
  <c r="G11" i="9"/>
  <c r="C41" i="9"/>
  <c r="C42" i="9" s="1"/>
  <c r="C39" i="9"/>
  <c r="C11" i="9"/>
  <c r="D11" i="9"/>
  <c r="I11" i="9"/>
  <c r="M11" i="9"/>
  <c r="D39" i="9"/>
  <c r="Q11" i="9" l="1"/>
  <c r="P44" i="7" l="1"/>
  <c r="O44" i="7"/>
  <c r="M44" i="7"/>
  <c r="L44" i="7"/>
  <c r="K44" i="7"/>
  <c r="I44" i="7"/>
  <c r="H44" i="7"/>
  <c r="G44" i="7"/>
  <c r="E44" i="7"/>
  <c r="D44" i="7"/>
  <c r="C44" i="7"/>
  <c r="O22" i="7"/>
  <c r="L22" i="7"/>
  <c r="H22" i="7"/>
  <c r="G22" i="7"/>
  <c r="P22" i="7"/>
  <c r="D22" i="7"/>
  <c r="P41" i="7"/>
  <c r="L41" i="7"/>
  <c r="H41" i="7"/>
  <c r="D41" i="7"/>
  <c r="P12" i="7"/>
  <c r="O40" i="7"/>
  <c r="N40" i="7"/>
  <c r="L40" i="7"/>
  <c r="K40" i="7"/>
  <c r="J40" i="7"/>
  <c r="H12" i="7"/>
  <c r="G40" i="7"/>
  <c r="F40" i="7"/>
  <c r="D40" i="7"/>
  <c r="C12" i="7"/>
  <c r="Q44" i="7" l="1"/>
  <c r="E22" i="7"/>
  <c r="I22" i="7"/>
  <c r="M22" i="7"/>
  <c r="K22" i="7"/>
  <c r="O12" i="7"/>
  <c r="F44" i="7"/>
  <c r="J44" i="7"/>
  <c r="N44" i="7"/>
  <c r="F12" i="7"/>
  <c r="N12" i="7"/>
  <c r="J22" i="7"/>
  <c r="C41" i="7"/>
  <c r="G42" i="7"/>
  <c r="G43" i="7" s="1"/>
  <c r="K42" i="7"/>
  <c r="K43" i="7" s="1"/>
  <c r="O41" i="7"/>
  <c r="C22" i="7"/>
  <c r="J12" i="7"/>
  <c r="F22" i="7"/>
  <c r="N22" i="7"/>
  <c r="G12" i="7"/>
  <c r="K12" i="7"/>
  <c r="E42" i="7"/>
  <c r="E43" i="7" s="1"/>
  <c r="I42" i="7"/>
  <c r="I43" i="7" s="1"/>
  <c r="M42" i="7"/>
  <c r="M43" i="7" s="1"/>
  <c r="E41" i="7"/>
  <c r="I41" i="7"/>
  <c r="M41" i="7"/>
  <c r="C40" i="7"/>
  <c r="H40" i="7"/>
  <c r="P40" i="7"/>
  <c r="J42" i="7"/>
  <c r="J43" i="7" s="1"/>
  <c r="D12" i="7"/>
  <c r="L12" i="7"/>
  <c r="I40" i="7"/>
  <c r="J41" i="7"/>
  <c r="C42" i="7"/>
  <c r="C43" i="7" s="1"/>
  <c r="O42" i="7"/>
  <c r="O43" i="7" s="1"/>
  <c r="E12" i="7"/>
  <c r="I12" i="7"/>
  <c r="M12" i="7"/>
  <c r="G41" i="7"/>
  <c r="K41" i="7"/>
  <c r="D42" i="7"/>
  <c r="D43" i="7" s="1"/>
  <c r="H42" i="7"/>
  <c r="H43" i="7" s="1"/>
  <c r="L42" i="7"/>
  <c r="L43" i="7" s="1"/>
  <c r="P42" i="7"/>
  <c r="P43" i="7" s="1"/>
  <c r="F42" i="7"/>
  <c r="F43" i="7" s="1"/>
  <c r="N42" i="7"/>
  <c r="N43" i="7" s="1"/>
  <c r="E40" i="7"/>
  <c r="M40" i="7"/>
  <c r="F41" i="7"/>
  <c r="N41" i="7"/>
  <c r="Q42" i="7" l="1"/>
  <c r="Q43" i="7" s="1"/>
  <c r="Q22" i="7"/>
  <c r="Q41" i="7"/>
  <c r="Q40" i="7"/>
  <c r="Q12" i="7"/>
</calcChain>
</file>

<file path=xl/sharedStrings.xml><?xml version="1.0" encoding="utf-8"?>
<sst xmlns="http://schemas.openxmlformats.org/spreadsheetml/2006/main" count="459" uniqueCount="98">
  <si>
    <t>FINANCIAMIENTO NETO</t>
  </si>
  <si>
    <t>3.2.2 - Disminución de pasivos</t>
  </si>
  <si>
    <t>3.2.1 - Incremento de activos financieros</t>
  </si>
  <si>
    <t>3.2 - Aplicaciones financieras</t>
  </si>
  <si>
    <t>3.1.2 - Incremento de pasivos</t>
  </si>
  <si>
    <t>3.1.1 - Disminución de activos financieros</t>
  </si>
  <si>
    <t>3.1 - Fuentes financieras</t>
  </si>
  <si>
    <t>RESULTADO FINANCIERO (1.1+1.2)-(2.1+2.2)</t>
  </si>
  <si>
    <t>RESULTADO DE CAPITAL (1.2-2.2)</t>
  </si>
  <si>
    <t>2.2 - Gastos de capital</t>
  </si>
  <si>
    <t>1.2.4 - Transferencias de capital recibidas y donaciones</t>
  </si>
  <si>
    <t>1.2 - Ingresos de Capital</t>
  </si>
  <si>
    <t>RESULTADO ECONÓMICO DE LA CUENTA CORRIENTE (1.1-2.1)</t>
  </si>
  <si>
    <t>2.1.9 - Otros gastos corrientes</t>
  </si>
  <si>
    <t>2.1.6 - Transferencias corrientes otorgadas</t>
  </si>
  <si>
    <t>2.1.4.1.3 - Comisiones deuda pública</t>
  </si>
  <si>
    <t>2.1.4.1.2 - Intereses externos</t>
  </si>
  <si>
    <t>2.1.4.1.1 - Intereses internos</t>
  </si>
  <si>
    <t>2.1.4 - Gastos de la propiedad</t>
  </si>
  <si>
    <t>2.1.3 - Prestaciones de la seguridad social (sistema propio de la empresa)</t>
  </si>
  <si>
    <t>2.1.2 - Gastos de consumo</t>
  </si>
  <si>
    <t>2.1 - Gastos corrientes</t>
  </si>
  <si>
    <t>1.1.9 - Otros ingresos corrientes</t>
  </si>
  <si>
    <t>1.1.7 - Multas y sanciones pecuniarias</t>
  </si>
  <si>
    <t>1.1.6 - Transferencias y donaciones corrientes recibidas</t>
  </si>
  <si>
    <t>1.1.4 - Rentas de la propiedad</t>
  </si>
  <si>
    <t>1.1.3 - Ventas de bienes y servicios</t>
  </si>
  <si>
    <t>1.1.1 - Impuestos</t>
  </si>
  <si>
    <t>1.1 - Ingresos Corrientes</t>
  </si>
  <si>
    <t>Total*</t>
  </si>
  <si>
    <t>Enero</t>
  </si>
  <si>
    <t>DETALLE</t>
  </si>
  <si>
    <t>En Millones RD$</t>
  </si>
  <si>
    <t>DIRECCIÓN GENERAL DE PRESUPUESTO</t>
  </si>
  <si>
    <t>MINISTERIO DE HACIENDA</t>
  </si>
  <si>
    <t>2.2.1 - Construcciones en proceso</t>
  </si>
  <si>
    <t>2.2.2 - Activos fijos (formación bruta de capital fijo)</t>
  </si>
  <si>
    <t>2.2.5 - Activos no producidos</t>
  </si>
  <si>
    <t>2.2.6 - Transferencias de capital otorgadas</t>
  </si>
  <si>
    <t>2.2.4 - Objetos de valor</t>
  </si>
  <si>
    <t>2.2.8 - Gastos de capital, reserva presupuestaria</t>
  </si>
  <si>
    <t>RESULTADO FINANCIERO PRIMARIO = RF + INTERESES</t>
  </si>
  <si>
    <t>RESULTADOS</t>
  </si>
  <si>
    <t>GASTOS</t>
  </si>
  <si>
    <t>INGRESOS</t>
  </si>
  <si>
    <t xml:space="preserve"> </t>
  </si>
  <si>
    <t>Presupuesto Aprobado</t>
  </si>
  <si>
    <t>Febrero</t>
  </si>
  <si>
    <t>Nota.- Los registros de los ingresos y las fuentes financieras son en base caja y del gasto y las aplicaciones financieras base devengado.</t>
  </si>
  <si>
    <t>Marzo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</si>
  <si>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</si>
  <si>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</si>
  <si>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</si>
  <si>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</si>
  <si>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</si>
  <si>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</si>
  <si>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</si>
  <si>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</si>
  <si>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</si>
  <si>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Presupuesto Reformulado</t>
  </si>
  <si>
    <t>2.1.4 - Intereses de la deuda</t>
  </si>
  <si>
    <t>2.1.3 - Prestaciones de la seguridad social</t>
  </si>
  <si>
    <t>2.2.7 - Inversiones financieras realizadas con fines de política</t>
  </si>
  <si>
    <t>3.2.3 - Disminución de fondos de terceros</t>
  </si>
  <si>
    <t>ENERO-DICIEMBRE 2019</t>
  </si>
  <si>
    <t>EJECUCIÓN DE LOS INGRESOS, GASTOS Y FINANCIAMIENTO PRESUPUESTADOS DE ORGANISMOS DESCENTRALIZADOS Y AUTONOMOS NO FINANCIEROS</t>
  </si>
  <si>
    <t>ENERO-DICIEMBRE 2018</t>
  </si>
  <si>
    <t>Fuente: Sistema de Información de la Gestión Financiera (SIGEF).</t>
  </si>
  <si>
    <t>ENERO-DICIEMBRE 2014</t>
  </si>
  <si>
    <t>ENERO-DICIEMBRE 2015</t>
  </si>
  <si>
    <t>ENERO-DICIEMBRE 2016</t>
  </si>
  <si>
    <t>ENERO-DICIEMBRE 2017</t>
  </si>
  <si>
    <t>2.1.4.1 - Intereses</t>
  </si>
  <si>
    <t>1.2.1 - Venta (disposición) de activos no financieros (a valores brutos)</t>
  </si>
  <si>
    <t>1.2.5 - Recuperación de inversiones financieras realizadas con fines de política</t>
  </si>
  <si>
    <t>Fecha de registro: 8 de febrero del 2017.</t>
  </si>
  <si>
    <t>Fecha de registro: 16 de febrero del 2018.</t>
  </si>
  <si>
    <t>Fecha de registro: 07 de febrero de 2019.</t>
  </si>
  <si>
    <t>Fecha de registro: 10 de febrero 2020</t>
  </si>
  <si>
    <t>ENERO-DICIEMBRE 2020</t>
  </si>
  <si>
    <t>Fecha de registro: 20 de febrero del 2021.</t>
  </si>
  <si>
    <t>*Presupuesto Inicial: Ley No. 506-19 de Presupuesto General del Estado 2020.</t>
  </si>
  <si>
    <t>PRESUPUESTO INICIAL*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</si>
  <si>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</si>
  <si>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</si>
  <si>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</si>
  <si>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</si>
  <si>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</si>
  <si>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</si>
  <si>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</si>
  <si>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</si>
  <si>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</si>
  <si>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</si>
  <si>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</si>
  <si>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</si>
  <si>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</si>
  <si>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PRESUPUESTO VIGENTE**</t>
  </si>
  <si>
    <t>**Presupuesto Vigente: Ley No. 222-20 que modifica las leyes No. 506-19 y No. 68-20 de Presupuesto General de Estado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</si>
</sst>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_(* #,##0.0_);_(* \(#,##0.0\);_(* &quot;-&quot;?_);_(@_)"/>
    <numFmt numFmtId="167" formatCode="_ * #,##0.0_ ;_ * \-#,##0.0_ ;_ * &quot;-&quot;??_ ;_ @_ "/>
    <numFmt numFmtId="168" formatCode="_(* #,##0.0_);_(* \(#,##0.0\);_(* &quot;-&quot;??_);_(@_)"/>
    <numFmt numFmtId="169" formatCode="0.0%"/>
    <numFmt numFmtId="170" formatCode="_ * #,##0.00_ ;_ * \-#,##0.00_ ;_ * &quot;-&quot;??_ ;_ @_ "/>
    <numFmt numFmtId="171" formatCode="_ * #,##0.0,,_ ;_ * \-#,##0.0,,_ ;_ * &quot;-&quot;??_ ;_ @_ "/>
    <numFmt numFmtId="172" formatCode="_ * #,##0.0000_ ;_ * \-#,##0.0000_ ;_ * &quot;-&quot;??_ ;_ @_ "/>
    <numFmt numFmtId="173" formatCode="_(#,##0.0,,_);_(* \(#,##0.00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45BE"/>
        <bgColor rgb="FF0145BE"/>
      </patternFill>
    </fill>
    <fill>
      <patternFill patternType="solid">
        <fgColor theme="4" tint="-0.249977111117893"/>
        <bgColor rgb="FF008DD0"/>
      </patternFill>
    </fill>
    <fill>
      <patternFill patternType="solid">
        <fgColor rgb="FF008DD0"/>
        <bgColor rgb="FF008DD0"/>
      </patternFill>
    </fill>
    <fill>
      <patternFill patternType="solid">
        <fgColor rgb="FFFF0000"/>
        <bgColor rgb="FFFF0000"/>
      </patternFill>
    </fill>
    <fill>
      <patternFill patternType="solid">
        <fgColor rgb="FF2F75B5"/>
        <bgColor rgb="FF0145BE"/>
      </patternFill>
    </fill>
  </fills>
  <borders count="12">
    <border>
      <left/>
      <right/>
      <top/>
      <bottom/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1">
    <xf numFmtId="0" fontId="0" fillId="0" borderId="0" xfId="0"/>
    <xf numFmtId="165" fontId="2" fillId="0" borderId="1" xfId="1" applyNumberFormat="1" applyFont="1" applyBorder="1" applyAlignment="1">
      <alignment horizontal="right"/>
    </xf>
    <xf numFmtId="165" fontId="2" fillId="0" borderId="3" xfId="1" applyNumberFormat="1" applyFont="1" applyFill="1" applyBorder="1" applyAlignment="1">
      <alignment horizontal="right"/>
    </xf>
    <xf numFmtId="165" fontId="2" fillId="0" borderId="1" xfId="1" applyNumberFormat="1" applyFont="1" applyBorder="1" applyAlignment="1">
      <alignment horizontal="left"/>
    </xf>
    <xf numFmtId="167" fontId="6" fillId="0" borderId="0" xfId="1" applyNumberFormat="1" applyFont="1" applyFill="1" applyBorder="1" applyAlignment="1">
      <alignment horizontal="left" vertical="center" indent="1"/>
    </xf>
    <xf numFmtId="0" fontId="1" fillId="0" borderId="0" xfId="2" applyFont="1"/>
    <xf numFmtId="164" fontId="0" fillId="0" borderId="0" xfId="3" applyFont="1"/>
    <xf numFmtId="165" fontId="0" fillId="0" borderId="0" xfId="3" applyNumberFormat="1" applyFont="1"/>
    <xf numFmtId="166" fontId="1" fillId="0" borderId="0" xfId="2" applyNumberFormat="1" applyFont="1"/>
    <xf numFmtId="43" fontId="3" fillId="0" borderId="0" xfId="2" applyNumberFormat="1" applyFont="1" applyAlignment="1">
      <alignment vertical="top" wrapText="1"/>
    </xf>
    <xf numFmtId="165" fontId="3" fillId="0" borderId="0" xfId="3" applyNumberFormat="1" applyFont="1" applyAlignment="1">
      <alignment vertical="top" wrapText="1"/>
    </xf>
    <xf numFmtId="0" fontId="3" fillId="0" borderId="0" xfId="2" applyFont="1" applyAlignment="1">
      <alignment vertical="top" wrapText="1"/>
    </xf>
    <xf numFmtId="164" fontId="3" fillId="0" borderId="0" xfId="3" applyFont="1" applyAlignment="1">
      <alignment vertical="top" wrapText="1"/>
    </xf>
    <xf numFmtId="167" fontId="3" fillId="0" borderId="0" xfId="2" applyNumberFormat="1" applyFont="1" applyAlignment="1">
      <alignment vertical="top" wrapText="1"/>
    </xf>
    <xf numFmtId="168" fontId="3" fillId="0" borderId="0" xfId="3" applyNumberFormat="1" applyFont="1" applyAlignment="1">
      <alignment vertical="top" wrapText="1"/>
    </xf>
    <xf numFmtId="0" fontId="4" fillId="0" borderId="0" xfId="2" applyFont="1" applyAlignment="1">
      <alignment vertical="center" wrapText="1"/>
    </xf>
    <xf numFmtId="165" fontId="4" fillId="0" borderId="0" xfId="3" applyNumberFormat="1" applyFont="1" applyAlignment="1">
      <alignment vertical="center" wrapText="1"/>
    </xf>
    <xf numFmtId="43" fontId="1" fillId="0" borderId="0" xfId="2" applyNumberFormat="1" applyFont="1"/>
    <xf numFmtId="168" fontId="1" fillId="0" borderId="0" xfId="2" applyNumberFormat="1" applyFont="1"/>
    <xf numFmtId="167" fontId="6" fillId="2" borderId="0" xfId="3" applyNumberFormat="1" applyFont="1" applyFill="1" applyBorder="1" applyAlignment="1" applyProtection="1">
      <alignment horizontal="left" vertical="center" wrapText="1" indent="1"/>
    </xf>
    <xf numFmtId="167" fontId="2" fillId="0" borderId="2" xfId="3" applyNumberFormat="1" applyFont="1" applyBorder="1" applyAlignment="1">
      <alignment horizontal="left"/>
    </xf>
    <xf numFmtId="167" fontId="6" fillId="0" borderId="0" xfId="3" applyNumberFormat="1" applyFont="1" applyFill="1" applyBorder="1" applyAlignment="1" applyProtection="1">
      <alignment horizontal="left" vertical="center" wrapText="1" indent="1"/>
    </xf>
    <xf numFmtId="167" fontId="2" fillId="0" borderId="4" xfId="3" applyNumberFormat="1" applyFont="1" applyFill="1" applyBorder="1" applyAlignment="1">
      <alignment horizontal="left"/>
    </xf>
    <xf numFmtId="167" fontId="7" fillId="3" borderId="6" xfId="3" applyNumberFormat="1" applyFont="1" applyFill="1" applyBorder="1" applyAlignment="1">
      <alignment vertical="center" wrapText="1" readingOrder="1"/>
    </xf>
    <xf numFmtId="165" fontId="7" fillId="4" borderId="5" xfId="3" applyNumberFormat="1" applyFont="1" applyFill="1" applyBorder="1" applyAlignment="1">
      <alignment vertical="center" wrapText="1" readingOrder="1"/>
    </xf>
    <xf numFmtId="167" fontId="7" fillId="5" borderId="6" xfId="3" applyNumberFormat="1" applyFont="1" applyFill="1" applyBorder="1" applyAlignment="1">
      <alignment vertical="center" wrapText="1" readingOrder="1"/>
    </xf>
    <xf numFmtId="167" fontId="2" fillId="0" borderId="0" xfId="3" applyNumberFormat="1" applyFont="1" applyBorder="1"/>
    <xf numFmtId="165" fontId="2" fillId="0" borderId="0" xfId="3" applyNumberFormat="1" applyFont="1" applyBorder="1"/>
    <xf numFmtId="167" fontId="5" fillId="2" borderId="0" xfId="3" applyNumberFormat="1" applyFont="1" applyFill="1" applyBorder="1" applyAlignment="1">
      <alignment horizontal="left" vertical="center"/>
    </xf>
    <xf numFmtId="167" fontId="6" fillId="2" borderId="0" xfId="3" applyNumberFormat="1" applyFont="1" applyFill="1" applyBorder="1" applyAlignment="1">
      <alignment horizontal="left" vertical="center" indent="1"/>
    </xf>
    <xf numFmtId="164" fontId="1" fillId="0" borderId="0" xfId="2" applyNumberFormat="1" applyFont="1"/>
    <xf numFmtId="0" fontId="1" fillId="2" borderId="0" xfId="2" applyFont="1" applyFill="1"/>
    <xf numFmtId="167" fontId="6" fillId="2" borderId="0" xfId="3" applyNumberFormat="1" applyFont="1" applyFill="1" applyBorder="1" applyAlignment="1">
      <alignment horizontal="left" vertical="center" indent="3"/>
    </xf>
    <xf numFmtId="164" fontId="2" fillId="0" borderId="0" xfId="3" applyFont="1" applyFill="1" applyBorder="1" applyAlignment="1">
      <alignment horizontal="right"/>
    </xf>
    <xf numFmtId="167" fontId="6" fillId="0" borderId="0" xfId="3" applyNumberFormat="1" applyFont="1" applyFill="1" applyBorder="1" applyAlignment="1">
      <alignment horizontal="left" vertical="center" indent="1"/>
    </xf>
    <xf numFmtId="0" fontId="1" fillId="0" borderId="0" xfId="2" applyFont="1" applyAlignment="1">
      <alignment vertical="center"/>
    </xf>
    <xf numFmtId="168" fontId="0" fillId="0" borderId="0" xfId="3" applyNumberFormat="1" applyFont="1"/>
    <xf numFmtId="164" fontId="5" fillId="0" borderId="0" xfId="3" applyFont="1" applyFill="1" applyBorder="1" applyAlignment="1">
      <alignment horizontal="center" vertical="center" wrapText="1" readingOrder="1"/>
    </xf>
    <xf numFmtId="165" fontId="5" fillId="0" borderId="0" xfId="3" applyNumberFormat="1" applyFont="1" applyFill="1" applyBorder="1" applyAlignment="1">
      <alignment vertical="center" wrapText="1" readingOrder="1"/>
    </xf>
    <xf numFmtId="0" fontId="5" fillId="0" borderId="7" xfId="2" applyNumberFormat="1" applyFont="1" applyFill="1" applyBorder="1" applyAlignment="1">
      <alignment vertical="center" wrapText="1" readingOrder="1"/>
    </xf>
    <xf numFmtId="169" fontId="0" fillId="0" borderId="0" xfId="4" applyNumberFormat="1" applyFont="1"/>
    <xf numFmtId="0" fontId="7" fillId="6" borderId="6" xfId="2" applyNumberFormat="1" applyFont="1" applyFill="1" applyBorder="1" applyAlignment="1">
      <alignment horizontal="center" vertical="center" wrapText="1" readingOrder="1"/>
    </xf>
    <xf numFmtId="165" fontId="7" fillId="4" borderId="6" xfId="3" applyNumberFormat="1" applyFont="1" applyFill="1" applyBorder="1" applyAlignment="1">
      <alignment horizontal="center" vertical="center" wrapText="1" readingOrder="1"/>
    </xf>
    <xf numFmtId="0" fontId="7" fillId="5" borderId="6" xfId="2" applyNumberFormat="1" applyFont="1" applyFill="1" applyBorder="1" applyAlignment="1">
      <alignment vertical="center" wrapText="1" readingOrder="1"/>
    </xf>
    <xf numFmtId="0" fontId="1" fillId="0" borderId="0" xfId="2" applyFont="1" applyBorder="1"/>
    <xf numFmtId="165" fontId="0" fillId="0" borderId="0" xfId="3" applyNumberFormat="1" applyFont="1" applyFill="1" applyBorder="1" applyAlignment="1">
      <alignment wrapText="1" readingOrder="1"/>
    </xf>
    <xf numFmtId="0" fontId="1" fillId="0" borderId="8" xfId="2" applyNumberFormat="1" applyFont="1" applyFill="1" applyBorder="1" applyAlignment="1">
      <alignment wrapText="1" readingOrder="1"/>
    </xf>
    <xf numFmtId="165" fontId="0" fillId="0" borderId="0" xfId="3" applyNumberFormat="1" applyFont="1" applyFill="1" applyBorder="1" applyAlignment="1">
      <alignment horizontal="left" wrapText="1" readingOrder="1"/>
    </xf>
    <xf numFmtId="0" fontId="1" fillId="0" borderId="6" xfId="2" applyFont="1" applyBorder="1"/>
    <xf numFmtId="43" fontId="0" fillId="0" borderId="0" xfId="2" applyNumberFormat="1" applyFont="1"/>
    <xf numFmtId="0" fontId="0" fillId="0" borderId="0" xfId="2" applyFont="1"/>
    <xf numFmtId="168" fontId="1" fillId="0" borderId="0" xfId="2" applyNumberFormat="1" applyFont="1" applyFill="1" applyBorder="1" applyAlignment="1">
      <alignment horizontal="left"/>
    </xf>
    <xf numFmtId="17" fontId="0" fillId="0" borderId="0" xfId="2" applyNumberFormat="1" applyFont="1" applyFill="1" applyBorder="1" applyAlignment="1">
      <alignment horizontal="center" wrapText="1" readingOrder="1"/>
    </xf>
    <xf numFmtId="167" fontId="6" fillId="2" borderId="10" xfId="3" applyNumberFormat="1" applyFont="1" applyFill="1" applyBorder="1" applyAlignment="1" applyProtection="1">
      <alignment horizontal="left" vertical="center" wrapText="1" indent="1"/>
    </xf>
    <xf numFmtId="0" fontId="1" fillId="0" borderId="0" xfId="2" applyFont="1" applyFill="1"/>
    <xf numFmtId="164" fontId="1" fillId="2" borderId="0" xfId="1" applyFont="1" applyFill="1"/>
    <xf numFmtId="164" fontId="1" fillId="0" borderId="0" xfId="1" applyFont="1"/>
    <xf numFmtId="165" fontId="2" fillId="0" borderId="1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left"/>
    </xf>
    <xf numFmtId="0" fontId="4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/>
    </xf>
    <xf numFmtId="164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165" fontId="0" fillId="0" borderId="0" xfId="1" applyNumberFormat="1" applyFont="1"/>
    <xf numFmtId="164" fontId="0" fillId="0" borderId="0" xfId="1" applyFont="1" applyFill="1" applyBorder="1" applyAlignment="1">
      <alignment horizontal="center" wrapText="1" readingOrder="1"/>
    </xf>
    <xf numFmtId="165" fontId="0" fillId="0" borderId="0" xfId="1" applyNumberFormat="1" applyFont="1" applyFill="1" applyBorder="1" applyAlignment="1">
      <alignment horizontal="center" wrapText="1" readingOrder="1"/>
    </xf>
    <xf numFmtId="165" fontId="0" fillId="0" borderId="10" xfId="1" applyNumberFormat="1" applyFont="1" applyFill="1" applyBorder="1" applyAlignment="1">
      <alignment horizontal="center" wrapText="1" readingOrder="1"/>
    </xf>
    <xf numFmtId="165" fontId="6" fillId="2" borderId="10" xfId="3" applyNumberFormat="1" applyFont="1" applyFill="1" applyBorder="1" applyAlignment="1" applyProtection="1">
      <alignment horizontal="left" vertical="center" wrapText="1" indent="1"/>
    </xf>
    <xf numFmtId="0" fontId="4" fillId="0" borderId="0" xfId="2" applyFont="1" applyAlignment="1">
      <alignment horizontal="left" vertical="center"/>
    </xf>
    <xf numFmtId="172" fontId="6" fillId="2" borderId="0" xfId="3" applyNumberFormat="1" applyFont="1" applyFill="1" applyBorder="1" applyAlignment="1">
      <alignment horizontal="left" vertical="center" indent="3"/>
    </xf>
    <xf numFmtId="165" fontId="2" fillId="0" borderId="0" xfId="1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7" fontId="1" fillId="0" borderId="0" xfId="3" applyNumberFormat="1" applyFont="1" applyFill="1" applyBorder="1" applyAlignment="1">
      <alignment horizontal="left" indent="1"/>
    </xf>
    <xf numFmtId="165" fontId="2" fillId="0" borderId="3" xfId="1" applyNumberFormat="1" applyFont="1" applyFill="1" applyBorder="1" applyAlignment="1">
      <alignment horizontal="right" indent="2"/>
    </xf>
    <xf numFmtId="167" fontId="7" fillId="7" borderId="6" xfId="3" applyNumberFormat="1" applyFont="1" applyFill="1" applyBorder="1" applyAlignment="1">
      <alignment vertical="center" wrapText="1" readingOrder="1"/>
    </xf>
    <xf numFmtId="0" fontId="4" fillId="0" borderId="0" xfId="0" applyFont="1" applyAlignment="1">
      <alignment vertical="top" wrapText="1"/>
    </xf>
    <xf numFmtId="164" fontId="3" fillId="0" borderId="0" xfId="1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165" fontId="0" fillId="0" borderId="0" xfId="0" applyNumberFormat="1" applyFont="1" applyAlignment="1"/>
    <xf numFmtId="165" fontId="0" fillId="0" borderId="0" xfId="0" applyNumberFormat="1"/>
    <xf numFmtId="0" fontId="4" fillId="0" borderId="0" xfId="0" applyFont="1" applyAlignment="1">
      <alignment vertical="top"/>
    </xf>
    <xf numFmtId="164" fontId="3" fillId="0" borderId="0" xfId="10" applyFont="1" applyAlignment="1">
      <alignment vertical="top" wrapText="1"/>
    </xf>
    <xf numFmtId="165" fontId="6" fillId="2" borderId="0" xfId="3" applyNumberFormat="1" applyFont="1" applyFill="1" applyBorder="1" applyAlignment="1" applyProtection="1">
      <alignment horizontal="left" vertical="center" wrapText="1" indent="1"/>
    </xf>
    <xf numFmtId="173" fontId="0" fillId="0" borderId="0" xfId="1" applyNumberFormat="1" applyFont="1" applyAlignment="1">
      <alignment horizontal="right" vertical="center"/>
    </xf>
    <xf numFmtId="173" fontId="0" fillId="0" borderId="0" xfId="1" applyNumberFormat="1" applyFont="1"/>
    <xf numFmtId="173" fontId="2" fillId="0" borderId="3" xfId="1" applyNumberFormat="1" applyFont="1" applyFill="1" applyBorder="1" applyAlignment="1">
      <alignment horizontal="right"/>
    </xf>
    <xf numFmtId="173" fontId="2" fillId="0" borderId="3" xfId="1" applyNumberFormat="1" applyFont="1" applyBorder="1" applyAlignment="1">
      <alignment horizontal="right" vertical="center"/>
    </xf>
    <xf numFmtId="171" fontId="5" fillId="0" borderId="11" xfId="3" applyNumberFormat="1" applyFont="1" applyFill="1" applyBorder="1" applyAlignment="1">
      <alignment horizontal="center" vertical="center" wrapText="1"/>
    </xf>
    <xf numFmtId="171" fontId="7" fillId="3" borderId="11" xfId="3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171" fontId="6" fillId="2" borderId="10" xfId="3" applyNumberFormat="1" applyFont="1" applyFill="1" applyBorder="1" applyAlignment="1" applyProtection="1">
      <alignment horizontal="left" vertical="center" wrapText="1" indent="1"/>
    </xf>
    <xf numFmtId="171" fontId="6" fillId="2" borderId="0" xfId="3" applyNumberFormat="1" applyFont="1" applyFill="1" applyBorder="1" applyAlignment="1" applyProtection="1">
      <alignment horizontal="left" vertical="center" wrapText="1" indent="1"/>
    </xf>
    <xf numFmtId="171" fontId="0" fillId="0" borderId="10" xfId="1" applyNumberFormat="1" applyFont="1" applyBorder="1"/>
    <xf numFmtId="171" fontId="7" fillId="4" borderId="5" xfId="3" applyNumberFormat="1" applyFont="1" applyFill="1" applyBorder="1" applyAlignment="1">
      <alignment vertical="center" wrapText="1" readingOrder="1"/>
    </xf>
    <xf numFmtId="171" fontId="7" fillId="3" borderId="6" xfId="1" applyNumberFormat="1" applyFont="1" applyFill="1" applyBorder="1" applyAlignment="1">
      <alignment vertical="center" wrapText="1" readingOrder="1"/>
    </xf>
    <xf numFmtId="171" fontId="7" fillId="3" borderId="6" xfId="3" applyNumberFormat="1" applyFont="1" applyFill="1" applyBorder="1" applyAlignment="1">
      <alignment vertical="center" wrapText="1" readingOrder="1"/>
    </xf>
    <xf numFmtId="171" fontId="7" fillId="3" borderId="6" xfId="1" applyNumberFormat="1" applyFont="1" applyFill="1" applyBorder="1" applyAlignment="1">
      <alignment horizontal="right" vertical="center" wrapText="1" readingOrder="1"/>
    </xf>
    <xf numFmtId="0" fontId="7" fillId="5" borderId="6" xfId="2" applyFont="1" applyFill="1" applyBorder="1" applyAlignment="1">
      <alignment vertical="center" wrapText="1" readingOrder="1"/>
    </xf>
    <xf numFmtId="165" fontId="7" fillId="4" borderId="6" xfId="3" applyNumberFormat="1" applyFont="1" applyFill="1" applyBorder="1" applyAlignment="1">
      <alignment horizontal="center" wrapText="1" readingOrder="1"/>
    </xf>
    <xf numFmtId="0" fontId="10" fillId="0" borderId="9" xfId="2" applyNumberFormat="1" applyFont="1" applyFill="1" applyBorder="1" applyAlignment="1">
      <alignment horizontal="center" vertical="center" wrapText="1" readingOrder="1"/>
    </xf>
    <xf numFmtId="0" fontId="10" fillId="0" borderId="0" xfId="2" applyNumberFormat="1" applyFont="1" applyFill="1" applyBorder="1" applyAlignment="1">
      <alignment horizontal="center" vertical="center" wrapText="1" readingOrder="1"/>
    </xf>
    <xf numFmtId="0" fontId="9" fillId="0" borderId="9" xfId="2" applyNumberFormat="1" applyFont="1" applyFill="1" applyBorder="1" applyAlignment="1">
      <alignment horizontal="center" vertical="top" wrapText="1" readingOrder="1"/>
    </xf>
    <xf numFmtId="0" fontId="9" fillId="0" borderId="0" xfId="2" applyNumberFormat="1" applyFont="1" applyFill="1" applyBorder="1" applyAlignment="1">
      <alignment horizontal="center" vertical="top" wrapText="1" readingOrder="1"/>
    </xf>
    <xf numFmtId="0" fontId="8" fillId="0" borderId="9" xfId="2" applyNumberFormat="1" applyFont="1" applyFill="1" applyBorder="1" applyAlignment="1">
      <alignment horizontal="center" vertical="top" wrapText="1" readingOrder="1"/>
    </xf>
    <xf numFmtId="0" fontId="8" fillId="0" borderId="0" xfId="2" applyNumberFormat="1" applyFont="1" applyFill="1" applyBorder="1" applyAlignment="1">
      <alignment horizontal="center" vertical="top" wrapText="1" readingOrder="1"/>
    </xf>
    <xf numFmtId="49" fontId="2" fillId="0" borderId="9" xfId="2" applyNumberFormat="1" applyFont="1" applyFill="1" applyBorder="1" applyAlignment="1">
      <alignment horizontal="center" wrapText="1" readingOrder="1"/>
    </xf>
    <xf numFmtId="49" fontId="2" fillId="0" borderId="0" xfId="2" applyNumberFormat="1" applyFont="1" applyFill="1" applyBorder="1" applyAlignment="1">
      <alignment horizontal="center" wrapText="1" readingOrder="1"/>
    </xf>
    <xf numFmtId="0" fontId="4" fillId="0" borderId="0" xfId="2" applyFont="1" applyAlignment="1">
      <alignment horizontal="left" vertical="center" wrapText="1"/>
    </xf>
  </cellXfs>
  <cellStyles count="11">
    <cellStyle name="Comma 2" xfId="9" xr:uid="{00000000-0005-0000-0000-000000000000}"/>
    <cellStyle name="Millares" xfId="1" builtinId="3"/>
    <cellStyle name="Millares 16" xfId="3" xr:uid="{00000000-0005-0000-0000-000002000000}"/>
    <cellStyle name="Millares 2" xfId="6" xr:uid="{00000000-0005-0000-0000-000003000000}"/>
    <cellStyle name="Millares 2 2" xfId="10" xr:uid="{00000000-0005-0000-0000-000004000000}"/>
    <cellStyle name="Millares 3" xfId="7" xr:uid="{00000000-0005-0000-0000-000005000000}"/>
    <cellStyle name="Millares 4" xfId="5" xr:uid="{00000000-0005-0000-0000-000006000000}"/>
    <cellStyle name="Normal" xfId="0" builtinId="0"/>
    <cellStyle name="Normal 2 2" xfId="8" xr:uid="{00000000-0005-0000-0000-000008000000}"/>
    <cellStyle name="Normal 56" xfId="2" xr:uid="{00000000-0005-0000-0000-000009000000}"/>
    <cellStyle name="Porcentaje 5" xfId="4" xr:uid="{00000000-0005-0000-0000-00000A000000}"/>
  </cellStyles>
  <dxfs count="0"/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59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59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59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59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264586</xdr:colOff>
      <xdr:row>0</xdr:row>
      <xdr:rowOff>74088</xdr:rowOff>
    </xdr:from>
    <xdr:to>
      <xdr:col>1</xdr:col>
      <xdr:colOff>1877029</xdr:colOff>
      <xdr:row>3</xdr:row>
      <xdr:rowOff>179916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586" y="74088"/>
          <a:ext cx="1929943" cy="846661"/>
        </a:xfrm>
        <a:prstGeom prst="rect">
          <a:avLst/>
        </a:prstGeom>
      </xdr:spPr>
    </xdr:pic>
    <xdr:clientData/>
  </xdr:twoCellAnchor>
  <xdr:twoCellAnchor editAs="oneCell">
    <xdr:from>
      <xdr:col>15</xdr:col>
      <xdr:colOff>433916</xdr:colOff>
      <xdr:row>0</xdr:row>
      <xdr:rowOff>30313</xdr:rowOff>
    </xdr:from>
    <xdr:to>
      <xdr:col>17</xdr:col>
      <xdr:colOff>285818</xdr:colOff>
      <xdr:row>3</xdr:row>
      <xdr:rowOff>150858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94666" y="30313"/>
          <a:ext cx="1756902" cy="861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66"/>
  <sheetViews>
    <sheetView showGridLines="0" zoomScale="80" zoomScaleNormal="80" workbookViewId="0">
      <selection activeCell="B56" sqref="B56"/>
    </sheetView>
  </sheetViews>
  <sheetFormatPr baseColWidth="10" defaultColWidth="11.42578125" defaultRowHeight="15" x14ac:dyDescent="0.25"/>
  <cols>
    <col min="1" max="1" width="6.28515625" style="5" customWidth="1"/>
    <col min="2" max="2" width="76.7109375" style="5" customWidth="1"/>
    <col min="3" max="4" width="17.85546875" style="7" bestFit="1" customWidth="1"/>
    <col min="5" max="16" width="16.5703125" style="5" bestFit="1" customWidth="1"/>
    <col min="17" max="17" width="17.85546875" style="6" bestFit="1" customWidth="1"/>
    <col min="18" max="18" width="18.85546875" style="6" bestFit="1" customWidth="1"/>
    <col min="19" max="19" width="21" style="6" customWidth="1"/>
    <col min="20" max="20" width="13.140625" style="6" bestFit="1" customWidth="1"/>
    <col min="21" max="26" width="11.42578125" style="6"/>
    <col min="27" max="27" width="12.7109375" style="6" bestFit="1" customWidth="1"/>
    <col min="28" max="16384" width="11.42578125" style="5"/>
  </cols>
  <sheetData>
    <row r="3" spans="1:27" ht="28.5" x14ac:dyDescent="0.25">
      <c r="A3" s="48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27" ht="21" x14ac:dyDescent="0.25">
      <c r="A4" s="48"/>
      <c r="B4" s="104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7" ht="15.75" customHeight="1" x14ac:dyDescent="0.25">
      <c r="A5" s="48"/>
      <c r="B5" s="106" t="s">
        <v>65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7" x14ac:dyDescent="0.25">
      <c r="A6" s="48"/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27" x14ac:dyDescent="0.25">
      <c r="A7" s="48"/>
      <c r="B7" s="52"/>
      <c r="C7" s="67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7" x14ac:dyDescent="0.25">
      <c r="A8" s="48"/>
      <c r="B8" s="51" t="s">
        <v>32</v>
      </c>
      <c r="C8" s="47"/>
      <c r="D8" s="47"/>
    </row>
    <row r="9" spans="1:27" ht="3.75" customHeight="1" x14ac:dyDescent="0.25">
      <c r="A9" s="44"/>
      <c r="B9" s="46"/>
      <c r="C9" s="45"/>
      <c r="D9" s="45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27" ht="30.75" customHeight="1" x14ac:dyDescent="0.25">
      <c r="B10" s="43" t="s">
        <v>31</v>
      </c>
      <c r="C10" s="42" t="s">
        <v>46</v>
      </c>
      <c r="D10" s="42" t="s">
        <v>59</v>
      </c>
      <c r="E10" s="41" t="s">
        <v>30</v>
      </c>
      <c r="F10" s="41" t="s">
        <v>47</v>
      </c>
      <c r="G10" s="41" t="s">
        <v>49</v>
      </c>
      <c r="H10" s="41" t="s">
        <v>58</v>
      </c>
      <c r="I10" s="41" t="s">
        <v>57</v>
      </c>
      <c r="J10" s="41" t="s">
        <v>56</v>
      </c>
      <c r="K10" s="41" t="s">
        <v>55</v>
      </c>
      <c r="L10" s="41" t="s">
        <v>54</v>
      </c>
      <c r="M10" s="41" t="s">
        <v>53</v>
      </c>
      <c r="N10" s="41" t="s">
        <v>52</v>
      </c>
      <c r="O10" s="41" t="s">
        <v>51</v>
      </c>
      <c r="P10" s="41" t="s">
        <v>50</v>
      </c>
      <c r="Q10" s="41" t="s">
        <v>29</v>
      </c>
      <c r="R10" s="5"/>
      <c r="S10" s="40"/>
      <c r="T10" s="5"/>
      <c r="U10" s="5"/>
      <c r="V10" s="5"/>
      <c r="W10" s="5"/>
      <c r="X10" s="5"/>
      <c r="Y10" s="5"/>
      <c r="Z10" s="5"/>
      <c r="AA10" s="5"/>
    </row>
    <row r="11" spans="1:27" ht="8.25" customHeight="1" x14ac:dyDescent="0.25">
      <c r="B11" s="39"/>
      <c r="C11" s="38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7.25" customHeight="1" x14ac:dyDescent="0.25">
      <c r="B12" s="25" t="s">
        <v>44</v>
      </c>
      <c r="C12" s="24">
        <f t="shared" ref="C12:P12" si="0">C13+C20</f>
        <v>13903.412480999999</v>
      </c>
      <c r="D12" s="24">
        <f t="shared" si="0"/>
        <v>14255.151274010001</v>
      </c>
      <c r="E12" s="23">
        <f t="shared" si="0"/>
        <v>283.42398840999999</v>
      </c>
      <c r="F12" s="23">
        <f t="shared" si="0"/>
        <v>855.45002119000014</v>
      </c>
      <c r="G12" s="23">
        <f t="shared" si="0"/>
        <v>554.94350962999999</v>
      </c>
      <c r="H12" s="23">
        <f t="shared" si="0"/>
        <v>484.10642029999997</v>
      </c>
      <c r="I12" s="23">
        <f t="shared" si="0"/>
        <v>646.48841188999995</v>
      </c>
      <c r="J12" s="23">
        <f t="shared" si="0"/>
        <v>1386.7854955999996</v>
      </c>
      <c r="K12" s="23">
        <f t="shared" si="0"/>
        <v>739.78902325999991</v>
      </c>
      <c r="L12" s="23">
        <f t="shared" si="0"/>
        <v>691.60839094999994</v>
      </c>
      <c r="M12" s="23">
        <f t="shared" si="0"/>
        <v>1281.9717810600002</v>
      </c>
      <c r="N12" s="23">
        <f t="shared" si="0"/>
        <v>1457.2915404699997</v>
      </c>
      <c r="O12" s="23">
        <f t="shared" si="0"/>
        <v>1084.6688608000002</v>
      </c>
      <c r="P12" s="23">
        <f t="shared" si="0"/>
        <v>2463.2339411399998</v>
      </c>
      <c r="Q12" s="23">
        <f>+Q13+Q20</f>
        <v>11929.761384699999</v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5">
      <c r="A13" s="54"/>
      <c r="B13" s="22" t="s">
        <v>28</v>
      </c>
      <c r="C13" s="2">
        <f>SUM(C14:C19)</f>
        <v>10590.867774</v>
      </c>
      <c r="D13" s="2">
        <f t="shared" ref="D13:Q13" si="1">SUM(D14:D19)</f>
        <v>10942.60656701</v>
      </c>
      <c r="E13" s="2">
        <f t="shared" si="1"/>
        <v>283.42398840999999</v>
      </c>
      <c r="F13" s="2">
        <f t="shared" si="1"/>
        <v>814.45002119000014</v>
      </c>
      <c r="G13" s="2">
        <f t="shared" si="1"/>
        <v>484.59833162999996</v>
      </c>
      <c r="H13" s="2">
        <f t="shared" si="1"/>
        <v>472.10642029999997</v>
      </c>
      <c r="I13" s="2">
        <f t="shared" si="1"/>
        <v>629.46998705999999</v>
      </c>
      <c r="J13" s="2">
        <f t="shared" si="1"/>
        <v>1292.6487349999998</v>
      </c>
      <c r="K13" s="2">
        <f t="shared" si="1"/>
        <v>719.54090825999992</v>
      </c>
      <c r="L13" s="2">
        <f t="shared" si="1"/>
        <v>688.27926711999999</v>
      </c>
      <c r="M13" s="2">
        <f t="shared" si="1"/>
        <v>1257.0063060600003</v>
      </c>
      <c r="N13" s="2">
        <f t="shared" si="1"/>
        <v>1420.3934794699996</v>
      </c>
      <c r="O13" s="2">
        <f t="shared" si="1"/>
        <v>991.19439620000014</v>
      </c>
      <c r="P13" s="2">
        <f t="shared" si="1"/>
        <v>2386.5714141399999</v>
      </c>
      <c r="Q13" s="2">
        <f t="shared" si="1"/>
        <v>11439.68325484</v>
      </c>
      <c r="R13" s="17"/>
      <c r="S13" s="17"/>
      <c r="T13" s="17"/>
      <c r="U13" s="17"/>
      <c r="V13" s="17"/>
      <c r="W13" s="17"/>
      <c r="X13" s="17"/>
      <c r="Y13" s="17"/>
      <c r="Z13" s="17"/>
      <c r="AA13" s="5"/>
    </row>
    <row r="14" spans="1:27" x14ac:dyDescent="0.25">
      <c r="B14" s="34" t="s">
        <v>27</v>
      </c>
      <c r="C14" s="68">
        <v>0</v>
      </c>
      <c r="D14" s="68">
        <v>7.13073801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f>(SUM(E14:P14))</f>
        <v>0</v>
      </c>
      <c r="R14" s="17"/>
      <c r="S14" s="18"/>
      <c r="T14" s="18"/>
      <c r="U14" s="18"/>
      <c r="V14" s="18"/>
      <c r="W14" s="18"/>
      <c r="X14" s="18"/>
      <c r="Y14" s="18"/>
      <c r="Z14" s="18"/>
      <c r="AA14" s="5"/>
    </row>
    <row r="15" spans="1:27" x14ac:dyDescent="0.25">
      <c r="B15" s="34" t="s">
        <v>26</v>
      </c>
      <c r="C15" s="68">
        <v>4409.3616810000003</v>
      </c>
      <c r="D15" s="68">
        <v>4411.2702339999996</v>
      </c>
      <c r="E15" s="68">
        <v>8.0960028699999995</v>
      </c>
      <c r="F15" s="68">
        <v>8.8006018400000023</v>
      </c>
      <c r="G15" s="68">
        <v>30.329102040000002</v>
      </c>
      <c r="H15" s="68">
        <v>90.492487249999996</v>
      </c>
      <c r="I15" s="68">
        <v>113.95547782</v>
      </c>
      <c r="J15" s="68">
        <v>848.56052612999963</v>
      </c>
      <c r="K15" s="68">
        <v>239.23509170999998</v>
      </c>
      <c r="L15" s="68">
        <v>278.26016849000001</v>
      </c>
      <c r="M15" s="68">
        <v>266.35316124999991</v>
      </c>
      <c r="N15" s="68">
        <v>298.05552440999998</v>
      </c>
      <c r="O15" s="68">
        <v>343.52427624000006</v>
      </c>
      <c r="P15" s="68">
        <v>983.3139122099999</v>
      </c>
      <c r="Q15" s="68">
        <f t="shared" ref="Q15:Q19" si="2">(SUM(E15:P15))</f>
        <v>3508.9763322600002</v>
      </c>
      <c r="R15" s="17"/>
      <c r="S15" s="36"/>
      <c r="T15" s="36"/>
      <c r="U15" s="36"/>
      <c r="V15" s="18"/>
      <c r="W15" s="18"/>
      <c r="X15" s="36"/>
      <c r="Y15" s="36"/>
      <c r="Z15" s="36"/>
      <c r="AA15" s="18"/>
    </row>
    <row r="16" spans="1:27" s="35" customFormat="1" x14ac:dyDescent="0.25">
      <c r="B16" s="34" t="s">
        <v>25</v>
      </c>
      <c r="C16" s="68">
        <v>8.7429000000000007E-2</v>
      </c>
      <c r="D16" s="68">
        <v>8.7429000000000007E-2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f t="shared" si="2"/>
        <v>0</v>
      </c>
      <c r="R16" s="17"/>
      <c r="V16" s="18"/>
      <c r="W16" s="18"/>
    </row>
    <row r="17" spans="1:27" s="35" customFormat="1" x14ac:dyDescent="0.25">
      <c r="B17" s="34" t="s">
        <v>24</v>
      </c>
      <c r="C17" s="68">
        <v>6167.7623819999999</v>
      </c>
      <c r="D17" s="68">
        <v>6510.8118839999997</v>
      </c>
      <c r="E17" s="68">
        <v>275.32218553999996</v>
      </c>
      <c r="F17" s="68">
        <v>805.62641935000011</v>
      </c>
      <c r="G17" s="68">
        <v>454.22002958999997</v>
      </c>
      <c r="H17" s="68">
        <v>381.05398165999998</v>
      </c>
      <c r="I17" s="68">
        <v>515.46312223999996</v>
      </c>
      <c r="J17" s="68">
        <v>444.03950887000002</v>
      </c>
      <c r="K17" s="68">
        <v>479.94496654999995</v>
      </c>
      <c r="L17" s="68">
        <v>409.87059863000002</v>
      </c>
      <c r="M17" s="68">
        <v>990.0787948100002</v>
      </c>
      <c r="N17" s="68">
        <v>1121.9507550599999</v>
      </c>
      <c r="O17" s="68">
        <v>647.45741996000004</v>
      </c>
      <c r="P17" s="68">
        <v>1403.2154019299999</v>
      </c>
      <c r="Q17" s="68">
        <f t="shared" si="2"/>
        <v>7928.2431841900006</v>
      </c>
      <c r="R17" s="17"/>
      <c r="V17" s="18"/>
      <c r="W17" s="18"/>
    </row>
    <row r="18" spans="1:27" s="35" customFormat="1" x14ac:dyDescent="0.25">
      <c r="B18" s="34" t="s">
        <v>23</v>
      </c>
      <c r="C18" s="68">
        <v>1.5092970000000001</v>
      </c>
      <c r="D18" s="68">
        <v>1.5092970000000001</v>
      </c>
      <c r="E18" s="68">
        <v>5.7999999999999996E-3</v>
      </c>
      <c r="F18" s="68">
        <v>2.3E-2</v>
      </c>
      <c r="G18" s="68">
        <v>4.9200000000000001E-2</v>
      </c>
      <c r="H18" s="68">
        <v>0.54220000000000002</v>
      </c>
      <c r="I18" s="68">
        <v>5.1387000000000002E-2</v>
      </c>
      <c r="J18" s="68">
        <v>4.87E-2</v>
      </c>
      <c r="K18" s="68">
        <v>0.36085</v>
      </c>
      <c r="L18" s="68">
        <v>0.14849999999999999</v>
      </c>
      <c r="M18" s="68">
        <v>0.57435000000000003</v>
      </c>
      <c r="N18" s="68">
        <v>0.38719999999999999</v>
      </c>
      <c r="O18" s="68">
        <v>0.2127</v>
      </c>
      <c r="P18" s="68">
        <v>4.2099999999999999E-2</v>
      </c>
      <c r="Q18" s="68">
        <f t="shared" si="2"/>
        <v>2.4459870000000001</v>
      </c>
      <c r="R18" s="17"/>
      <c r="V18" s="18"/>
      <c r="W18" s="18"/>
    </row>
    <row r="19" spans="1:27" x14ac:dyDescent="0.25">
      <c r="B19" s="34" t="s">
        <v>22</v>
      </c>
      <c r="C19" s="68">
        <v>12.146985000000001</v>
      </c>
      <c r="D19" s="68">
        <v>11.796984999999999</v>
      </c>
      <c r="E19" s="68">
        <v>0</v>
      </c>
      <c r="F19" s="68">
        <v>0</v>
      </c>
      <c r="G19" s="68">
        <v>0</v>
      </c>
      <c r="H19" s="68">
        <v>1.7751389999999999E-2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2.3283064365386962E-16</v>
      </c>
      <c r="O19" s="68">
        <v>6.4028427004814146E-16</v>
      </c>
      <c r="P19" s="68">
        <v>3.9290171116590498E-16</v>
      </c>
      <c r="Q19" s="68">
        <f t="shared" si="2"/>
        <v>1.7751390000001265E-2</v>
      </c>
      <c r="R19" s="17"/>
      <c r="S19" s="56"/>
      <c r="T19" s="5"/>
      <c r="U19" s="5"/>
      <c r="V19" s="18"/>
      <c r="W19" s="18"/>
      <c r="X19" s="5"/>
      <c r="Y19" s="5"/>
      <c r="Z19" s="5"/>
      <c r="AA19" s="5"/>
    </row>
    <row r="20" spans="1:27" x14ac:dyDescent="0.25">
      <c r="B20" s="22" t="s">
        <v>11</v>
      </c>
      <c r="C20" s="2">
        <f>C21+C22</f>
        <v>3312.544707</v>
      </c>
      <c r="D20" s="2">
        <f t="shared" ref="D20:P20" si="3">D21+D22</f>
        <v>3312.544707</v>
      </c>
      <c r="E20" s="2">
        <f t="shared" si="3"/>
        <v>0</v>
      </c>
      <c r="F20" s="2">
        <f t="shared" si="3"/>
        <v>41</v>
      </c>
      <c r="G20" s="2">
        <f t="shared" si="3"/>
        <v>70.345178000000004</v>
      </c>
      <c r="H20" s="2">
        <f t="shared" si="3"/>
        <v>12</v>
      </c>
      <c r="I20" s="2">
        <f t="shared" si="3"/>
        <v>17.018424829999997</v>
      </c>
      <c r="J20" s="2">
        <f t="shared" si="3"/>
        <v>94.136760599999988</v>
      </c>
      <c r="K20" s="2">
        <f t="shared" si="3"/>
        <v>20.248114999999999</v>
      </c>
      <c r="L20" s="2">
        <f t="shared" si="3"/>
        <v>3.3291238299999999</v>
      </c>
      <c r="M20" s="2">
        <f t="shared" si="3"/>
        <v>24.965475000000001</v>
      </c>
      <c r="N20" s="2">
        <f t="shared" si="3"/>
        <v>36.898060999999998</v>
      </c>
      <c r="O20" s="2">
        <f t="shared" si="3"/>
        <v>93.47446459999999</v>
      </c>
      <c r="P20" s="2">
        <f t="shared" si="3"/>
        <v>76.662526999999997</v>
      </c>
      <c r="Q20" s="2">
        <f t="shared" ref="Q20" si="4">Q22</f>
        <v>490.07812985999999</v>
      </c>
      <c r="R20" s="17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B21" s="75" t="s">
        <v>73</v>
      </c>
      <c r="C21" s="74">
        <v>24.533435999999998</v>
      </c>
      <c r="D21" s="74">
        <v>24.533435999999998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f>SUM(E21:P21)</f>
        <v>0</v>
      </c>
      <c r="R21" s="17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B22" s="34" t="s">
        <v>10</v>
      </c>
      <c r="C22" s="68">
        <v>3288.0112709999999</v>
      </c>
      <c r="D22" s="68">
        <v>3288.0112709999999</v>
      </c>
      <c r="E22" s="68">
        <v>0</v>
      </c>
      <c r="F22" s="68">
        <v>41</v>
      </c>
      <c r="G22" s="68">
        <v>70.345178000000004</v>
      </c>
      <c r="H22" s="68">
        <v>12</v>
      </c>
      <c r="I22" s="68">
        <v>17.018424829999997</v>
      </c>
      <c r="J22" s="68">
        <v>94.136760599999988</v>
      </c>
      <c r="K22" s="68">
        <v>20.248114999999999</v>
      </c>
      <c r="L22" s="68">
        <v>3.3291238299999999</v>
      </c>
      <c r="M22" s="68">
        <v>24.965475000000001</v>
      </c>
      <c r="N22" s="68">
        <v>36.898060999999998</v>
      </c>
      <c r="O22" s="68">
        <v>93.47446459999999</v>
      </c>
      <c r="P22" s="68">
        <v>76.662526999999997</v>
      </c>
      <c r="Q22" s="74">
        <f>SUM(E22:P22)</f>
        <v>490.07812985999999</v>
      </c>
      <c r="R22" s="17"/>
      <c r="S22" s="50" t="s">
        <v>45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B23" s="25" t="s">
        <v>43</v>
      </c>
      <c r="C23" s="24">
        <f t="shared" ref="C23:P23" si="5">C24+C33</f>
        <v>31907.746961000001</v>
      </c>
      <c r="D23" s="24">
        <f t="shared" si="5"/>
        <v>32319.39127100999</v>
      </c>
      <c r="E23" s="23">
        <f>E24+E33</f>
        <v>161.18965870000002</v>
      </c>
      <c r="F23" s="23">
        <f t="shared" si="5"/>
        <v>431.63384667000008</v>
      </c>
      <c r="G23" s="23">
        <f t="shared" si="5"/>
        <v>488.35669689999986</v>
      </c>
      <c r="H23" s="23">
        <f t="shared" si="5"/>
        <v>485.11030614000003</v>
      </c>
      <c r="I23" s="23">
        <f t="shared" si="5"/>
        <v>645.28057123999997</v>
      </c>
      <c r="J23" s="23">
        <f t="shared" si="5"/>
        <v>1342.0308830399999</v>
      </c>
      <c r="K23" s="23">
        <f t="shared" si="5"/>
        <v>705.53631455000004</v>
      </c>
      <c r="L23" s="23">
        <f t="shared" si="5"/>
        <v>770.10236351000003</v>
      </c>
      <c r="M23" s="23">
        <f t="shared" si="5"/>
        <v>949.62040367999998</v>
      </c>
      <c r="N23" s="23">
        <f t="shared" si="5"/>
        <v>890.9109557500002</v>
      </c>
      <c r="O23" s="23">
        <f t="shared" si="5"/>
        <v>1079.4964761300002</v>
      </c>
      <c r="P23" s="23">
        <f t="shared" si="5"/>
        <v>2153.16126794</v>
      </c>
      <c r="Q23" s="23">
        <f>Q24+Q33</f>
        <v>10102.429744249999</v>
      </c>
      <c r="R23" s="17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33"/>
      <c r="B24" s="20" t="s">
        <v>21</v>
      </c>
      <c r="C24" s="1">
        <f>C25+C26+C27+C31+C32</f>
        <v>28386.969875999999</v>
      </c>
      <c r="D24" s="1">
        <f>D25+D26+D27+D31+D32</f>
        <v>29056.708682469991</v>
      </c>
      <c r="E24" s="1">
        <f>E25+E26+E27+E31+E32</f>
        <v>160.53355770000002</v>
      </c>
      <c r="F24" s="1">
        <f t="shared" ref="F24:Q24" si="6">F25+F26+F27+F31+F32</f>
        <v>431.4736321800001</v>
      </c>
      <c r="G24" s="1">
        <f t="shared" si="6"/>
        <v>479.33973974999986</v>
      </c>
      <c r="H24" s="1">
        <f t="shared" si="6"/>
        <v>483.61317805000004</v>
      </c>
      <c r="I24" s="1">
        <f t="shared" si="6"/>
        <v>598.74102882</v>
      </c>
      <c r="J24" s="1">
        <f t="shared" si="6"/>
        <v>1267.1878891599999</v>
      </c>
      <c r="K24" s="1">
        <f t="shared" si="6"/>
        <v>695.70341181000003</v>
      </c>
      <c r="L24" s="1">
        <f t="shared" si="6"/>
        <v>713.56056865000005</v>
      </c>
      <c r="M24" s="1">
        <f t="shared" si="6"/>
        <v>893.56384680999997</v>
      </c>
      <c r="N24" s="1">
        <f t="shared" si="6"/>
        <v>802.5160364100002</v>
      </c>
      <c r="O24" s="1">
        <f t="shared" si="6"/>
        <v>1024.0230715600003</v>
      </c>
      <c r="P24" s="1">
        <f t="shared" si="6"/>
        <v>1968.9087100500001</v>
      </c>
      <c r="Q24" s="1">
        <f t="shared" si="6"/>
        <v>9519.1646709500001</v>
      </c>
      <c r="R24" s="17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B25" s="29" t="s">
        <v>20</v>
      </c>
      <c r="C25" s="68">
        <v>26396.064611999998</v>
      </c>
      <c r="D25" s="68">
        <v>27048.992745939991</v>
      </c>
      <c r="E25" s="68">
        <v>160.39016427000001</v>
      </c>
      <c r="F25" s="68">
        <v>431.17363218000008</v>
      </c>
      <c r="G25" s="68">
        <v>476.66280034999988</v>
      </c>
      <c r="H25" s="68">
        <v>482.02099825000005</v>
      </c>
      <c r="I25" s="68">
        <v>595.07653486000004</v>
      </c>
      <c r="J25" s="68">
        <v>1260.1089571800001</v>
      </c>
      <c r="K25" s="68">
        <v>682.18236754999998</v>
      </c>
      <c r="L25" s="68">
        <v>708.26783340000009</v>
      </c>
      <c r="M25" s="68">
        <v>864.85314185999994</v>
      </c>
      <c r="N25" s="68">
        <v>789.62556809000012</v>
      </c>
      <c r="O25" s="68">
        <v>1012.6833336000002</v>
      </c>
      <c r="P25" s="68">
        <v>1943.2490829400001</v>
      </c>
      <c r="Q25" s="68">
        <f>(SUM(E25:P25))</f>
        <v>9406.2944145300007</v>
      </c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B26" s="29" t="s">
        <v>19</v>
      </c>
      <c r="C26" s="68">
        <v>61.755248999999999</v>
      </c>
      <c r="D26" s="68">
        <v>61.755248999999999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f t="shared" ref="Q26:Q32" si="7">(SUM(E26:P26))</f>
        <v>0</v>
      </c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5">
      <c r="B27" s="29" t="s">
        <v>18</v>
      </c>
      <c r="C27" s="68">
        <v>42.553607999999997</v>
      </c>
      <c r="D27" s="68">
        <v>43.967525000000002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f t="shared" si="7"/>
        <v>0</v>
      </c>
      <c r="S27" s="5"/>
      <c r="T27" s="5"/>
      <c r="U27" s="5"/>
      <c r="V27" s="5"/>
      <c r="W27" s="5"/>
      <c r="X27" s="5"/>
      <c r="Y27" s="5"/>
      <c r="Z27" s="5"/>
      <c r="AA27" s="5"/>
    </row>
    <row r="28" spans="1:27" s="31" customFormat="1" x14ac:dyDescent="0.25">
      <c r="B28" s="32" t="s">
        <v>17</v>
      </c>
      <c r="C28" s="68">
        <v>26.508631000000001</v>
      </c>
      <c r="D28" s="68">
        <v>26.508631000000001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f t="shared" si="7"/>
        <v>0</v>
      </c>
    </row>
    <row r="29" spans="1:27" s="31" customFormat="1" x14ac:dyDescent="0.25">
      <c r="B29" s="32" t="s">
        <v>16</v>
      </c>
      <c r="C29" s="68">
        <v>14</v>
      </c>
      <c r="D29" s="68">
        <v>14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f t="shared" si="7"/>
        <v>0</v>
      </c>
      <c r="R29" s="17"/>
      <c r="S29" s="55"/>
    </row>
    <row r="30" spans="1:27" s="31" customFormat="1" x14ac:dyDescent="0.25">
      <c r="B30" s="32" t="s">
        <v>15</v>
      </c>
      <c r="C30" s="68">
        <v>2.0449769999999998</v>
      </c>
      <c r="D30" s="68">
        <v>3.4588939999999999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f t="shared" si="7"/>
        <v>0</v>
      </c>
      <c r="R30" s="17"/>
      <c r="S30" s="55"/>
    </row>
    <row r="31" spans="1:27" x14ac:dyDescent="0.25">
      <c r="B31" s="29" t="s">
        <v>14</v>
      </c>
      <c r="C31" s="68">
        <v>1755.1576359999999</v>
      </c>
      <c r="D31" s="68">
        <v>1775.64417</v>
      </c>
      <c r="E31" s="68">
        <v>0</v>
      </c>
      <c r="F31" s="68">
        <v>0.3</v>
      </c>
      <c r="G31" s="68">
        <v>2.6469394000000004</v>
      </c>
      <c r="H31" s="68">
        <v>1.5921798</v>
      </c>
      <c r="I31" s="68">
        <v>3.0754617999999998</v>
      </c>
      <c r="J31" s="68">
        <v>3.2447984500000002</v>
      </c>
      <c r="K31" s="68">
        <v>11.67834386</v>
      </c>
      <c r="L31" s="68">
        <v>3.9533739000000003</v>
      </c>
      <c r="M31" s="68">
        <v>26.351939680000001</v>
      </c>
      <c r="N31" s="68">
        <v>10.770952530000001</v>
      </c>
      <c r="O31" s="68">
        <v>11.196887960000002</v>
      </c>
      <c r="P31" s="68">
        <v>23.3949906</v>
      </c>
      <c r="Q31" s="68">
        <f t="shared" si="7"/>
        <v>98.205867979999994</v>
      </c>
      <c r="R31" s="17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5">
      <c r="B32" s="29" t="s">
        <v>13</v>
      </c>
      <c r="C32" s="68">
        <v>131.438771</v>
      </c>
      <c r="D32" s="68">
        <v>126.34899253</v>
      </c>
      <c r="E32" s="68">
        <v>0.14339342999999999</v>
      </c>
      <c r="F32" s="68">
        <v>0</v>
      </c>
      <c r="G32" s="68">
        <v>0.03</v>
      </c>
      <c r="H32" s="68">
        <v>0</v>
      </c>
      <c r="I32" s="68">
        <v>0.58903216000000003</v>
      </c>
      <c r="J32" s="68">
        <v>3.8341335300000003</v>
      </c>
      <c r="K32" s="68">
        <v>1.8427004</v>
      </c>
      <c r="L32" s="68">
        <v>1.3393613500000001</v>
      </c>
      <c r="M32" s="68">
        <v>2.3587652700000001</v>
      </c>
      <c r="N32" s="68">
        <v>2.1195157899999995</v>
      </c>
      <c r="O32" s="68">
        <v>0.14285</v>
      </c>
      <c r="P32" s="68">
        <v>2.2646365100000003</v>
      </c>
      <c r="Q32" s="68">
        <f t="shared" si="7"/>
        <v>14.66438844</v>
      </c>
      <c r="R32" s="17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5">
      <c r="B33" s="20" t="s">
        <v>9</v>
      </c>
      <c r="C33" s="3">
        <f>SUM(C34:C40)</f>
        <v>3520.7770850000002</v>
      </c>
      <c r="D33" s="3">
        <f>SUM(D34:D40)</f>
        <v>3262.6825885400008</v>
      </c>
      <c r="E33" s="3">
        <f t="shared" ref="E33:P33" si="8">SUM(E34:E40)</f>
        <v>0.65610100000000005</v>
      </c>
      <c r="F33" s="3">
        <f t="shared" si="8"/>
        <v>0.16021448999999999</v>
      </c>
      <c r="G33" s="3">
        <f t="shared" si="8"/>
        <v>9.0169571499999996</v>
      </c>
      <c r="H33" s="3">
        <f t="shared" si="8"/>
        <v>1.4971280900000001</v>
      </c>
      <c r="I33" s="3">
        <f t="shared" si="8"/>
        <v>46.539542420000004</v>
      </c>
      <c r="J33" s="3">
        <f t="shared" si="8"/>
        <v>74.842993879999995</v>
      </c>
      <c r="K33" s="3">
        <f t="shared" si="8"/>
        <v>9.8329027399999998</v>
      </c>
      <c r="L33" s="3">
        <f t="shared" si="8"/>
        <v>56.541794860000003</v>
      </c>
      <c r="M33" s="3">
        <f t="shared" si="8"/>
        <v>56.056556869999994</v>
      </c>
      <c r="N33" s="3">
        <f t="shared" si="8"/>
        <v>88.394919340000001</v>
      </c>
      <c r="O33" s="3">
        <f t="shared" si="8"/>
        <v>55.47340457</v>
      </c>
      <c r="P33" s="3">
        <f t="shared" si="8"/>
        <v>184.25255788999999</v>
      </c>
      <c r="Q33" s="58">
        <f>SUM(Q34:Q40)</f>
        <v>583.26507330000004</v>
      </c>
      <c r="R33" s="17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5">
      <c r="B34" s="4" t="s">
        <v>35</v>
      </c>
      <c r="C34" s="68">
        <v>2269.8271420000001</v>
      </c>
      <c r="D34" s="68">
        <v>1998.6842188400001</v>
      </c>
      <c r="E34" s="68">
        <v>0</v>
      </c>
      <c r="F34" s="68">
        <v>0</v>
      </c>
      <c r="G34" s="68">
        <v>0</v>
      </c>
      <c r="H34" s="68">
        <v>1.8658000000000001E-2</v>
      </c>
      <c r="I34" s="68">
        <v>38.788590620000001</v>
      </c>
      <c r="J34" s="68">
        <v>27.96061929</v>
      </c>
      <c r="K34" s="68">
        <v>3.4875554100000001</v>
      </c>
      <c r="L34" s="68">
        <v>38.206159550000002</v>
      </c>
      <c r="M34" s="68">
        <v>30.402918499999998</v>
      </c>
      <c r="N34" s="68">
        <v>33.793563799999994</v>
      </c>
      <c r="O34" s="68">
        <v>31.972400670000003</v>
      </c>
      <c r="P34" s="68">
        <v>45.639601759999998</v>
      </c>
      <c r="Q34" s="68">
        <f>(SUM(E34:P34))</f>
        <v>250.2700676</v>
      </c>
      <c r="R34" s="17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5">
      <c r="B35" s="4" t="s">
        <v>36</v>
      </c>
      <c r="C35" s="68">
        <v>1184.977752</v>
      </c>
      <c r="D35" s="68">
        <v>1202.1655677000001</v>
      </c>
      <c r="E35" s="68">
        <v>0.65610100000000005</v>
      </c>
      <c r="F35" s="68">
        <v>0.16021448999999999</v>
      </c>
      <c r="G35" s="68">
        <v>9.0169571499999996</v>
      </c>
      <c r="H35" s="68">
        <v>1.4784700900000001</v>
      </c>
      <c r="I35" s="68">
        <v>7.7509518000000011</v>
      </c>
      <c r="J35" s="68">
        <v>46.385417589999996</v>
      </c>
      <c r="K35" s="68">
        <v>6.3453473300000001</v>
      </c>
      <c r="L35" s="68">
        <v>18.067380329999999</v>
      </c>
      <c r="M35" s="68">
        <v>24.450333839999999</v>
      </c>
      <c r="N35" s="68">
        <v>54.60135554</v>
      </c>
      <c r="O35" s="68">
        <v>23.501003899999997</v>
      </c>
      <c r="P35" s="68">
        <v>137.91882065999999</v>
      </c>
      <c r="Q35" s="68">
        <f t="shared" ref="Q35:Q40" si="9">(SUM(E35:P35))</f>
        <v>330.33235372000001</v>
      </c>
      <c r="R35" s="17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5">
      <c r="B36" s="4" t="s">
        <v>39</v>
      </c>
      <c r="C36" s="68">
        <v>8.796564</v>
      </c>
      <c r="D36" s="68">
        <v>4.2511140000000003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f t="shared" si="9"/>
        <v>0</v>
      </c>
      <c r="R36" s="17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5">
      <c r="B37" s="4" t="s">
        <v>37</v>
      </c>
      <c r="C37" s="68">
        <v>50.784709999999997</v>
      </c>
      <c r="D37" s="68">
        <v>51.214770999999999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0.49695699999999998</v>
      </c>
      <c r="K37" s="68">
        <v>0</v>
      </c>
      <c r="L37" s="68">
        <v>0.26825497999999998</v>
      </c>
      <c r="M37" s="68">
        <v>1.2033045300000003</v>
      </c>
      <c r="N37" s="68">
        <v>0</v>
      </c>
      <c r="O37" s="68">
        <v>0</v>
      </c>
      <c r="P37" s="68">
        <v>0.69413546999999998</v>
      </c>
      <c r="Q37" s="68">
        <f t="shared" si="9"/>
        <v>2.6626519800000001</v>
      </c>
      <c r="R37" s="17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5">
      <c r="B38" s="4" t="s">
        <v>38</v>
      </c>
      <c r="C38" s="68">
        <v>0</v>
      </c>
      <c r="D38" s="68">
        <v>7.5999999999999998E-2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f t="shared" si="9"/>
        <v>0</v>
      </c>
      <c r="R38" s="17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5">
      <c r="B39" s="4" t="s">
        <v>62</v>
      </c>
      <c r="C39" s="68">
        <v>4.0812160000000004</v>
      </c>
      <c r="D39" s="68">
        <v>3.9812159999999999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f t="shared" si="9"/>
        <v>0</v>
      </c>
      <c r="R39" s="17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25">
      <c r="B40" s="4" t="s">
        <v>40</v>
      </c>
      <c r="C40" s="68">
        <v>2.309701</v>
      </c>
      <c r="D40" s="68">
        <v>2.309701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f t="shared" si="9"/>
        <v>0</v>
      </c>
      <c r="R40" s="17"/>
      <c r="S40" s="5"/>
      <c r="T40" s="5"/>
      <c r="U40" s="5"/>
      <c r="V40" s="5"/>
      <c r="W40" s="5"/>
      <c r="X40" s="5"/>
      <c r="Y40" s="5"/>
      <c r="Z40" s="5"/>
      <c r="AA40" s="5"/>
    </row>
    <row r="41" spans="1:27" ht="17.25" customHeight="1" x14ac:dyDescent="0.25">
      <c r="B41" s="25" t="s">
        <v>42</v>
      </c>
      <c r="C41" s="24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17"/>
      <c r="S41" s="5"/>
      <c r="T41" s="5"/>
      <c r="U41" s="5"/>
      <c r="V41" s="5"/>
      <c r="W41" s="5"/>
      <c r="X41" s="5"/>
      <c r="Y41" s="5"/>
      <c r="Z41" s="5"/>
      <c r="AA41" s="5"/>
    </row>
    <row r="42" spans="1:27" ht="17.25" customHeight="1" x14ac:dyDescent="0.25">
      <c r="B42" s="28" t="s">
        <v>12</v>
      </c>
      <c r="C42" s="26">
        <f t="shared" ref="C42:Q42" si="10">C13-C24</f>
        <v>-17796.102101999997</v>
      </c>
      <c r="D42" s="26">
        <f t="shared" si="10"/>
        <v>-18114.102115459991</v>
      </c>
      <c r="E42" s="26">
        <f>E13-E24</f>
        <v>122.89043070999998</v>
      </c>
      <c r="F42" s="26">
        <f t="shared" si="10"/>
        <v>382.97638901000005</v>
      </c>
      <c r="G42" s="26">
        <f t="shared" si="10"/>
        <v>5.2585918800000968</v>
      </c>
      <c r="H42" s="26">
        <f t="shared" si="10"/>
        <v>-11.506757750000077</v>
      </c>
      <c r="I42" s="26">
        <f t="shared" si="10"/>
        <v>30.728958239999997</v>
      </c>
      <c r="J42" s="26">
        <f t="shared" si="10"/>
        <v>25.46084583999982</v>
      </c>
      <c r="K42" s="26">
        <f t="shared" si="10"/>
        <v>23.83749644999989</v>
      </c>
      <c r="L42" s="26">
        <f t="shared" si="10"/>
        <v>-25.281301530000064</v>
      </c>
      <c r="M42" s="26">
        <f t="shared" si="10"/>
        <v>363.4424592500003</v>
      </c>
      <c r="N42" s="26">
        <f t="shared" si="10"/>
        <v>617.87744305999945</v>
      </c>
      <c r="O42" s="26">
        <f t="shared" si="10"/>
        <v>-32.828675360000148</v>
      </c>
      <c r="P42" s="26">
        <f t="shared" si="10"/>
        <v>417.66270408999981</v>
      </c>
      <c r="Q42" s="26">
        <f t="shared" si="10"/>
        <v>1920.5185838899997</v>
      </c>
      <c r="R42" s="17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5">
      <c r="B43" s="28" t="s">
        <v>8</v>
      </c>
      <c r="C43" s="26">
        <f t="shared" ref="C43:Q43" si="11">C20-C33</f>
        <v>-208.23237800000015</v>
      </c>
      <c r="D43" s="26">
        <f t="shared" si="11"/>
        <v>49.862118459999238</v>
      </c>
      <c r="E43" s="26">
        <f t="shared" si="11"/>
        <v>-0.65610100000000005</v>
      </c>
      <c r="F43" s="26">
        <f t="shared" si="11"/>
        <v>40.839785509999999</v>
      </c>
      <c r="G43" s="26">
        <f t="shared" si="11"/>
        <v>61.328220850000008</v>
      </c>
      <c r="H43" s="26">
        <f t="shared" si="11"/>
        <v>10.50287191</v>
      </c>
      <c r="I43" s="26">
        <f t="shared" si="11"/>
        <v>-29.521117590000006</v>
      </c>
      <c r="J43" s="26">
        <f t="shared" si="11"/>
        <v>19.293766719999994</v>
      </c>
      <c r="K43" s="26">
        <f t="shared" si="11"/>
        <v>10.415212259999999</v>
      </c>
      <c r="L43" s="26">
        <f t="shared" si="11"/>
        <v>-53.212671030000003</v>
      </c>
      <c r="M43" s="26">
        <f t="shared" si="11"/>
        <v>-31.091081869999993</v>
      </c>
      <c r="N43" s="26">
        <f t="shared" si="11"/>
        <v>-51.496858340000003</v>
      </c>
      <c r="O43" s="26">
        <f t="shared" si="11"/>
        <v>38.001060029999991</v>
      </c>
      <c r="P43" s="26">
        <f t="shared" si="11"/>
        <v>-107.59003088999999</v>
      </c>
      <c r="Q43" s="26">
        <f t="shared" si="11"/>
        <v>-93.18694344000005</v>
      </c>
      <c r="R43" s="17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5">
      <c r="B44" s="28" t="s">
        <v>7</v>
      </c>
      <c r="C44" s="26">
        <f t="shared" ref="C44:Q44" si="12">(C13+C20)-(C24+C33)</f>
        <v>-18004.334480000001</v>
      </c>
      <c r="D44" s="26">
        <f t="shared" si="12"/>
        <v>-18064.23999699999</v>
      </c>
      <c r="E44" s="26">
        <f t="shared" si="12"/>
        <v>122.23432970999997</v>
      </c>
      <c r="F44" s="26">
        <f t="shared" si="12"/>
        <v>423.81617452000006</v>
      </c>
      <c r="G44" s="26">
        <f t="shared" si="12"/>
        <v>66.586812730000133</v>
      </c>
      <c r="H44" s="26">
        <f t="shared" si="12"/>
        <v>-1.0038858400000663</v>
      </c>
      <c r="I44" s="26">
        <f t="shared" si="12"/>
        <v>1.2078406499999801</v>
      </c>
      <c r="J44" s="26">
        <f t="shared" si="12"/>
        <v>44.754612559999714</v>
      </c>
      <c r="K44" s="26">
        <f t="shared" si="12"/>
        <v>34.252708709999865</v>
      </c>
      <c r="L44" s="26">
        <f t="shared" si="12"/>
        <v>-78.493972560000088</v>
      </c>
      <c r="M44" s="26">
        <f t="shared" si="12"/>
        <v>332.35137738000026</v>
      </c>
      <c r="N44" s="26">
        <f t="shared" si="12"/>
        <v>566.38058471999955</v>
      </c>
      <c r="O44" s="26">
        <f t="shared" si="12"/>
        <v>5.1723846699999285</v>
      </c>
      <c r="P44" s="26">
        <f t="shared" si="12"/>
        <v>310.07267319999983</v>
      </c>
      <c r="Q44" s="26">
        <f t="shared" si="12"/>
        <v>1827.3316404500001</v>
      </c>
      <c r="R44" s="17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5">
      <c r="B45" s="28" t="s">
        <v>41</v>
      </c>
      <c r="C45" s="26">
        <f t="shared" ref="C45:Q45" si="13">C44+C27</f>
        <v>-17961.780872000003</v>
      </c>
      <c r="D45" s="26">
        <f t="shared" si="13"/>
        <v>-18020.27247199999</v>
      </c>
      <c r="E45" s="26">
        <f t="shared" si="13"/>
        <v>122.23432970999997</v>
      </c>
      <c r="F45" s="26">
        <f t="shared" si="13"/>
        <v>423.81617452000006</v>
      </c>
      <c r="G45" s="26">
        <f t="shared" si="13"/>
        <v>66.586812730000133</v>
      </c>
      <c r="H45" s="26">
        <f t="shared" si="13"/>
        <v>-1.0038858400000663</v>
      </c>
      <c r="I45" s="26">
        <f t="shared" si="13"/>
        <v>1.2078406499999801</v>
      </c>
      <c r="J45" s="26">
        <f t="shared" si="13"/>
        <v>44.754612559999714</v>
      </c>
      <c r="K45" s="26">
        <f t="shared" si="13"/>
        <v>34.252708709999865</v>
      </c>
      <c r="L45" s="26">
        <f t="shared" si="13"/>
        <v>-78.493972560000088</v>
      </c>
      <c r="M45" s="26">
        <f t="shared" si="13"/>
        <v>332.35137738000026</v>
      </c>
      <c r="N45" s="26">
        <f t="shared" si="13"/>
        <v>566.38058471999955</v>
      </c>
      <c r="O45" s="26">
        <f t="shared" si="13"/>
        <v>5.1723846699999285</v>
      </c>
      <c r="P45" s="26">
        <f t="shared" si="13"/>
        <v>310.07267319999983</v>
      </c>
      <c r="Q45" s="27">
        <f t="shared" si="13"/>
        <v>1827.3316404500001</v>
      </c>
      <c r="R45" s="17"/>
      <c r="S45" s="5"/>
      <c r="T45" s="5"/>
      <c r="U45" s="5"/>
      <c r="V45" s="5"/>
      <c r="W45" s="5"/>
      <c r="X45" s="5"/>
      <c r="Y45" s="5"/>
      <c r="Z45" s="5"/>
      <c r="AA45" s="5"/>
    </row>
    <row r="46" spans="1:27" ht="17.25" customHeight="1" x14ac:dyDescent="0.25">
      <c r="B46" s="25" t="s">
        <v>0</v>
      </c>
      <c r="C46" s="77">
        <f>C47-C50</f>
        <v>-1149.5653</v>
      </c>
      <c r="D46" s="77">
        <f>D47-D50</f>
        <v>-1179.6597830000001</v>
      </c>
      <c r="E46" s="23">
        <f>E47-E50</f>
        <v>0</v>
      </c>
      <c r="F46" s="23">
        <f>F47-F50</f>
        <v>0</v>
      </c>
      <c r="G46" s="23">
        <f t="shared" ref="G46:Q46" si="14">G47-G50</f>
        <v>0</v>
      </c>
      <c r="H46" s="23">
        <f t="shared" si="14"/>
        <v>0</v>
      </c>
      <c r="I46" s="23">
        <f t="shared" si="14"/>
        <v>-0.06</v>
      </c>
      <c r="J46" s="23">
        <f t="shared" si="14"/>
        <v>0</v>
      </c>
      <c r="K46" s="23">
        <f t="shared" si="14"/>
        <v>0</v>
      </c>
      <c r="L46" s="23">
        <f t="shared" si="14"/>
        <v>0</v>
      </c>
      <c r="M46" s="23">
        <f t="shared" si="14"/>
        <v>0</v>
      </c>
      <c r="N46" s="23">
        <f>N47-N50</f>
        <v>0</v>
      </c>
      <c r="O46" s="23">
        <f>O47-O50</f>
        <v>-25</v>
      </c>
      <c r="P46" s="23">
        <f>P47-P50</f>
        <v>0</v>
      </c>
      <c r="Q46" s="23">
        <f t="shared" si="14"/>
        <v>-25.06</v>
      </c>
      <c r="R46" s="17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5">
      <c r="A47" s="54"/>
      <c r="B47" s="22" t="s">
        <v>6</v>
      </c>
      <c r="C47" s="2">
        <f>SUM(C48:C49)</f>
        <v>0</v>
      </c>
      <c r="D47" s="2">
        <f t="shared" ref="D47:Q47" si="15">SUM(D48:D49)</f>
        <v>0</v>
      </c>
      <c r="E47" s="2">
        <f t="shared" si="15"/>
        <v>0</v>
      </c>
      <c r="F47" s="2">
        <f t="shared" si="15"/>
        <v>0</v>
      </c>
      <c r="G47" s="2">
        <f t="shared" si="15"/>
        <v>0</v>
      </c>
      <c r="H47" s="2">
        <f t="shared" si="15"/>
        <v>0</v>
      </c>
      <c r="I47" s="2">
        <f t="shared" si="15"/>
        <v>0</v>
      </c>
      <c r="J47" s="2">
        <f t="shared" si="15"/>
        <v>0</v>
      </c>
      <c r="K47" s="2">
        <f t="shared" si="15"/>
        <v>0</v>
      </c>
      <c r="L47" s="2">
        <f t="shared" si="15"/>
        <v>0</v>
      </c>
      <c r="M47" s="2">
        <f t="shared" si="15"/>
        <v>0</v>
      </c>
      <c r="N47" s="2">
        <f t="shared" si="15"/>
        <v>0</v>
      </c>
      <c r="O47" s="2">
        <f t="shared" si="15"/>
        <v>0</v>
      </c>
      <c r="P47" s="2">
        <f t="shared" si="15"/>
        <v>0</v>
      </c>
      <c r="Q47" s="2">
        <f t="shared" si="15"/>
        <v>0</v>
      </c>
      <c r="R47" s="17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B48" s="21" t="s">
        <v>5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f>(SUM(E48:P48))</f>
        <v>0</v>
      </c>
      <c r="R48" s="17"/>
      <c r="S48" s="5"/>
      <c r="T48" s="5"/>
      <c r="U48" s="5"/>
      <c r="V48" s="5"/>
      <c r="W48" s="5"/>
      <c r="X48" s="5"/>
      <c r="Y48" s="5"/>
      <c r="Z48" s="5"/>
      <c r="AA48" s="5"/>
    </row>
    <row r="49" spans="2:27" x14ac:dyDescent="0.25">
      <c r="B49" s="21" t="s">
        <v>4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f>(SUM(E49:P49))</f>
        <v>0</v>
      </c>
      <c r="R49" s="49"/>
      <c r="S49" s="30"/>
      <c r="T49" s="5"/>
      <c r="U49" s="5"/>
      <c r="V49" s="5"/>
      <c r="W49" s="5"/>
      <c r="X49" s="5"/>
      <c r="Y49" s="5"/>
      <c r="Z49" s="5"/>
      <c r="AA49" s="5"/>
    </row>
    <row r="50" spans="2:27" x14ac:dyDescent="0.25">
      <c r="B50" s="20" t="s">
        <v>3</v>
      </c>
      <c r="C50" s="2">
        <f>SUM(C51:C53)</f>
        <v>1149.5653</v>
      </c>
      <c r="D50" s="2">
        <f t="shared" ref="D50:Q50" si="16">SUM(D51:D53)</f>
        <v>1179.6597830000001</v>
      </c>
      <c r="E50" s="2">
        <f t="shared" si="16"/>
        <v>0</v>
      </c>
      <c r="F50" s="2">
        <f t="shared" si="16"/>
        <v>0</v>
      </c>
      <c r="G50" s="2">
        <f t="shared" si="16"/>
        <v>0</v>
      </c>
      <c r="H50" s="2">
        <f t="shared" si="16"/>
        <v>0</v>
      </c>
      <c r="I50" s="2">
        <f t="shared" si="16"/>
        <v>0.06</v>
      </c>
      <c r="J50" s="2">
        <f t="shared" si="16"/>
        <v>0</v>
      </c>
      <c r="K50" s="2">
        <f t="shared" si="16"/>
        <v>0</v>
      </c>
      <c r="L50" s="2">
        <f t="shared" si="16"/>
        <v>0</v>
      </c>
      <c r="M50" s="2">
        <f t="shared" si="16"/>
        <v>0</v>
      </c>
      <c r="N50" s="2">
        <f t="shared" si="16"/>
        <v>0</v>
      </c>
      <c r="O50" s="2">
        <f t="shared" si="16"/>
        <v>25</v>
      </c>
      <c r="P50" s="2">
        <f t="shared" si="16"/>
        <v>0</v>
      </c>
      <c r="Q50" s="2">
        <f t="shared" si="16"/>
        <v>25.06</v>
      </c>
      <c r="R50" s="17"/>
      <c r="S50" s="5"/>
      <c r="T50" s="5"/>
      <c r="U50" s="5"/>
      <c r="V50" s="5"/>
      <c r="W50" s="5"/>
      <c r="X50" s="5"/>
      <c r="Y50" s="5"/>
      <c r="Z50" s="5"/>
      <c r="AA50" s="5"/>
    </row>
    <row r="51" spans="2:27" x14ac:dyDescent="0.25">
      <c r="B51" s="19" t="s">
        <v>2</v>
      </c>
      <c r="C51" s="68">
        <v>3.5</v>
      </c>
      <c r="D51" s="68">
        <v>3.5750000000000002</v>
      </c>
      <c r="E51" s="68">
        <v>0</v>
      </c>
      <c r="F51" s="68">
        <v>0</v>
      </c>
      <c r="G51" s="68">
        <v>0</v>
      </c>
      <c r="H51" s="68">
        <v>0</v>
      </c>
      <c r="I51" s="68">
        <v>0.06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25</v>
      </c>
      <c r="P51" s="68">
        <v>0</v>
      </c>
      <c r="Q51" s="68">
        <f>(SUM(E51:P51))</f>
        <v>25.06</v>
      </c>
      <c r="R51" s="17"/>
      <c r="S51" s="5"/>
      <c r="T51" s="5"/>
      <c r="U51" s="5"/>
      <c r="V51" s="5"/>
      <c r="W51" s="5"/>
      <c r="X51" s="5"/>
      <c r="Y51" s="5"/>
      <c r="Z51" s="5"/>
      <c r="AA51" s="5"/>
    </row>
    <row r="52" spans="2:27" x14ac:dyDescent="0.25">
      <c r="B52" s="19" t="s">
        <v>1</v>
      </c>
      <c r="C52" s="68">
        <v>1146.0653</v>
      </c>
      <c r="D52" s="68">
        <v>1176.084783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f t="shared" ref="Q52:Q53" si="17">(SUM(E52:P52))</f>
        <v>0</v>
      </c>
      <c r="R52" s="17"/>
      <c r="S52" s="5"/>
      <c r="T52" s="5"/>
      <c r="U52" s="5"/>
      <c r="V52" s="5"/>
      <c r="W52" s="5"/>
      <c r="X52" s="5"/>
      <c r="Y52" s="5"/>
      <c r="Z52" s="5"/>
      <c r="AA52" s="5"/>
    </row>
    <row r="53" spans="2:27" ht="15.75" thickBot="1" x14ac:dyDescent="0.3">
      <c r="B53" s="53" t="s">
        <v>63</v>
      </c>
      <c r="C53" s="69">
        <v>0</v>
      </c>
      <c r="D53" s="69">
        <v>0</v>
      </c>
      <c r="E53" s="69">
        <v>0</v>
      </c>
      <c r="F53" s="69">
        <v>0</v>
      </c>
      <c r="G53" s="69">
        <v>0</v>
      </c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69">
        <v>0</v>
      </c>
      <c r="N53" s="69">
        <v>0</v>
      </c>
      <c r="O53" s="69">
        <v>0</v>
      </c>
      <c r="P53" s="69">
        <v>0</v>
      </c>
      <c r="Q53" s="69">
        <f t="shared" si="17"/>
        <v>0</v>
      </c>
      <c r="R53" s="17"/>
      <c r="S53" s="5"/>
      <c r="T53" s="5"/>
      <c r="U53" s="5"/>
      <c r="V53" s="5"/>
      <c r="W53" s="5"/>
      <c r="X53" s="5"/>
      <c r="Y53" s="5"/>
      <c r="Z53" s="5"/>
      <c r="AA53" s="5"/>
    </row>
    <row r="54" spans="2:27" ht="19.5" customHeight="1" x14ac:dyDescent="0.25">
      <c r="B54" s="63" t="s">
        <v>48</v>
      </c>
      <c r="C54" s="63"/>
      <c r="D54" s="63"/>
      <c r="E54" s="15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2:27" x14ac:dyDescent="0.25">
      <c r="B55" s="71" t="s">
        <v>67</v>
      </c>
      <c r="C55" s="10"/>
      <c r="D55" s="10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2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27" x14ac:dyDescent="0.25">
      <c r="B56" s="11"/>
      <c r="C56" s="10"/>
      <c r="D56" s="10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2:27" x14ac:dyDescent="0.25">
      <c r="B57" s="11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27" x14ac:dyDescent="0.25">
      <c r="B58" s="11"/>
      <c r="C58" s="10"/>
      <c r="D58" s="1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 x14ac:dyDescent="0.25">
      <c r="B59" s="11"/>
      <c r="C59" s="10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 x14ac:dyDescent="0.25"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27" x14ac:dyDescent="0.25"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2:27" x14ac:dyDescent="0.25"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2:27" x14ac:dyDescent="0.25">
      <c r="C63" s="5"/>
      <c r="D63" s="5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2:27" x14ac:dyDescent="0.25">
      <c r="C64" s="5"/>
      <c r="D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="5" customFormat="1" x14ac:dyDescent="0.25"/>
    <row r="66" s="5" customFormat="1" x14ac:dyDescent="0.25"/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25:Q32 Q35:Q40 Q51:Q53 Q14:Q22 Q48:Q49" formulaRange="1"/>
    <ignoredError sqref="Q33" formula="1"/>
    <ignoredError sqref="Q34 Q50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A64"/>
  <sheetViews>
    <sheetView showGridLines="0" zoomScale="80" zoomScaleNormal="80" workbookViewId="0">
      <selection activeCell="B64" sqref="B64"/>
    </sheetView>
  </sheetViews>
  <sheetFormatPr baseColWidth="10" defaultColWidth="11.42578125" defaultRowHeight="15" x14ac:dyDescent="0.25"/>
  <cols>
    <col min="1" max="1" width="6.28515625" style="5" customWidth="1"/>
    <col min="2" max="2" width="80.5703125" style="5" customWidth="1"/>
    <col min="3" max="4" width="17.85546875" style="7" bestFit="1" customWidth="1"/>
    <col min="5" max="16" width="16.5703125" style="5" bestFit="1" customWidth="1"/>
    <col min="17" max="17" width="17.85546875" style="6" bestFit="1" customWidth="1"/>
    <col min="18" max="18" width="18.85546875" style="6" bestFit="1" customWidth="1"/>
    <col min="19" max="19" width="21" style="6" customWidth="1"/>
    <col min="20" max="20" width="13.140625" style="6" bestFit="1" customWidth="1"/>
    <col min="21" max="26" width="11.42578125" style="6"/>
    <col min="27" max="27" width="12.7109375" style="6" bestFit="1" customWidth="1"/>
    <col min="28" max="16384" width="11.42578125" style="5"/>
  </cols>
  <sheetData>
    <row r="3" spans="1:27" ht="28.5" x14ac:dyDescent="0.25">
      <c r="A3" s="48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27" ht="21" x14ac:dyDescent="0.25">
      <c r="A4" s="48"/>
      <c r="B4" s="104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7" ht="15.75" customHeight="1" x14ac:dyDescent="0.25">
      <c r="A5" s="48"/>
      <c r="B5" s="106" t="s">
        <v>65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7" x14ac:dyDescent="0.25">
      <c r="A6" s="48"/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27" x14ac:dyDescent="0.25">
      <c r="A7" s="48"/>
      <c r="B7" s="52"/>
      <c r="C7" s="67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7" x14ac:dyDescent="0.25">
      <c r="A8" s="48"/>
      <c r="B8" s="51" t="s">
        <v>32</v>
      </c>
      <c r="C8" s="47"/>
      <c r="D8" s="47"/>
    </row>
    <row r="9" spans="1:27" ht="3.75" customHeight="1" x14ac:dyDescent="0.25">
      <c r="A9" s="44"/>
      <c r="B9" s="46"/>
      <c r="C9" s="45"/>
      <c r="D9" s="45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27" ht="30.75" customHeight="1" x14ac:dyDescent="0.25">
      <c r="B10" s="43" t="s">
        <v>31</v>
      </c>
      <c r="C10" s="42" t="s">
        <v>46</v>
      </c>
      <c r="D10" s="42" t="s">
        <v>59</v>
      </c>
      <c r="E10" s="41" t="s">
        <v>30</v>
      </c>
      <c r="F10" s="41" t="s">
        <v>47</v>
      </c>
      <c r="G10" s="41" t="s">
        <v>49</v>
      </c>
      <c r="H10" s="41" t="s">
        <v>58</v>
      </c>
      <c r="I10" s="41" t="s">
        <v>57</v>
      </c>
      <c r="J10" s="41" t="s">
        <v>56</v>
      </c>
      <c r="K10" s="41" t="s">
        <v>55</v>
      </c>
      <c r="L10" s="41" t="s">
        <v>54</v>
      </c>
      <c r="M10" s="41" t="s">
        <v>53</v>
      </c>
      <c r="N10" s="41" t="s">
        <v>52</v>
      </c>
      <c r="O10" s="41" t="s">
        <v>51</v>
      </c>
      <c r="P10" s="41" t="s">
        <v>50</v>
      </c>
      <c r="Q10" s="41" t="s">
        <v>29</v>
      </c>
      <c r="R10" s="5"/>
      <c r="S10" s="40"/>
      <c r="T10" s="5"/>
      <c r="U10" s="5"/>
      <c r="V10" s="5"/>
      <c r="W10" s="5"/>
      <c r="X10" s="5"/>
      <c r="Y10" s="5"/>
      <c r="Z10" s="5"/>
      <c r="AA10" s="5"/>
    </row>
    <row r="11" spans="1:27" ht="8.25" customHeight="1" x14ac:dyDescent="0.25">
      <c r="B11" s="39"/>
      <c r="C11" s="38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7.25" customHeight="1" x14ac:dyDescent="0.25">
      <c r="B12" s="25" t="s">
        <v>44</v>
      </c>
      <c r="C12" s="24">
        <f t="shared" ref="C12:P12" si="0">C13+C20</f>
        <v>15349.367785</v>
      </c>
      <c r="D12" s="24">
        <f t="shared" si="0"/>
        <v>16878.813645669998</v>
      </c>
      <c r="E12" s="23">
        <f t="shared" si="0"/>
        <v>759.06589991999999</v>
      </c>
      <c r="F12" s="23">
        <f t="shared" si="0"/>
        <v>1267.64626159</v>
      </c>
      <c r="G12" s="23">
        <f t="shared" si="0"/>
        <v>1365.9675106200002</v>
      </c>
      <c r="H12" s="23">
        <f t="shared" si="0"/>
        <v>2047.9207526500002</v>
      </c>
      <c r="I12" s="23">
        <f t="shared" si="0"/>
        <v>2261.8203324399997</v>
      </c>
      <c r="J12" s="23">
        <f t="shared" si="0"/>
        <v>1570.7935592399999</v>
      </c>
      <c r="K12" s="23">
        <f t="shared" si="0"/>
        <v>2968.6617376099998</v>
      </c>
      <c r="L12" s="23">
        <f t="shared" si="0"/>
        <v>1185.50049857</v>
      </c>
      <c r="M12" s="23">
        <f t="shared" si="0"/>
        <v>2062.8484475899995</v>
      </c>
      <c r="N12" s="23">
        <f t="shared" si="0"/>
        <v>2095.1047318999999</v>
      </c>
      <c r="O12" s="23">
        <f t="shared" si="0"/>
        <v>3074.0811379300008</v>
      </c>
      <c r="P12" s="23">
        <f t="shared" si="0"/>
        <v>2428.4665981400003</v>
      </c>
      <c r="Q12" s="23">
        <f>+Q13+Q20</f>
        <v>23087.8774682</v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5">
      <c r="A13" s="54"/>
      <c r="B13" s="22" t="s">
        <v>28</v>
      </c>
      <c r="C13" s="2">
        <f>SUM(C14:C19)</f>
        <v>12719.292181000001</v>
      </c>
      <c r="D13" s="2">
        <f t="shared" ref="D13:Q13" si="1">SUM(D14:D19)</f>
        <v>14257.003779669998</v>
      </c>
      <c r="E13" s="2">
        <f t="shared" si="1"/>
        <v>759.06589991999999</v>
      </c>
      <c r="F13" s="2">
        <f t="shared" si="1"/>
        <v>1181.5629275900001</v>
      </c>
      <c r="G13" s="2">
        <f t="shared" si="1"/>
        <v>1287.0036076200001</v>
      </c>
      <c r="H13" s="2">
        <f t="shared" si="1"/>
        <v>1964.2740846500001</v>
      </c>
      <c r="I13" s="2">
        <f t="shared" si="1"/>
        <v>2241.6959404399995</v>
      </c>
      <c r="J13" s="2">
        <f t="shared" si="1"/>
        <v>1484.8135592399999</v>
      </c>
      <c r="K13" s="2">
        <f t="shared" si="1"/>
        <v>2879.7384036099998</v>
      </c>
      <c r="L13" s="2">
        <f t="shared" si="1"/>
        <v>1170.50049857</v>
      </c>
      <c r="M13" s="2">
        <f t="shared" si="1"/>
        <v>2013.1484475899997</v>
      </c>
      <c r="N13" s="2">
        <f t="shared" si="1"/>
        <v>2056.5047319</v>
      </c>
      <c r="O13" s="2">
        <f t="shared" si="1"/>
        <v>3037.5811379300008</v>
      </c>
      <c r="P13" s="2">
        <f t="shared" si="1"/>
        <v>2349.6652481400001</v>
      </c>
      <c r="Q13" s="2">
        <f t="shared" si="1"/>
        <v>22425.554487199999</v>
      </c>
      <c r="R13" s="17"/>
      <c r="S13" s="17"/>
      <c r="T13" s="17"/>
      <c r="U13" s="17"/>
      <c r="V13" s="17"/>
      <c r="W13" s="17"/>
      <c r="X13" s="17"/>
      <c r="Y13" s="17"/>
      <c r="Z13" s="17"/>
      <c r="AA13" s="5"/>
    </row>
    <row r="14" spans="1:27" x14ac:dyDescent="0.25">
      <c r="B14" s="34" t="s">
        <v>27</v>
      </c>
      <c r="C14" s="68">
        <v>13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7.3193510000000002</v>
      </c>
      <c r="O14" s="68">
        <v>0</v>
      </c>
      <c r="P14" s="68">
        <v>0</v>
      </c>
      <c r="Q14" s="68">
        <f>(SUM(E14:P14))</f>
        <v>7.3193510000000002</v>
      </c>
      <c r="R14" s="17"/>
      <c r="S14" s="18"/>
      <c r="T14" s="18"/>
      <c r="U14" s="18"/>
      <c r="V14" s="18"/>
      <c r="W14" s="18"/>
      <c r="X14" s="18"/>
      <c r="Y14" s="18"/>
      <c r="Z14" s="18"/>
      <c r="AA14" s="5"/>
    </row>
    <row r="15" spans="1:27" x14ac:dyDescent="0.25">
      <c r="B15" s="34" t="s">
        <v>26</v>
      </c>
      <c r="C15" s="68">
        <v>5679.694724</v>
      </c>
      <c r="D15" s="68">
        <v>5938.0749956700001</v>
      </c>
      <c r="E15" s="68">
        <v>88.13993133000001</v>
      </c>
      <c r="F15" s="68">
        <v>210.84365904999999</v>
      </c>
      <c r="G15" s="68">
        <v>325.7577368000002</v>
      </c>
      <c r="H15" s="68">
        <v>82.037478890000017</v>
      </c>
      <c r="I15" s="68">
        <v>312.30261797999987</v>
      </c>
      <c r="J15" s="68">
        <v>432.21656225999993</v>
      </c>
      <c r="K15" s="68">
        <v>104.29383037000002</v>
      </c>
      <c r="L15" s="68">
        <v>312.91156823</v>
      </c>
      <c r="M15" s="68">
        <v>305.73514917999995</v>
      </c>
      <c r="N15" s="68">
        <v>331.50192495999988</v>
      </c>
      <c r="O15" s="68">
        <v>311.21716878999985</v>
      </c>
      <c r="P15" s="68">
        <v>1141.1676332000002</v>
      </c>
      <c r="Q15" s="68">
        <f t="shared" ref="Q15:Q19" si="2">(SUM(E15:P15))</f>
        <v>3958.1252610400002</v>
      </c>
      <c r="R15" s="17"/>
      <c r="S15" s="36"/>
      <c r="T15" s="36"/>
      <c r="U15" s="36"/>
      <c r="V15" s="18"/>
      <c r="W15" s="18"/>
      <c r="X15" s="36"/>
      <c r="Y15" s="36"/>
      <c r="Z15" s="36"/>
      <c r="AA15" s="18"/>
    </row>
    <row r="16" spans="1:27" s="35" customFormat="1" x14ac:dyDescent="0.25">
      <c r="B16" s="34" t="s">
        <v>25</v>
      </c>
      <c r="C16" s="68">
        <v>79.080499000000003</v>
      </c>
      <c r="D16" s="68">
        <v>79.080499000000003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f t="shared" si="2"/>
        <v>0</v>
      </c>
      <c r="R16" s="17"/>
      <c r="V16" s="18"/>
      <c r="W16" s="18"/>
    </row>
    <row r="17" spans="1:27" s="35" customFormat="1" x14ac:dyDescent="0.25">
      <c r="B17" s="34" t="s">
        <v>24</v>
      </c>
      <c r="C17" s="68">
        <v>6924.8727650000001</v>
      </c>
      <c r="D17" s="68">
        <v>8225.9814119999992</v>
      </c>
      <c r="E17" s="68">
        <v>670.69578138999998</v>
      </c>
      <c r="F17" s="68">
        <v>970.38257232000012</v>
      </c>
      <c r="G17" s="68">
        <v>960.82567881999989</v>
      </c>
      <c r="H17" s="68">
        <v>1881.5365751099998</v>
      </c>
      <c r="I17" s="68">
        <v>1928.8505474599997</v>
      </c>
      <c r="J17" s="68">
        <v>1052.2407076900001</v>
      </c>
      <c r="K17" s="68">
        <v>2774.9763121799997</v>
      </c>
      <c r="L17" s="68">
        <v>855.92559033999999</v>
      </c>
      <c r="M17" s="68">
        <v>1707.3015064099998</v>
      </c>
      <c r="N17" s="68">
        <v>1717.67605594</v>
      </c>
      <c r="O17" s="68">
        <v>2726.0385705400008</v>
      </c>
      <c r="P17" s="68">
        <v>1208.45651494</v>
      </c>
      <c r="Q17" s="68">
        <f t="shared" si="2"/>
        <v>18454.906413140001</v>
      </c>
      <c r="R17" s="17"/>
      <c r="V17" s="18"/>
      <c r="W17" s="18"/>
    </row>
    <row r="18" spans="1:27" s="35" customFormat="1" x14ac:dyDescent="0.25">
      <c r="B18" s="34" t="s">
        <v>23</v>
      </c>
      <c r="C18" s="68">
        <v>1.899</v>
      </c>
      <c r="D18" s="68">
        <v>1.899</v>
      </c>
      <c r="E18" s="68">
        <v>0.23018720000000001</v>
      </c>
      <c r="F18" s="68">
        <v>0.33379999999999999</v>
      </c>
      <c r="G18" s="68">
        <v>0.35339999999999999</v>
      </c>
      <c r="H18" s="68">
        <v>0.69045000000000001</v>
      </c>
      <c r="I18" s="68">
        <v>0.54277500000000001</v>
      </c>
      <c r="J18" s="68">
        <v>0.34937499999999999</v>
      </c>
      <c r="K18" s="68">
        <v>0.28460000000000002</v>
      </c>
      <c r="L18" s="68">
        <v>1.66334</v>
      </c>
      <c r="M18" s="68">
        <v>0.111792</v>
      </c>
      <c r="N18" s="68">
        <v>7.4000000000000003E-3</v>
      </c>
      <c r="O18" s="68">
        <v>0.3178086</v>
      </c>
      <c r="P18" s="68">
        <v>4.1099999999999998E-2</v>
      </c>
      <c r="Q18" s="68">
        <f t="shared" si="2"/>
        <v>4.9260278000000008</v>
      </c>
      <c r="R18" s="17"/>
      <c r="V18" s="18"/>
      <c r="W18" s="18"/>
    </row>
    <row r="19" spans="1:27" x14ac:dyDescent="0.25">
      <c r="B19" s="34" t="s">
        <v>22</v>
      </c>
      <c r="C19" s="68">
        <v>20.745193</v>
      </c>
      <c r="D19" s="68">
        <v>11.967873000000001</v>
      </c>
      <c r="E19" s="68">
        <v>0</v>
      </c>
      <c r="F19" s="68">
        <v>2.8962200000011641E-3</v>
      </c>
      <c r="G19" s="68">
        <v>6.6791999999999713E-2</v>
      </c>
      <c r="H19" s="68">
        <v>9.5806500000004645E-3</v>
      </c>
      <c r="I19" s="68">
        <v>0</v>
      </c>
      <c r="J19" s="68">
        <v>6.9142899999996505E-3</v>
      </c>
      <c r="K19" s="68">
        <v>0.18366105999999954</v>
      </c>
      <c r="L19" s="68">
        <v>1.1641532182693481E-16</v>
      </c>
      <c r="M19" s="68">
        <v>0</v>
      </c>
      <c r="N19" s="68">
        <v>4.6566128730773924E-16</v>
      </c>
      <c r="O19" s="68">
        <v>7.5900000000005824E-3</v>
      </c>
      <c r="P19" s="68">
        <v>4.6566128730773924E-16</v>
      </c>
      <c r="Q19" s="68">
        <f t="shared" si="2"/>
        <v>0.27743422000000212</v>
      </c>
      <c r="R19" s="17"/>
      <c r="S19" s="56"/>
      <c r="T19" s="5"/>
      <c r="U19" s="5"/>
      <c r="V19" s="18"/>
      <c r="W19" s="18"/>
      <c r="X19" s="5"/>
      <c r="Y19" s="5"/>
      <c r="Z19" s="5"/>
      <c r="AA19" s="5"/>
    </row>
    <row r="20" spans="1:27" x14ac:dyDescent="0.25">
      <c r="B20" s="22" t="s">
        <v>11</v>
      </c>
      <c r="C20" s="2">
        <f>C21+C22</f>
        <v>2630.0756040000001</v>
      </c>
      <c r="D20" s="2">
        <f t="shared" ref="D20:P20" si="3">D21+D22</f>
        <v>2621.8098660000001</v>
      </c>
      <c r="E20" s="2">
        <f t="shared" si="3"/>
        <v>0</v>
      </c>
      <c r="F20" s="2">
        <f t="shared" si="3"/>
        <v>86.083333999999994</v>
      </c>
      <c r="G20" s="2">
        <f t="shared" si="3"/>
        <v>78.963903000000002</v>
      </c>
      <c r="H20" s="2">
        <f t="shared" si="3"/>
        <v>83.646668000000005</v>
      </c>
      <c r="I20" s="2">
        <f t="shared" si="3"/>
        <v>20.124392</v>
      </c>
      <c r="J20" s="2">
        <f t="shared" si="3"/>
        <v>85.98</v>
      </c>
      <c r="K20" s="2">
        <f t="shared" si="3"/>
        <v>88.923333999999997</v>
      </c>
      <c r="L20" s="2">
        <f t="shared" si="3"/>
        <v>15</v>
      </c>
      <c r="M20" s="2">
        <f t="shared" si="3"/>
        <v>49.7</v>
      </c>
      <c r="N20" s="2">
        <f t="shared" si="3"/>
        <v>38.6</v>
      </c>
      <c r="O20" s="2">
        <f t="shared" si="3"/>
        <v>36.5</v>
      </c>
      <c r="P20" s="2">
        <f t="shared" si="3"/>
        <v>78.801349999999999</v>
      </c>
      <c r="Q20" s="2">
        <f t="shared" ref="Q20" si="4">Q21</f>
        <v>662.32298100000003</v>
      </c>
      <c r="R20" s="17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B21" s="34" t="s">
        <v>10</v>
      </c>
      <c r="C21" s="68">
        <v>2630.0034850000002</v>
      </c>
      <c r="D21" s="68">
        <v>2621.7377470000001</v>
      </c>
      <c r="E21" s="68">
        <v>0</v>
      </c>
      <c r="F21" s="68">
        <v>86.083333999999994</v>
      </c>
      <c r="G21" s="68">
        <v>78.963903000000002</v>
      </c>
      <c r="H21" s="68">
        <v>83.646668000000005</v>
      </c>
      <c r="I21" s="68">
        <v>20.124392</v>
      </c>
      <c r="J21" s="68">
        <v>85.98</v>
      </c>
      <c r="K21" s="68">
        <v>88.923333999999997</v>
      </c>
      <c r="L21" s="68">
        <v>15</v>
      </c>
      <c r="M21" s="68">
        <v>49.7</v>
      </c>
      <c r="N21" s="68">
        <v>38.6</v>
      </c>
      <c r="O21" s="68">
        <v>36.5</v>
      </c>
      <c r="P21" s="68">
        <v>78.801349999999999</v>
      </c>
      <c r="Q21" s="68">
        <f>SUM(E21:P21)</f>
        <v>662.32298100000003</v>
      </c>
      <c r="R21" s="17"/>
      <c r="S21" s="50" t="s">
        <v>45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B22" s="34" t="s">
        <v>74</v>
      </c>
      <c r="C22" s="68">
        <v>7.2119000000000003E-2</v>
      </c>
      <c r="D22" s="68">
        <v>7.2119000000000003E-2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f>SUM(E22:P22)</f>
        <v>0</v>
      </c>
      <c r="R22" s="17"/>
      <c r="S22" s="50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B23" s="25" t="s">
        <v>43</v>
      </c>
      <c r="C23" s="24">
        <f t="shared" ref="C23:Q23" si="5">C24+C31</f>
        <v>26240.830314000003</v>
      </c>
      <c r="D23" s="24">
        <f t="shared" si="5"/>
        <v>27850.981604639997</v>
      </c>
      <c r="E23" s="23">
        <f t="shared" si="5"/>
        <v>397.74720012</v>
      </c>
      <c r="F23" s="23">
        <f t="shared" si="5"/>
        <v>737.35369268000011</v>
      </c>
      <c r="G23" s="23">
        <f t="shared" si="5"/>
        <v>876.85065839000015</v>
      </c>
      <c r="H23" s="23">
        <f t="shared" si="5"/>
        <v>616.1644604999999</v>
      </c>
      <c r="I23" s="23">
        <f t="shared" si="5"/>
        <v>975.59063764000018</v>
      </c>
      <c r="J23" s="23">
        <f t="shared" si="5"/>
        <v>1079.3120959099999</v>
      </c>
      <c r="K23" s="23">
        <f t="shared" si="5"/>
        <v>724.38297197000009</v>
      </c>
      <c r="L23" s="23">
        <f t="shared" si="5"/>
        <v>875.10521505999964</v>
      </c>
      <c r="M23" s="23">
        <f t="shared" si="5"/>
        <v>924.80038440999988</v>
      </c>
      <c r="N23" s="23">
        <f t="shared" si="5"/>
        <v>922.04257433999999</v>
      </c>
      <c r="O23" s="23">
        <f t="shared" si="5"/>
        <v>1307.3857203600001</v>
      </c>
      <c r="P23" s="23">
        <f t="shared" si="5"/>
        <v>2380.6429141799999</v>
      </c>
      <c r="Q23" s="23">
        <f t="shared" si="5"/>
        <v>11817.37852556</v>
      </c>
      <c r="R23" s="17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33"/>
      <c r="B24" s="20" t="s">
        <v>21</v>
      </c>
      <c r="C24" s="1">
        <f t="shared" ref="C24:Q24" si="6">C25+C26+C27+C29+C30</f>
        <v>22977.399618000003</v>
      </c>
      <c r="D24" s="1">
        <f t="shared" si="6"/>
        <v>24106.549188819998</v>
      </c>
      <c r="E24" s="1">
        <f t="shared" si="6"/>
        <v>396.73035912</v>
      </c>
      <c r="F24" s="1">
        <f t="shared" si="6"/>
        <v>717.69726579000007</v>
      </c>
      <c r="G24" s="1">
        <f t="shared" si="6"/>
        <v>839.51758213000016</v>
      </c>
      <c r="H24" s="1">
        <f t="shared" si="6"/>
        <v>575.26372678999985</v>
      </c>
      <c r="I24" s="1">
        <f t="shared" si="6"/>
        <v>873.83167026000012</v>
      </c>
      <c r="J24" s="1">
        <f t="shared" si="6"/>
        <v>999.72374828999989</v>
      </c>
      <c r="K24" s="1">
        <f t="shared" si="6"/>
        <v>645.9578869500001</v>
      </c>
      <c r="L24" s="1">
        <f t="shared" si="6"/>
        <v>821.8118692099996</v>
      </c>
      <c r="M24" s="1">
        <f t="shared" si="6"/>
        <v>856.60078868999994</v>
      </c>
      <c r="N24" s="1">
        <f t="shared" si="6"/>
        <v>836.58430461</v>
      </c>
      <c r="O24" s="1">
        <f t="shared" si="6"/>
        <v>1189.1088385200001</v>
      </c>
      <c r="P24" s="1">
        <f t="shared" si="6"/>
        <v>1976.70378701</v>
      </c>
      <c r="Q24" s="1">
        <f t="shared" si="6"/>
        <v>10729.53182737</v>
      </c>
      <c r="R24" s="17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B25" s="29" t="s">
        <v>20</v>
      </c>
      <c r="C25" s="68">
        <v>22661.533091000001</v>
      </c>
      <c r="D25" s="68">
        <v>23822.181789359998</v>
      </c>
      <c r="E25" s="68">
        <v>396.73035912</v>
      </c>
      <c r="F25" s="68">
        <v>713.63676124000006</v>
      </c>
      <c r="G25" s="68">
        <v>819.06581789000018</v>
      </c>
      <c r="H25" s="68">
        <v>573.02119698999979</v>
      </c>
      <c r="I25" s="68">
        <v>860.97349338000015</v>
      </c>
      <c r="J25" s="68">
        <v>982.81273011999997</v>
      </c>
      <c r="K25" s="68">
        <v>637.05148257000008</v>
      </c>
      <c r="L25" s="68">
        <v>810.28667939999968</v>
      </c>
      <c r="M25" s="68">
        <v>840.8649896899999</v>
      </c>
      <c r="N25" s="68">
        <v>825.35253116000001</v>
      </c>
      <c r="O25" s="68">
        <v>1176.3993852900001</v>
      </c>
      <c r="P25" s="68">
        <v>1942.21779601</v>
      </c>
      <c r="Q25" s="68">
        <f>(SUM(E25:P25))</f>
        <v>10578.413222859999</v>
      </c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B26" s="29" t="s">
        <v>19</v>
      </c>
      <c r="C26" s="68">
        <v>11.74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f t="shared" ref="Q26:Q30" si="7">(SUM(E26:P26))</f>
        <v>0</v>
      </c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5">
      <c r="B27" s="29" t="s">
        <v>18</v>
      </c>
      <c r="C27" s="68">
        <v>8.7514000000000003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f t="shared" si="7"/>
        <v>0</v>
      </c>
      <c r="S27" s="5"/>
      <c r="T27" s="5"/>
      <c r="U27" s="5"/>
      <c r="V27" s="5"/>
      <c r="W27" s="5"/>
      <c r="X27" s="5"/>
      <c r="Y27" s="5"/>
      <c r="Z27" s="5"/>
      <c r="AA27" s="5"/>
    </row>
    <row r="28" spans="1:27" s="31" customFormat="1" x14ac:dyDescent="0.25">
      <c r="B28" s="32" t="s">
        <v>15</v>
      </c>
      <c r="C28" s="68">
        <v>8.7514000000000003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f t="shared" si="7"/>
        <v>0</v>
      </c>
      <c r="R28" s="17"/>
      <c r="S28" s="55"/>
    </row>
    <row r="29" spans="1:27" x14ac:dyDescent="0.25">
      <c r="B29" s="29" t="s">
        <v>14</v>
      </c>
      <c r="C29" s="68">
        <v>281.66482200000002</v>
      </c>
      <c r="D29" s="68">
        <v>270.51148846000007</v>
      </c>
      <c r="E29" s="68">
        <v>0</v>
      </c>
      <c r="F29" s="68">
        <v>4.0605045500000001</v>
      </c>
      <c r="G29" s="68">
        <v>14.23737352</v>
      </c>
      <c r="H29" s="68">
        <v>2.2422297999999996</v>
      </c>
      <c r="I29" s="68">
        <v>8.9453347300000008</v>
      </c>
      <c r="J29" s="68">
        <v>10.17920851</v>
      </c>
      <c r="K29" s="68">
        <v>8.9064043799999997</v>
      </c>
      <c r="L29" s="68">
        <v>10.760537940000001</v>
      </c>
      <c r="M29" s="68">
        <v>12.8500648</v>
      </c>
      <c r="N29" s="68">
        <v>10.476009980000001</v>
      </c>
      <c r="O29" s="68">
        <v>11.19714387</v>
      </c>
      <c r="P29" s="68">
        <v>32.138788030000001</v>
      </c>
      <c r="Q29" s="68">
        <f t="shared" si="7"/>
        <v>125.99360011</v>
      </c>
      <c r="R29" s="17"/>
      <c r="S29" s="5"/>
      <c r="T29" s="5"/>
      <c r="U29" s="5"/>
      <c r="V29" s="5"/>
      <c r="W29" s="5"/>
      <c r="X29" s="5"/>
      <c r="Y29" s="5"/>
      <c r="Z29" s="5"/>
      <c r="AA29" s="5"/>
    </row>
    <row r="30" spans="1:27" x14ac:dyDescent="0.25">
      <c r="B30" s="29" t="s">
        <v>13</v>
      </c>
      <c r="C30" s="68">
        <v>13.710305</v>
      </c>
      <c r="D30" s="68">
        <v>13.855911000000001</v>
      </c>
      <c r="E30" s="68">
        <v>0</v>
      </c>
      <c r="F30" s="68">
        <v>0</v>
      </c>
      <c r="G30" s="68">
        <v>6.2143907200000008</v>
      </c>
      <c r="H30" s="68">
        <v>2.9999999999999997E-4</v>
      </c>
      <c r="I30" s="68">
        <v>3.9128421499999999</v>
      </c>
      <c r="J30" s="68">
        <v>6.7318096600000006</v>
      </c>
      <c r="K30" s="68">
        <v>0</v>
      </c>
      <c r="L30" s="68">
        <v>0.76465187000000001</v>
      </c>
      <c r="M30" s="68">
        <v>2.8857342000000004</v>
      </c>
      <c r="N30" s="68">
        <v>0.75576346999999999</v>
      </c>
      <c r="O30" s="68">
        <v>1.5123093600000002</v>
      </c>
      <c r="P30" s="68">
        <v>2.3472029699999997</v>
      </c>
      <c r="Q30" s="68">
        <f t="shared" si="7"/>
        <v>25.125004400000009</v>
      </c>
      <c r="R30" s="17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5">
      <c r="B31" s="20" t="s">
        <v>9</v>
      </c>
      <c r="C31" s="3">
        <f>SUM(C32:C38)</f>
        <v>3263.4306959999999</v>
      </c>
      <c r="D31" s="3">
        <f>SUM(D32:D38)</f>
        <v>3744.4324158200002</v>
      </c>
      <c r="E31" s="3">
        <f t="shared" ref="E31:P31" si="8">SUM(E32:E38)</f>
        <v>1.0168410000000001</v>
      </c>
      <c r="F31" s="3">
        <f t="shared" si="8"/>
        <v>19.656426890000002</v>
      </c>
      <c r="G31" s="3">
        <f t="shared" si="8"/>
        <v>37.333076259999999</v>
      </c>
      <c r="H31" s="3">
        <f t="shared" si="8"/>
        <v>40.900733709999997</v>
      </c>
      <c r="I31" s="3">
        <f t="shared" si="8"/>
        <v>101.75896738000002</v>
      </c>
      <c r="J31" s="3">
        <f t="shared" si="8"/>
        <v>79.588347620000008</v>
      </c>
      <c r="K31" s="3">
        <f t="shared" si="8"/>
        <v>78.425085019999997</v>
      </c>
      <c r="L31" s="3">
        <f t="shared" si="8"/>
        <v>53.293345850000001</v>
      </c>
      <c r="M31" s="3">
        <f t="shared" si="8"/>
        <v>68.199595719999991</v>
      </c>
      <c r="N31" s="3">
        <f t="shared" si="8"/>
        <v>85.458269729999998</v>
      </c>
      <c r="O31" s="3">
        <f t="shared" si="8"/>
        <v>118.27688183999999</v>
      </c>
      <c r="P31" s="3">
        <f t="shared" si="8"/>
        <v>403.93912717000001</v>
      </c>
      <c r="Q31" s="58">
        <f>SUM(Q32:Q38)</f>
        <v>1087.8466981900001</v>
      </c>
      <c r="R31" s="17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5">
      <c r="B32" s="4" t="s">
        <v>35</v>
      </c>
      <c r="C32" s="68">
        <v>2485.3755839999999</v>
      </c>
      <c r="D32" s="68">
        <v>2709.8340745700007</v>
      </c>
      <c r="E32" s="68">
        <v>0</v>
      </c>
      <c r="F32" s="68">
        <v>11.018382560000001</v>
      </c>
      <c r="G32" s="68">
        <v>20.9726873</v>
      </c>
      <c r="H32" s="68">
        <v>31.698999879999999</v>
      </c>
      <c r="I32" s="68">
        <v>69.115323740000008</v>
      </c>
      <c r="J32" s="68">
        <v>35.489589180000003</v>
      </c>
      <c r="K32" s="68">
        <v>57.0385293</v>
      </c>
      <c r="L32" s="68">
        <v>15.296936270000003</v>
      </c>
      <c r="M32" s="68">
        <v>18.227119120000001</v>
      </c>
      <c r="N32" s="68">
        <v>26.544763679999999</v>
      </c>
      <c r="O32" s="68">
        <v>59.756079719999988</v>
      </c>
      <c r="P32" s="68">
        <v>161.94743049000002</v>
      </c>
      <c r="Q32" s="68">
        <f>(SUM(E32:P32))</f>
        <v>507.10584124000002</v>
      </c>
      <c r="R32" s="17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5">
      <c r="B33" s="4" t="s">
        <v>36</v>
      </c>
      <c r="C33" s="68">
        <v>725.22665800000004</v>
      </c>
      <c r="D33" s="68">
        <v>994.0712960699999</v>
      </c>
      <c r="E33" s="68">
        <v>1.0168410000000001</v>
      </c>
      <c r="F33" s="68">
        <v>8.6380443300000014</v>
      </c>
      <c r="G33" s="68">
        <v>15.70311689</v>
      </c>
      <c r="H33" s="68">
        <v>9.201733830000002</v>
      </c>
      <c r="I33" s="68">
        <v>32.311222860000001</v>
      </c>
      <c r="J33" s="68">
        <v>44.069258440000006</v>
      </c>
      <c r="K33" s="68">
        <v>20.8685863</v>
      </c>
      <c r="L33" s="68">
        <v>32.136809079999999</v>
      </c>
      <c r="M33" s="68">
        <v>44.207304199999996</v>
      </c>
      <c r="N33" s="68">
        <v>58.012368899999998</v>
      </c>
      <c r="O33" s="68">
        <v>53.411901690000001</v>
      </c>
      <c r="P33" s="68">
        <v>238.48734629</v>
      </c>
      <c r="Q33" s="68">
        <f t="shared" ref="Q33:Q38" si="9">(SUM(E33:P33))</f>
        <v>558.06453381000006</v>
      </c>
      <c r="R33" s="17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5">
      <c r="B34" s="4" t="s">
        <v>39</v>
      </c>
      <c r="C34" s="68">
        <v>42.587499999999999</v>
      </c>
      <c r="D34" s="68">
        <v>27.391259999999999</v>
      </c>
      <c r="E34" s="68">
        <v>0</v>
      </c>
      <c r="F34" s="68">
        <v>0</v>
      </c>
      <c r="G34" s="68">
        <v>0</v>
      </c>
      <c r="H34" s="68">
        <v>0</v>
      </c>
      <c r="I34" s="68">
        <v>0.33242078000000003</v>
      </c>
      <c r="J34" s="68">
        <v>0</v>
      </c>
      <c r="K34" s="68">
        <v>0</v>
      </c>
      <c r="L34" s="68">
        <v>5.5738380000000003</v>
      </c>
      <c r="M34" s="68">
        <v>5.6299324000000004</v>
      </c>
      <c r="N34" s="68">
        <v>0</v>
      </c>
      <c r="O34" s="68">
        <v>5.0324364299999997</v>
      </c>
      <c r="P34" s="68">
        <v>0</v>
      </c>
      <c r="Q34" s="68">
        <f t="shared" si="9"/>
        <v>16.56862761</v>
      </c>
      <c r="R34" s="17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5">
      <c r="B35" s="4" t="s">
        <v>37</v>
      </c>
      <c r="C35" s="68">
        <v>9.4547310000000007</v>
      </c>
      <c r="D35" s="68">
        <v>12.34956218</v>
      </c>
      <c r="E35" s="68">
        <v>0</v>
      </c>
      <c r="F35" s="68">
        <v>0</v>
      </c>
      <c r="G35" s="68">
        <v>0.65727206999999999</v>
      </c>
      <c r="H35" s="68">
        <v>0</v>
      </c>
      <c r="I35" s="68">
        <v>0</v>
      </c>
      <c r="J35" s="68">
        <v>2.9499999999999998E-2</v>
      </c>
      <c r="K35" s="68">
        <v>0.51796942000000001</v>
      </c>
      <c r="L35" s="68">
        <v>0.28576249999999997</v>
      </c>
      <c r="M35" s="68">
        <v>0.13524</v>
      </c>
      <c r="N35" s="68">
        <v>0.90113715000000005</v>
      </c>
      <c r="O35" s="68">
        <v>7.6464000000000004E-2</v>
      </c>
      <c r="P35" s="68">
        <v>3.5043503899999995</v>
      </c>
      <c r="Q35" s="68">
        <f t="shared" si="9"/>
        <v>6.1076955299999991</v>
      </c>
      <c r="R35" s="17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5">
      <c r="B36" s="4" t="s">
        <v>38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f t="shared" si="9"/>
        <v>0</v>
      </c>
      <c r="R36" s="17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5">
      <c r="B37" s="4" t="s">
        <v>62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f t="shared" si="9"/>
        <v>0</v>
      </c>
      <c r="R37" s="17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5">
      <c r="B38" s="4" t="s">
        <v>40</v>
      </c>
      <c r="C38" s="68">
        <v>0.78622300000000001</v>
      </c>
      <c r="D38" s="68">
        <v>0.78622300000000001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f t="shared" si="9"/>
        <v>0</v>
      </c>
      <c r="R38" s="17"/>
      <c r="S38" s="5"/>
      <c r="T38" s="5"/>
      <c r="U38" s="5"/>
      <c r="V38" s="5"/>
      <c r="W38" s="5"/>
      <c r="X38" s="5"/>
      <c r="Y38" s="5"/>
      <c r="Z38" s="5"/>
      <c r="AA38" s="5"/>
    </row>
    <row r="39" spans="1:27" ht="17.25" customHeight="1" x14ac:dyDescent="0.25">
      <c r="B39" s="25" t="s">
        <v>42</v>
      </c>
      <c r="C39" s="24"/>
      <c r="D39" s="2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17"/>
      <c r="S39" s="5"/>
      <c r="T39" s="5"/>
      <c r="U39" s="5"/>
      <c r="V39" s="5"/>
      <c r="W39" s="5"/>
      <c r="X39" s="5"/>
      <c r="Y39" s="5"/>
      <c r="Z39" s="5"/>
      <c r="AA39" s="5"/>
    </row>
    <row r="40" spans="1:27" ht="17.25" customHeight="1" x14ac:dyDescent="0.25">
      <c r="B40" s="28" t="s">
        <v>12</v>
      </c>
      <c r="C40" s="26">
        <f t="shared" ref="C40:Q40" si="10">C13-C24</f>
        <v>-10258.107437000002</v>
      </c>
      <c r="D40" s="26">
        <f t="shared" si="10"/>
        <v>-9849.5454091499996</v>
      </c>
      <c r="E40" s="26">
        <f t="shared" si="10"/>
        <v>362.33554079999999</v>
      </c>
      <c r="F40" s="26">
        <f t="shared" si="10"/>
        <v>463.8656618</v>
      </c>
      <c r="G40" s="26">
        <f t="shared" si="10"/>
        <v>447.48602548999997</v>
      </c>
      <c r="H40" s="26">
        <f t="shared" si="10"/>
        <v>1389.0103578600001</v>
      </c>
      <c r="I40" s="26">
        <f t="shared" si="10"/>
        <v>1367.8642701799995</v>
      </c>
      <c r="J40" s="26">
        <f t="shared" si="10"/>
        <v>485.08981095000001</v>
      </c>
      <c r="K40" s="26">
        <f t="shared" si="10"/>
        <v>2233.7805166599996</v>
      </c>
      <c r="L40" s="26">
        <f t="shared" si="10"/>
        <v>348.68862936000039</v>
      </c>
      <c r="M40" s="26">
        <f t="shared" si="10"/>
        <v>1156.5476588999998</v>
      </c>
      <c r="N40" s="26">
        <f t="shared" si="10"/>
        <v>1219.9204272900001</v>
      </c>
      <c r="O40" s="26">
        <f t="shared" si="10"/>
        <v>1848.4722994100007</v>
      </c>
      <c r="P40" s="26">
        <f t="shared" si="10"/>
        <v>372.96146113000009</v>
      </c>
      <c r="Q40" s="26">
        <f t="shared" si="10"/>
        <v>11696.02265983</v>
      </c>
      <c r="R40" s="17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5">
      <c r="B41" s="28" t="s">
        <v>8</v>
      </c>
      <c r="C41" s="26">
        <f t="shared" ref="C41:Q41" si="11">C20-C31</f>
        <v>-633.35509199999979</v>
      </c>
      <c r="D41" s="26">
        <f t="shared" si="11"/>
        <v>-1122.6225498200001</v>
      </c>
      <c r="E41" s="26">
        <f t="shared" si="11"/>
        <v>-1.0168410000000001</v>
      </c>
      <c r="F41" s="26">
        <f t="shared" si="11"/>
        <v>66.426907109999988</v>
      </c>
      <c r="G41" s="26">
        <f t="shared" si="11"/>
        <v>41.630826740000003</v>
      </c>
      <c r="H41" s="26">
        <f t="shared" si="11"/>
        <v>42.745934290000008</v>
      </c>
      <c r="I41" s="26">
        <f t="shared" si="11"/>
        <v>-81.634575380000015</v>
      </c>
      <c r="J41" s="26">
        <f t="shared" si="11"/>
        <v>6.3916523799999965</v>
      </c>
      <c r="K41" s="26">
        <f t="shared" si="11"/>
        <v>10.49824898</v>
      </c>
      <c r="L41" s="26">
        <f t="shared" si="11"/>
        <v>-38.293345850000001</v>
      </c>
      <c r="M41" s="26">
        <f t="shared" si="11"/>
        <v>-18.499595719999988</v>
      </c>
      <c r="N41" s="26">
        <f t="shared" si="11"/>
        <v>-46.858269729999996</v>
      </c>
      <c r="O41" s="26">
        <f t="shared" si="11"/>
        <v>-81.776881839999987</v>
      </c>
      <c r="P41" s="26">
        <f t="shared" si="11"/>
        <v>-325.13777716999999</v>
      </c>
      <c r="Q41" s="26">
        <f t="shared" si="11"/>
        <v>-425.52371719000007</v>
      </c>
      <c r="R41" s="17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5">
      <c r="B42" s="28" t="s">
        <v>7</v>
      </c>
      <c r="C42" s="26">
        <f t="shared" ref="C42:Q42" si="12">(C13+C20)-(C24+C31)</f>
        <v>-10891.462529000002</v>
      </c>
      <c r="D42" s="26">
        <f t="shared" si="12"/>
        <v>-10972.16795897</v>
      </c>
      <c r="E42" s="26">
        <f t="shared" si="12"/>
        <v>361.31869979999999</v>
      </c>
      <c r="F42" s="26">
        <f t="shared" si="12"/>
        <v>530.29256890999989</v>
      </c>
      <c r="G42" s="26">
        <f t="shared" si="12"/>
        <v>489.11685223000006</v>
      </c>
      <c r="H42" s="26">
        <f t="shared" si="12"/>
        <v>1431.7562921500003</v>
      </c>
      <c r="I42" s="26">
        <f t="shared" si="12"/>
        <v>1286.2296947999994</v>
      </c>
      <c r="J42" s="26">
        <f t="shared" si="12"/>
        <v>491.48146333</v>
      </c>
      <c r="K42" s="26">
        <f t="shared" si="12"/>
        <v>2244.2787656399996</v>
      </c>
      <c r="L42" s="26">
        <f t="shared" si="12"/>
        <v>310.39528351000035</v>
      </c>
      <c r="M42" s="26">
        <f t="shared" si="12"/>
        <v>1138.0480631799996</v>
      </c>
      <c r="N42" s="26">
        <f t="shared" si="12"/>
        <v>1173.0621575599998</v>
      </c>
      <c r="O42" s="26">
        <f t="shared" si="12"/>
        <v>1766.6954175700007</v>
      </c>
      <c r="P42" s="26">
        <f t="shared" si="12"/>
        <v>47.82368396000038</v>
      </c>
      <c r="Q42" s="26">
        <f t="shared" si="12"/>
        <v>11270.498942640001</v>
      </c>
      <c r="R42" s="17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5">
      <c r="B43" s="28" t="s">
        <v>41</v>
      </c>
      <c r="C43" s="26">
        <f t="shared" ref="C43:Q43" si="13">C42+C27</f>
        <v>-10882.711129000003</v>
      </c>
      <c r="D43" s="26">
        <f t="shared" si="13"/>
        <v>-10972.16795897</v>
      </c>
      <c r="E43" s="26">
        <f t="shared" si="13"/>
        <v>361.31869979999999</v>
      </c>
      <c r="F43" s="26">
        <f t="shared" si="13"/>
        <v>530.29256890999989</v>
      </c>
      <c r="G43" s="26">
        <f t="shared" si="13"/>
        <v>489.11685223000006</v>
      </c>
      <c r="H43" s="26">
        <f t="shared" si="13"/>
        <v>1431.7562921500003</v>
      </c>
      <c r="I43" s="26">
        <f t="shared" si="13"/>
        <v>1286.2296947999994</v>
      </c>
      <c r="J43" s="26">
        <f t="shared" si="13"/>
        <v>491.48146333</v>
      </c>
      <c r="K43" s="26">
        <f t="shared" si="13"/>
        <v>2244.2787656399996</v>
      </c>
      <c r="L43" s="26">
        <f t="shared" si="13"/>
        <v>310.39528351000035</v>
      </c>
      <c r="M43" s="26">
        <f t="shared" si="13"/>
        <v>1138.0480631799996</v>
      </c>
      <c r="N43" s="26">
        <f t="shared" si="13"/>
        <v>1173.0621575599998</v>
      </c>
      <c r="O43" s="26">
        <f t="shared" si="13"/>
        <v>1766.6954175700007</v>
      </c>
      <c r="P43" s="26">
        <f t="shared" si="13"/>
        <v>47.82368396000038</v>
      </c>
      <c r="Q43" s="27">
        <f t="shared" si="13"/>
        <v>11270.498942640001</v>
      </c>
      <c r="R43" s="17"/>
      <c r="S43" s="5"/>
      <c r="T43" s="5"/>
      <c r="U43" s="5"/>
      <c r="V43" s="5"/>
      <c r="W43" s="5"/>
      <c r="X43" s="5"/>
      <c r="Y43" s="5"/>
      <c r="Z43" s="5"/>
      <c r="AA43" s="5"/>
    </row>
    <row r="44" spans="1:27" ht="17.25" customHeight="1" x14ac:dyDescent="0.25">
      <c r="B44" s="25" t="s">
        <v>0</v>
      </c>
      <c r="C44" s="77">
        <f>C45-C48</f>
        <v>-1.5</v>
      </c>
      <c r="D44" s="77">
        <f>D45-D48</f>
        <v>64.205429970000068</v>
      </c>
      <c r="E44" s="23">
        <f>E45-E48</f>
        <v>0</v>
      </c>
      <c r="F44" s="23">
        <f>F45-F48</f>
        <v>46.666666999999997</v>
      </c>
      <c r="G44" s="23">
        <f t="shared" ref="G44:Q44" si="14">G45-G48</f>
        <v>50</v>
      </c>
      <c r="H44" s="23">
        <f t="shared" si="14"/>
        <v>0</v>
      </c>
      <c r="I44" s="23">
        <f t="shared" si="14"/>
        <v>83.333332999999996</v>
      </c>
      <c r="J44" s="23">
        <f t="shared" si="14"/>
        <v>73.852816789999991</v>
      </c>
      <c r="K44" s="23">
        <f t="shared" si="14"/>
        <v>166.66666599999999</v>
      </c>
      <c r="L44" s="23">
        <f t="shared" si="14"/>
        <v>0</v>
      </c>
      <c r="M44" s="23">
        <f t="shared" si="14"/>
        <v>166.66666599999999</v>
      </c>
      <c r="N44" s="23">
        <f>N45-N48</f>
        <v>83.333332999999996</v>
      </c>
      <c r="O44" s="23">
        <f>O45-O48</f>
        <v>0</v>
      </c>
      <c r="P44" s="23">
        <f>P45-P48</f>
        <v>116.64269111</v>
      </c>
      <c r="Q44" s="23">
        <f t="shared" si="14"/>
        <v>787.16217289999997</v>
      </c>
      <c r="R44" s="17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5">
      <c r="A45" s="54"/>
      <c r="B45" s="22" t="s">
        <v>6</v>
      </c>
      <c r="C45" s="2">
        <f>SUM(C46:C47)</f>
        <v>1035</v>
      </c>
      <c r="D45" s="2">
        <f t="shared" ref="D45:Q45" si="15">SUM(D46:D47)</f>
        <v>1110.7577299700001</v>
      </c>
      <c r="E45" s="2">
        <f t="shared" si="15"/>
        <v>0</v>
      </c>
      <c r="F45" s="2">
        <f t="shared" si="15"/>
        <v>46.666666999999997</v>
      </c>
      <c r="G45" s="2">
        <f t="shared" si="15"/>
        <v>50</v>
      </c>
      <c r="H45" s="2">
        <f t="shared" si="15"/>
        <v>0</v>
      </c>
      <c r="I45" s="2">
        <f t="shared" si="15"/>
        <v>83.333332999999996</v>
      </c>
      <c r="J45" s="2">
        <f t="shared" si="15"/>
        <v>83.333332999999996</v>
      </c>
      <c r="K45" s="2">
        <f t="shared" si="15"/>
        <v>166.66666599999999</v>
      </c>
      <c r="L45" s="2">
        <f t="shared" si="15"/>
        <v>0</v>
      </c>
      <c r="M45" s="2">
        <f t="shared" si="15"/>
        <v>166.66666599999999</v>
      </c>
      <c r="N45" s="2">
        <f t="shared" si="15"/>
        <v>83.333332999999996</v>
      </c>
      <c r="O45" s="2">
        <f t="shared" si="15"/>
        <v>0</v>
      </c>
      <c r="P45" s="2">
        <f t="shared" si="15"/>
        <v>116.66667</v>
      </c>
      <c r="Q45" s="2">
        <f t="shared" si="15"/>
        <v>796.66666799999996</v>
      </c>
      <c r="R45" s="17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B46" s="21" t="s">
        <v>5</v>
      </c>
      <c r="C46" s="68">
        <v>1000</v>
      </c>
      <c r="D46" s="68">
        <v>1075.7577299700001</v>
      </c>
      <c r="E46" s="68">
        <v>0</v>
      </c>
      <c r="F46" s="68">
        <v>46.666666999999997</v>
      </c>
      <c r="G46" s="68">
        <v>50</v>
      </c>
      <c r="H46" s="68">
        <v>0</v>
      </c>
      <c r="I46" s="68">
        <v>83.333332999999996</v>
      </c>
      <c r="J46" s="68">
        <v>83.333332999999996</v>
      </c>
      <c r="K46" s="68">
        <v>166.66666599999999</v>
      </c>
      <c r="L46" s="68">
        <v>0</v>
      </c>
      <c r="M46" s="68">
        <v>166.66666599999999</v>
      </c>
      <c r="N46" s="68">
        <v>83.333332999999996</v>
      </c>
      <c r="O46" s="68">
        <v>0</v>
      </c>
      <c r="P46" s="68">
        <v>116.66667</v>
      </c>
      <c r="Q46" s="68">
        <f>(SUM(E46:P46))</f>
        <v>796.66666799999996</v>
      </c>
      <c r="R46" s="17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5">
      <c r="B47" s="21" t="s">
        <v>4</v>
      </c>
      <c r="C47" s="68">
        <v>35</v>
      </c>
      <c r="D47" s="68">
        <v>35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f>(SUM(E47:P47))</f>
        <v>0</v>
      </c>
      <c r="R47" s="49"/>
      <c r="S47" s="30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B48" s="20" t="s">
        <v>3</v>
      </c>
      <c r="C48" s="2">
        <f>SUM(C49:C51)</f>
        <v>1036.5</v>
      </c>
      <c r="D48" s="2">
        <f t="shared" ref="D48:Q48" si="16">SUM(D49:D51)</f>
        <v>1046.5523000000001</v>
      </c>
      <c r="E48" s="76">
        <f t="shared" si="16"/>
        <v>0</v>
      </c>
      <c r="F48" s="76">
        <f t="shared" si="16"/>
        <v>0</v>
      </c>
      <c r="G48" s="76">
        <f t="shared" si="16"/>
        <v>0</v>
      </c>
      <c r="H48" s="76">
        <f t="shared" si="16"/>
        <v>0</v>
      </c>
      <c r="I48" s="76">
        <f t="shared" si="16"/>
        <v>0</v>
      </c>
      <c r="J48" s="76">
        <f t="shared" si="16"/>
        <v>9.4805162100000011</v>
      </c>
      <c r="K48" s="76">
        <f t="shared" si="16"/>
        <v>0</v>
      </c>
      <c r="L48" s="76">
        <f t="shared" si="16"/>
        <v>0</v>
      </c>
      <c r="M48" s="76">
        <f t="shared" si="16"/>
        <v>0</v>
      </c>
      <c r="N48" s="76">
        <f t="shared" si="16"/>
        <v>0</v>
      </c>
      <c r="O48" s="76">
        <f t="shared" si="16"/>
        <v>0</v>
      </c>
      <c r="P48" s="76">
        <f t="shared" si="16"/>
        <v>2.3978889999999999E-2</v>
      </c>
      <c r="Q48" s="76">
        <f t="shared" si="16"/>
        <v>9.5044951000000015</v>
      </c>
      <c r="R48" s="17"/>
      <c r="S48" s="5"/>
      <c r="T48" s="5"/>
      <c r="U48" s="5"/>
      <c r="V48" s="5"/>
      <c r="W48" s="5"/>
      <c r="X48" s="5"/>
      <c r="Y48" s="5"/>
      <c r="Z48" s="5"/>
      <c r="AA48" s="5"/>
    </row>
    <row r="49" spans="2:27" x14ac:dyDescent="0.25">
      <c r="B49" s="19" t="s">
        <v>2</v>
      </c>
      <c r="C49" s="68">
        <v>1000</v>
      </c>
      <c r="D49" s="68">
        <v>1000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f>(SUM(E49:P49))</f>
        <v>0</v>
      </c>
      <c r="R49" s="17"/>
      <c r="S49" s="5"/>
      <c r="T49" s="5"/>
      <c r="U49" s="5"/>
      <c r="V49" s="5"/>
      <c r="W49" s="5"/>
      <c r="X49" s="5"/>
      <c r="Y49" s="5"/>
      <c r="Z49" s="5"/>
      <c r="AA49" s="5"/>
    </row>
    <row r="50" spans="2:27" x14ac:dyDescent="0.25">
      <c r="B50" s="19" t="s">
        <v>1</v>
      </c>
      <c r="C50" s="68">
        <v>36.5</v>
      </c>
      <c r="D50" s="68">
        <v>46.552300000000002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9.4805162100000011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2.3978889999999999E-2</v>
      </c>
      <c r="Q50" s="68">
        <f t="shared" ref="Q50:Q51" si="17">(SUM(E50:P50))</f>
        <v>9.5044951000000015</v>
      </c>
      <c r="R50" s="17"/>
      <c r="S50" s="5"/>
      <c r="T50" s="5"/>
      <c r="U50" s="5"/>
      <c r="V50" s="5"/>
      <c r="W50" s="5"/>
      <c r="X50" s="5"/>
      <c r="Y50" s="5"/>
      <c r="Z50" s="5"/>
      <c r="AA50" s="5"/>
    </row>
    <row r="51" spans="2:27" ht="15.75" thickBot="1" x14ac:dyDescent="0.3">
      <c r="B51" s="53" t="s">
        <v>63</v>
      </c>
      <c r="C51" s="69">
        <v>0</v>
      </c>
      <c r="D51" s="69">
        <v>0</v>
      </c>
      <c r="E51" s="69">
        <v>0</v>
      </c>
      <c r="F51" s="69">
        <v>0</v>
      </c>
      <c r="G51" s="69">
        <v>0</v>
      </c>
      <c r="H51" s="69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>
        <f t="shared" si="17"/>
        <v>0</v>
      </c>
      <c r="R51" s="17"/>
      <c r="S51" s="5"/>
      <c r="T51" s="5"/>
      <c r="U51" s="5"/>
      <c r="V51" s="5"/>
      <c r="W51" s="5"/>
      <c r="X51" s="5"/>
      <c r="Y51" s="5"/>
      <c r="Z51" s="5"/>
      <c r="AA51" s="5"/>
    </row>
    <row r="52" spans="2:27" ht="19.5" customHeight="1" x14ac:dyDescent="0.25">
      <c r="B52" s="63" t="s">
        <v>48</v>
      </c>
      <c r="C52" s="63"/>
      <c r="D52" s="63"/>
      <c r="E52" s="15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2:27" x14ac:dyDescent="0.25">
      <c r="B53" s="71" t="s">
        <v>67</v>
      </c>
      <c r="C53" s="10"/>
      <c r="D53" s="10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2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2:27" x14ac:dyDescent="0.25">
      <c r="B54" s="11"/>
      <c r="C54" s="10"/>
      <c r="D54" s="1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2:27" x14ac:dyDescent="0.25">
      <c r="B55" s="11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27" x14ac:dyDescent="0.25">
      <c r="B56" s="11"/>
      <c r="C56" s="10"/>
      <c r="D56" s="10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2:27" x14ac:dyDescent="0.25">
      <c r="B57" s="11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27" x14ac:dyDescent="0.25"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 x14ac:dyDescent="0.25"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 x14ac:dyDescent="0.25"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27" x14ac:dyDescent="0.25">
      <c r="C61" s="5"/>
      <c r="D61" s="5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2:27" x14ac:dyDescent="0.25">
      <c r="C62" s="5"/>
      <c r="D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2:27" x14ac:dyDescent="0.25">
      <c r="C63" s="5"/>
      <c r="D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2:27" x14ac:dyDescent="0.25">
      <c r="C64" s="5"/>
      <c r="D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25:Q30 Q32:Q38 Q46:Q47 Q14:Q22 Q49:Q51" formulaRange="1"/>
    <ignoredError sqref="Q31 Q48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A68"/>
  <sheetViews>
    <sheetView showGridLines="0" zoomScale="80" zoomScaleNormal="80" workbookViewId="0">
      <selection activeCell="B59" sqref="B59"/>
    </sheetView>
  </sheetViews>
  <sheetFormatPr baseColWidth="10" defaultColWidth="11.42578125" defaultRowHeight="15" x14ac:dyDescent="0.25"/>
  <cols>
    <col min="1" max="1" width="6.28515625" style="5" customWidth="1"/>
    <col min="2" max="2" width="80.85546875" style="5" customWidth="1"/>
    <col min="3" max="4" width="17.85546875" style="7" bestFit="1" customWidth="1"/>
    <col min="5" max="16" width="16.5703125" style="5" bestFit="1" customWidth="1"/>
    <col min="17" max="17" width="17.85546875" style="6" bestFit="1" customWidth="1"/>
    <col min="18" max="18" width="18.85546875" style="6" bestFit="1" customWidth="1"/>
    <col min="19" max="19" width="21" style="6" customWidth="1"/>
    <col min="20" max="20" width="13.140625" style="6" bestFit="1" customWidth="1"/>
    <col min="21" max="26" width="11.42578125" style="6"/>
    <col min="27" max="27" width="12.7109375" style="6" bestFit="1" customWidth="1"/>
    <col min="28" max="16384" width="11.42578125" style="5"/>
  </cols>
  <sheetData>
    <row r="3" spans="1:27" ht="28.5" x14ac:dyDescent="0.25">
      <c r="A3" s="48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27" ht="21" x14ac:dyDescent="0.25">
      <c r="A4" s="48"/>
      <c r="B4" s="104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7" ht="15.75" customHeight="1" x14ac:dyDescent="0.25">
      <c r="A5" s="48"/>
      <c r="B5" s="106" t="s">
        <v>65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7" x14ac:dyDescent="0.25">
      <c r="A6" s="48"/>
      <c r="B6" s="108" t="s">
        <v>70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27" x14ac:dyDescent="0.25">
      <c r="A7" s="48"/>
      <c r="B7" s="52"/>
      <c r="C7" s="67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7" x14ac:dyDescent="0.25">
      <c r="A8" s="48"/>
      <c r="B8" s="51" t="s">
        <v>32</v>
      </c>
      <c r="C8" s="47"/>
      <c r="D8" s="47"/>
    </row>
    <row r="9" spans="1:27" ht="3.75" customHeight="1" x14ac:dyDescent="0.25">
      <c r="A9" s="44"/>
      <c r="B9" s="46"/>
      <c r="C9" s="45"/>
      <c r="D9" s="45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27" ht="30.75" customHeight="1" x14ac:dyDescent="0.25">
      <c r="B10" s="43" t="s">
        <v>31</v>
      </c>
      <c r="C10" s="42" t="s">
        <v>46</v>
      </c>
      <c r="D10" s="42" t="s">
        <v>59</v>
      </c>
      <c r="E10" s="41" t="s">
        <v>30</v>
      </c>
      <c r="F10" s="41" t="s">
        <v>47</v>
      </c>
      <c r="G10" s="41" t="s">
        <v>49</v>
      </c>
      <c r="H10" s="41" t="s">
        <v>58</v>
      </c>
      <c r="I10" s="41" t="s">
        <v>57</v>
      </c>
      <c r="J10" s="41" t="s">
        <v>56</v>
      </c>
      <c r="K10" s="41" t="s">
        <v>55</v>
      </c>
      <c r="L10" s="41" t="s">
        <v>54</v>
      </c>
      <c r="M10" s="41" t="s">
        <v>53</v>
      </c>
      <c r="N10" s="41" t="s">
        <v>52</v>
      </c>
      <c r="O10" s="41" t="s">
        <v>51</v>
      </c>
      <c r="P10" s="41" t="s">
        <v>50</v>
      </c>
      <c r="Q10" s="41" t="s">
        <v>29</v>
      </c>
      <c r="R10" s="5"/>
      <c r="S10" s="40"/>
      <c r="T10" s="5"/>
      <c r="U10" s="5"/>
      <c r="V10" s="5"/>
      <c r="W10" s="5"/>
      <c r="X10" s="5"/>
      <c r="Y10" s="5"/>
      <c r="Z10" s="5"/>
      <c r="AA10" s="5"/>
    </row>
    <row r="11" spans="1:27" ht="8.25" customHeight="1" x14ac:dyDescent="0.25">
      <c r="B11" s="39"/>
      <c r="C11" s="38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7.25" customHeight="1" x14ac:dyDescent="0.25">
      <c r="B12" s="25" t="s">
        <v>44</v>
      </c>
      <c r="C12" s="24">
        <f t="shared" ref="C12:P12" si="0">C13+C20</f>
        <v>80313.489761999997</v>
      </c>
      <c r="D12" s="24">
        <f t="shared" si="0"/>
        <v>84362.842795560005</v>
      </c>
      <c r="E12" s="23">
        <f t="shared" si="0"/>
        <v>1033.5976584300001</v>
      </c>
      <c r="F12" s="23">
        <f t="shared" si="0"/>
        <v>7796.8418615599985</v>
      </c>
      <c r="G12" s="23">
        <f t="shared" si="0"/>
        <v>4881.888918110003</v>
      </c>
      <c r="H12" s="23">
        <f t="shared" si="0"/>
        <v>4767.41366647</v>
      </c>
      <c r="I12" s="23">
        <f t="shared" si="0"/>
        <v>4732.3297804399999</v>
      </c>
      <c r="J12" s="23">
        <f t="shared" si="0"/>
        <v>4507.1684758700003</v>
      </c>
      <c r="K12" s="23">
        <f t="shared" si="0"/>
        <v>4150.7928038</v>
      </c>
      <c r="L12" s="23">
        <f t="shared" si="0"/>
        <v>4578.5518318900013</v>
      </c>
      <c r="M12" s="23">
        <f t="shared" si="0"/>
        <v>4800.175975780001</v>
      </c>
      <c r="N12" s="23">
        <f t="shared" si="0"/>
        <v>4731.8038134199996</v>
      </c>
      <c r="O12" s="23">
        <f t="shared" si="0"/>
        <v>4950.9409218699993</v>
      </c>
      <c r="P12" s="23">
        <f t="shared" si="0"/>
        <v>6814.2896103799994</v>
      </c>
      <c r="Q12" s="23">
        <f>+Q13+Q20</f>
        <v>57745.795318020013</v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5">
      <c r="A13" s="54"/>
      <c r="B13" s="22" t="s">
        <v>28</v>
      </c>
      <c r="C13" s="2">
        <f>SUM(C14:C19)</f>
        <v>77456.970633999998</v>
      </c>
      <c r="D13" s="2">
        <f t="shared" ref="D13:Q13" si="1">SUM(D14:D19)</f>
        <v>81506.040119559999</v>
      </c>
      <c r="E13" s="2">
        <f t="shared" si="1"/>
        <v>1028.9459794300001</v>
      </c>
      <c r="F13" s="2">
        <f t="shared" si="1"/>
        <v>7697.5577145999987</v>
      </c>
      <c r="G13" s="2">
        <f t="shared" si="1"/>
        <v>4673.3198395900026</v>
      </c>
      <c r="H13" s="2">
        <f t="shared" si="1"/>
        <v>4672.6136664699998</v>
      </c>
      <c r="I13" s="2">
        <f t="shared" si="1"/>
        <v>4689.7098177299995</v>
      </c>
      <c r="J13" s="2">
        <f t="shared" si="1"/>
        <v>4434.1892028700004</v>
      </c>
      <c r="K13" s="2">
        <f t="shared" si="1"/>
        <v>4115.8448269600003</v>
      </c>
      <c r="L13" s="2">
        <f t="shared" si="1"/>
        <v>4546.3107358900015</v>
      </c>
      <c r="M13" s="2">
        <f t="shared" si="1"/>
        <v>4759.638374780001</v>
      </c>
      <c r="N13" s="2">
        <f t="shared" si="1"/>
        <v>4607.3359674200001</v>
      </c>
      <c r="O13" s="2">
        <f t="shared" si="1"/>
        <v>4908.9409218699993</v>
      </c>
      <c r="P13" s="2">
        <f t="shared" si="1"/>
        <v>6729.8033963799999</v>
      </c>
      <c r="Q13" s="2">
        <f t="shared" si="1"/>
        <v>56864.210443990014</v>
      </c>
      <c r="R13" s="17"/>
      <c r="S13" s="17"/>
      <c r="T13" s="17"/>
      <c r="U13" s="17"/>
      <c r="V13" s="17"/>
      <c r="W13" s="17"/>
      <c r="X13" s="17"/>
      <c r="Y13" s="17"/>
      <c r="Z13" s="17"/>
      <c r="AA13" s="5"/>
    </row>
    <row r="14" spans="1:27" x14ac:dyDescent="0.25">
      <c r="B14" s="34" t="s">
        <v>27</v>
      </c>
      <c r="C14" s="68">
        <v>2208.5187420000002</v>
      </c>
      <c r="D14" s="68">
        <v>2152.4571679999999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f>(SUM(E14:P14))</f>
        <v>0</v>
      </c>
      <c r="R14" s="17"/>
      <c r="S14" s="18"/>
      <c r="T14" s="18"/>
      <c r="U14" s="18"/>
      <c r="V14" s="18"/>
      <c r="W14" s="18"/>
      <c r="X14" s="18"/>
      <c r="Y14" s="18"/>
      <c r="Z14" s="18"/>
      <c r="AA14" s="5"/>
    </row>
    <row r="15" spans="1:27" x14ac:dyDescent="0.25">
      <c r="B15" s="34" t="s">
        <v>26</v>
      </c>
      <c r="C15" s="68">
        <v>15618.548535</v>
      </c>
      <c r="D15" s="68">
        <v>16107.77955868</v>
      </c>
      <c r="E15" s="68">
        <v>86.41446559000002</v>
      </c>
      <c r="F15" s="68">
        <v>282.66707773000002</v>
      </c>
      <c r="G15" s="68">
        <v>313.56354736999998</v>
      </c>
      <c r="H15" s="68">
        <v>301.07672861000003</v>
      </c>
      <c r="I15" s="68">
        <v>312.77467254999993</v>
      </c>
      <c r="J15" s="68">
        <v>312.78367752999998</v>
      </c>
      <c r="K15" s="68">
        <v>139.81709627999993</v>
      </c>
      <c r="L15" s="68">
        <v>542.89919695000003</v>
      </c>
      <c r="M15" s="68">
        <v>405.80945487000002</v>
      </c>
      <c r="N15" s="68">
        <v>562.91529217000004</v>
      </c>
      <c r="O15" s="68">
        <v>725.92443338999988</v>
      </c>
      <c r="P15" s="68">
        <v>724.08201452000003</v>
      </c>
      <c r="Q15" s="68">
        <f t="shared" ref="Q15:Q19" si="2">(SUM(E15:P15))</f>
        <v>4710.7276575600008</v>
      </c>
      <c r="R15" s="17"/>
      <c r="S15" s="36"/>
      <c r="T15" s="36"/>
      <c r="U15" s="36"/>
      <c r="V15" s="18"/>
      <c r="W15" s="18"/>
      <c r="X15" s="36"/>
      <c r="Y15" s="36"/>
      <c r="Z15" s="36"/>
      <c r="AA15" s="18"/>
    </row>
    <row r="16" spans="1:27" s="35" customFormat="1" x14ac:dyDescent="0.25">
      <c r="B16" s="34" t="s">
        <v>25</v>
      </c>
      <c r="C16" s="68">
        <v>731.43948799999998</v>
      </c>
      <c r="D16" s="68">
        <v>731.43948799999998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f t="shared" si="2"/>
        <v>0</v>
      </c>
      <c r="R16" s="17"/>
      <c r="V16" s="18"/>
      <c r="W16" s="18"/>
    </row>
    <row r="17" spans="1:27" s="35" customFormat="1" x14ac:dyDescent="0.25">
      <c r="B17" s="34" t="s">
        <v>24</v>
      </c>
      <c r="C17" s="68">
        <v>58366.211449000002</v>
      </c>
      <c r="D17" s="68">
        <v>61992.431484879999</v>
      </c>
      <c r="E17" s="68">
        <v>942.49081383999999</v>
      </c>
      <c r="F17" s="68">
        <v>7414.2430501499994</v>
      </c>
      <c r="G17" s="68">
        <v>4359.674530610002</v>
      </c>
      <c r="H17" s="68">
        <v>4370.9352581900002</v>
      </c>
      <c r="I17" s="68">
        <v>4376.7051691999995</v>
      </c>
      <c r="J17" s="68">
        <v>4121.15698772</v>
      </c>
      <c r="K17" s="68">
        <v>3975.8467719200003</v>
      </c>
      <c r="L17" s="68">
        <v>4002.704501180001</v>
      </c>
      <c r="M17" s="68">
        <v>4353.6098470900006</v>
      </c>
      <c r="N17" s="68">
        <v>4043.8845573799999</v>
      </c>
      <c r="O17" s="68">
        <v>4182.1531632599999</v>
      </c>
      <c r="P17" s="68">
        <v>6005.2018908099999</v>
      </c>
      <c r="Q17" s="68">
        <f t="shared" si="2"/>
        <v>52148.606541350011</v>
      </c>
      <c r="R17" s="17"/>
      <c r="V17" s="18"/>
      <c r="W17" s="18"/>
    </row>
    <row r="18" spans="1:27" s="35" customFormat="1" x14ac:dyDescent="0.25">
      <c r="B18" s="34" t="s">
        <v>23</v>
      </c>
      <c r="C18" s="68">
        <v>1.4</v>
      </c>
      <c r="D18" s="68">
        <v>1.4</v>
      </c>
      <c r="E18" s="68">
        <v>4.07E-2</v>
      </c>
      <c r="F18" s="68">
        <v>0.64758671999999995</v>
      </c>
      <c r="G18" s="68">
        <v>6.5397440000000001E-2</v>
      </c>
      <c r="H18" s="68">
        <v>0.60167967</v>
      </c>
      <c r="I18" s="68">
        <v>0.22997598000000002</v>
      </c>
      <c r="J18" s="68">
        <v>0.24853761999999999</v>
      </c>
      <c r="K18" s="68">
        <v>0.17995426</v>
      </c>
      <c r="L18" s="68">
        <v>0.70703775999999996</v>
      </c>
      <c r="M18" s="68">
        <v>0.21907282</v>
      </c>
      <c r="N18" s="68">
        <v>0.53611787</v>
      </c>
      <c r="O18" s="68">
        <v>0.86332522</v>
      </c>
      <c r="P18" s="68">
        <v>0.44775843999999998</v>
      </c>
      <c r="Q18" s="68">
        <f t="shared" si="2"/>
        <v>4.7871437999999999</v>
      </c>
      <c r="R18" s="17"/>
      <c r="V18" s="18"/>
      <c r="W18" s="18"/>
    </row>
    <row r="19" spans="1:27" x14ac:dyDescent="0.25">
      <c r="B19" s="34" t="s">
        <v>22</v>
      </c>
      <c r="C19" s="68">
        <v>530.85242000000005</v>
      </c>
      <c r="D19" s="68">
        <v>520.53242</v>
      </c>
      <c r="E19" s="68">
        <v>4.6566128730773924E-16</v>
      </c>
      <c r="F19" s="68">
        <v>0</v>
      </c>
      <c r="G19" s="68">
        <v>1.6364170000000698E-2</v>
      </c>
      <c r="H19" s="68">
        <v>0</v>
      </c>
      <c r="I19" s="68">
        <v>3.4924596548080445E-16</v>
      </c>
      <c r="J19" s="68">
        <v>2.3283064365386962E-16</v>
      </c>
      <c r="K19" s="68">
        <v>1.0045000000002329E-3</v>
      </c>
      <c r="L19" s="68">
        <v>0</v>
      </c>
      <c r="M19" s="68">
        <v>0</v>
      </c>
      <c r="N19" s="68">
        <v>0</v>
      </c>
      <c r="O19" s="68">
        <v>2.153683453798294E-15</v>
      </c>
      <c r="P19" s="68">
        <v>7.1732609999999766E-2</v>
      </c>
      <c r="Q19" s="68">
        <f t="shared" si="2"/>
        <v>8.9101280000003905E-2</v>
      </c>
      <c r="R19" s="17"/>
      <c r="S19" s="56"/>
      <c r="T19" s="5"/>
      <c r="U19" s="5"/>
      <c r="V19" s="18"/>
      <c r="W19" s="18"/>
      <c r="X19" s="5"/>
      <c r="Y19" s="5"/>
      <c r="Z19" s="5"/>
      <c r="AA19" s="5"/>
    </row>
    <row r="20" spans="1:27" x14ac:dyDescent="0.25">
      <c r="B20" s="22" t="s">
        <v>11</v>
      </c>
      <c r="C20" s="2">
        <f>C22+C21+C23</f>
        <v>2856.5191280000004</v>
      </c>
      <c r="D20" s="2">
        <f t="shared" ref="D20:P20" si="3">D22+D21+D23</f>
        <v>2856.8026760000002</v>
      </c>
      <c r="E20" s="2">
        <f t="shared" si="3"/>
        <v>4.6516789999999997</v>
      </c>
      <c r="F20" s="2">
        <f t="shared" si="3"/>
        <v>99.284146960000015</v>
      </c>
      <c r="G20" s="2">
        <f t="shared" si="3"/>
        <v>208.56907852000001</v>
      </c>
      <c r="H20" s="2">
        <f t="shared" si="3"/>
        <v>94.8</v>
      </c>
      <c r="I20" s="2">
        <f t="shared" si="3"/>
        <v>42.619962710000003</v>
      </c>
      <c r="J20" s="2">
        <f t="shared" si="3"/>
        <v>72.979273000000006</v>
      </c>
      <c r="K20" s="2">
        <f t="shared" si="3"/>
        <v>34.947976840000003</v>
      </c>
      <c r="L20" s="2">
        <f t="shared" si="3"/>
        <v>32.241095999999999</v>
      </c>
      <c r="M20" s="2">
        <f t="shared" si="3"/>
        <v>40.537601000000002</v>
      </c>
      <c r="N20" s="2">
        <f t="shared" si="3"/>
        <v>124.46784599999999</v>
      </c>
      <c r="O20" s="2">
        <f t="shared" si="3"/>
        <v>42</v>
      </c>
      <c r="P20" s="2">
        <f t="shared" si="3"/>
        <v>84.486214000000004</v>
      </c>
      <c r="Q20" s="2">
        <f t="shared" ref="Q20" si="4">Q22</f>
        <v>881.58487403000004</v>
      </c>
      <c r="R20" s="17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B21" s="34" t="s">
        <v>73</v>
      </c>
      <c r="C21" s="68">
        <v>24.290461000000001</v>
      </c>
      <c r="D21" s="68">
        <v>24.290461000000001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f>SUM(E21:P21)</f>
        <v>0</v>
      </c>
      <c r="R21" s="17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34"/>
      <c r="B22" s="34" t="s">
        <v>10</v>
      </c>
      <c r="C22" s="68">
        <v>2732.4535340000002</v>
      </c>
      <c r="D22" s="68">
        <v>2732.7370820000001</v>
      </c>
      <c r="E22" s="68">
        <v>4.6516789999999997</v>
      </c>
      <c r="F22" s="68">
        <v>99.284146960000015</v>
      </c>
      <c r="G22" s="68">
        <v>208.56907852000001</v>
      </c>
      <c r="H22" s="68">
        <v>94.8</v>
      </c>
      <c r="I22" s="68">
        <v>42.619962710000003</v>
      </c>
      <c r="J22" s="68">
        <v>72.979273000000006</v>
      </c>
      <c r="K22" s="68">
        <v>34.947976840000003</v>
      </c>
      <c r="L22" s="68">
        <v>32.241095999999999</v>
      </c>
      <c r="M22" s="68">
        <v>40.537601000000002</v>
      </c>
      <c r="N22" s="68">
        <v>124.46784599999999</v>
      </c>
      <c r="O22" s="68">
        <v>42</v>
      </c>
      <c r="P22" s="68">
        <v>84.486214000000004</v>
      </c>
      <c r="Q22" s="68">
        <f t="shared" ref="Q22:Q23" si="5">SUM(E22:P22)</f>
        <v>881.58487403000004</v>
      </c>
      <c r="R22" s="17"/>
      <c r="S22" s="50" t="s">
        <v>45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B23" s="34" t="s">
        <v>74</v>
      </c>
      <c r="C23" s="68">
        <v>99.775132999999997</v>
      </c>
      <c r="D23" s="68">
        <v>99.775132999999997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f t="shared" si="5"/>
        <v>0</v>
      </c>
      <c r="R23" s="17"/>
      <c r="S23" s="50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B24" s="25" t="s">
        <v>43</v>
      </c>
      <c r="C24" s="24">
        <f t="shared" ref="C24:P24" si="6">C25+C34</f>
        <v>50954.253282999998</v>
      </c>
      <c r="D24" s="24">
        <f t="shared" si="6"/>
        <v>55421.137675289989</v>
      </c>
      <c r="E24" s="23">
        <f>E25+E34</f>
        <v>2182.2977173800009</v>
      </c>
      <c r="F24" s="23">
        <f t="shared" si="6"/>
        <v>2581.3076227900001</v>
      </c>
      <c r="G24" s="23">
        <f t="shared" si="6"/>
        <v>2848.548239239999</v>
      </c>
      <c r="H24" s="23">
        <f t="shared" si="6"/>
        <v>2771.9705157100007</v>
      </c>
      <c r="I24" s="23">
        <f t="shared" si="6"/>
        <v>2817.0176936000003</v>
      </c>
      <c r="J24" s="23">
        <f t="shared" si="6"/>
        <v>2817.1036958000004</v>
      </c>
      <c r="K24" s="23">
        <f t="shared" si="6"/>
        <v>2947.3020145499991</v>
      </c>
      <c r="L24" s="23">
        <f t="shared" si="6"/>
        <v>3015.9823540500001</v>
      </c>
      <c r="M24" s="23">
        <f t="shared" si="6"/>
        <v>2935.6555352000014</v>
      </c>
      <c r="N24" s="23">
        <f t="shared" si="6"/>
        <v>3122.2697688099979</v>
      </c>
      <c r="O24" s="23">
        <f t="shared" si="6"/>
        <v>4641.2916567500024</v>
      </c>
      <c r="P24" s="23">
        <f t="shared" si="6"/>
        <v>4332.0209281500001</v>
      </c>
      <c r="Q24" s="23">
        <f>Q25+Q34</f>
        <v>37012.767742029995</v>
      </c>
      <c r="R24" s="17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33"/>
      <c r="B25" s="20" t="s">
        <v>21</v>
      </c>
      <c r="C25" s="1">
        <f>C26+C27+C28+C32+C33</f>
        <v>46534.161762999996</v>
      </c>
      <c r="D25" s="1">
        <f>D26+D27+D28+D32+D33</f>
        <v>50268.306100189991</v>
      </c>
      <c r="E25" s="1">
        <f>E26+E27+E28+E32+E33</f>
        <v>2181.3622594000008</v>
      </c>
      <c r="F25" s="1">
        <f t="shared" ref="F25:Q25" si="7">F26+F27+F28+F32+F33</f>
        <v>2500.8449180000002</v>
      </c>
      <c r="G25" s="1">
        <f t="shared" si="7"/>
        <v>2657.885615969999</v>
      </c>
      <c r="H25" s="1">
        <f t="shared" si="7"/>
        <v>2686.9382204600006</v>
      </c>
      <c r="I25" s="1">
        <f t="shared" si="7"/>
        <v>2702.2949617300001</v>
      </c>
      <c r="J25" s="1">
        <f t="shared" si="7"/>
        <v>2689.5042828400005</v>
      </c>
      <c r="K25" s="1">
        <f t="shared" si="7"/>
        <v>2811.2207714499991</v>
      </c>
      <c r="L25" s="1">
        <f t="shared" si="7"/>
        <v>2869.7754288700003</v>
      </c>
      <c r="M25" s="1">
        <f t="shared" si="7"/>
        <v>2824.3684443700013</v>
      </c>
      <c r="N25" s="1">
        <f t="shared" si="7"/>
        <v>2963.6691317499981</v>
      </c>
      <c r="O25" s="1">
        <f t="shared" si="7"/>
        <v>4454.3489186300021</v>
      </c>
      <c r="P25" s="1">
        <f t="shared" si="7"/>
        <v>4029.0647503299997</v>
      </c>
      <c r="Q25" s="1">
        <f t="shared" si="7"/>
        <v>35371.277703799999</v>
      </c>
      <c r="R25" s="17"/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B26" s="29" t="s">
        <v>20</v>
      </c>
      <c r="C26" s="68">
        <v>45553.093008999997</v>
      </c>
      <c r="D26" s="68">
        <v>49206.363895399991</v>
      </c>
      <c r="E26" s="68">
        <v>2180.2510151000006</v>
      </c>
      <c r="F26" s="68">
        <v>2487.5258494100003</v>
      </c>
      <c r="G26" s="68">
        <v>2641.670856109999</v>
      </c>
      <c r="H26" s="68">
        <v>2679.8984523600006</v>
      </c>
      <c r="I26" s="68">
        <v>2684.0706073800002</v>
      </c>
      <c r="J26" s="68">
        <v>2676.1427762200005</v>
      </c>
      <c r="K26" s="68">
        <v>2804.873080339999</v>
      </c>
      <c r="L26" s="68">
        <v>2849.3546220800004</v>
      </c>
      <c r="M26" s="68">
        <v>2813.2942655400016</v>
      </c>
      <c r="N26" s="68">
        <v>2953.2639016199983</v>
      </c>
      <c r="O26" s="68">
        <v>4433.3018904300015</v>
      </c>
      <c r="P26" s="68">
        <v>4017.4108365899997</v>
      </c>
      <c r="Q26" s="68">
        <f>(SUM(E26:P26))</f>
        <v>35221.058153179998</v>
      </c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5">
      <c r="B27" s="29" t="s">
        <v>19</v>
      </c>
      <c r="C27" s="68">
        <v>137.973816</v>
      </c>
      <c r="D27" s="68">
        <v>137.99731600000001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f t="shared" ref="Q27:Q33" si="8">(SUM(E27:P27))</f>
        <v>0</v>
      </c>
      <c r="S27" s="5"/>
      <c r="T27" s="5"/>
      <c r="U27" s="5"/>
      <c r="V27" s="5"/>
      <c r="W27" s="5"/>
      <c r="X27" s="5"/>
      <c r="Y27" s="5"/>
      <c r="Z27" s="5"/>
      <c r="AA27" s="5"/>
    </row>
    <row r="28" spans="1:27" x14ac:dyDescent="0.25">
      <c r="B28" s="29" t="s">
        <v>18</v>
      </c>
      <c r="C28" s="68">
        <v>18.658244</v>
      </c>
      <c r="D28" s="68">
        <v>18.978992999999999</v>
      </c>
      <c r="E28" s="68">
        <v>0</v>
      </c>
      <c r="F28" s="68">
        <v>0</v>
      </c>
      <c r="G28" s="68">
        <v>0.06</v>
      </c>
      <c r="H28" s="68">
        <v>0.06</v>
      </c>
      <c r="I28" s="68">
        <v>0.06</v>
      </c>
      <c r="J28" s="68">
        <v>0.06</v>
      </c>
      <c r="K28" s="68">
        <v>2.507684E-2</v>
      </c>
      <c r="L28" s="68">
        <v>1.894645E-2</v>
      </c>
      <c r="M28" s="68">
        <v>1.2725110000000001E-2</v>
      </c>
      <c r="N28" s="68">
        <v>2.4E-2</v>
      </c>
      <c r="O28" s="68">
        <v>0</v>
      </c>
      <c r="P28" s="68">
        <v>0</v>
      </c>
      <c r="Q28" s="68">
        <f t="shared" si="8"/>
        <v>0.32074839999999999</v>
      </c>
      <c r="S28" s="5"/>
      <c r="T28" s="5"/>
      <c r="U28" s="5"/>
      <c r="V28" s="5"/>
      <c r="W28" s="5"/>
      <c r="X28" s="5"/>
      <c r="Y28" s="5"/>
      <c r="Z28" s="5"/>
      <c r="AA28" s="5"/>
    </row>
    <row r="29" spans="1:27" s="31" customFormat="1" x14ac:dyDescent="0.25">
      <c r="B29" s="32" t="s">
        <v>17</v>
      </c>
      <c r="C29" s="68">
        <v>1.05036</v>
      </c>
      <c r="D29" s="68">
        <v>1.3711089999999999</v>
      </c>
      <c r="E29" s="68">
        <v>0</v>
      </c>
      <c r="F29" s="68">
        <v>0</v>
      </c>
      <c r="G29" s="68">
        <v>0.06</v>
      </c>
      <c r="H29" s="68">
        <v>0.06</v>
      </c>
      <c r="I29" s="68">
        <v>0.06</v>
      </c>
      <c r="J29" s="68">
        <v>0.06</v>
      </c>
      <c r="K29" s="68">
        <v>2.507684E-2</v>
      </c>
      <c r="L29" s="68">
        <v>1.894645E-2</v>
      </c>
      <c r="M29" s="68">
        <v>1.2725110000000001E-2</v>
      </c>
      <c r="N29" s="68">
        <v>2.4E-2</v>
      </c>
      <c r="O29" s="68">
        <v>0</v>
      </c>
      <c r="P29" s="68">
        <v>0</v>
      </c>
      <c r="Q29" s="68">
        <f t="shared" si="8"/>
        <v>0.32074839999999999</v>
      </c>
    </row>
    <row r="30" spans="1:27" s="31" customFormat="1" x14ac:dyDescent="0.25">
      <c r="B30" s="32" t="s">
        <v>16</v>
      </c>
      <c r="C30" s="68">
        <v>15</v>
      </c>
      <c r="D30" s="68">
        <v>15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f t="shared" si="8"/>
        <v>0</v>
      </c>
      <c r="R30" s="17"/>
      <c r="S30" s="55"/>
    </row>
    <row r="31" spans="1:27" s="31" customFormat="1" x14ac:dyDescent="0.25">
      <c r="B31" s="32" t="s">
        <v>15</v>
      </c>
      <c r="C31" s="68">
        <v>2.6078839999999999</v>
      </c>
      <c r="D31" s="68">
        <v>2.6078839999999999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f t="shared" si="8"/>
        <v>0</v>
      </c>
      <c r="R31" s="17"/>
      <c r="S31" s="55"/>
    </row>
    <row r="32" spans="1:27" x14ac:dyDescent="0.25">
      <c r="B32" s="29" t="s">
        <v>14</v>
      </c>
      <c r="C32" s="68">
        <v>809.57733800000005</v>
      </c>
      <c r="D32" s="68">
        <v>867.24941750999994</v>
      </c>
      <c r="E32" s="68">
        <v>1.1112443000000001</v>
      </c>
      <c r="F32" s="68">
        <v>11.79219533</v>
      </c>
      <c r="G32" s="68">
        <v>14.114960470000002</v>
      </c>
      <c r="H32" s="68">
        <v>4.2797680999999992</v>
      </c>
      <c r="I32" s="68">
        <v>16.24879116</v>
      </c>
      <c r="J32" s="68">
        <v>13.299651620000001</v>
      </c>
      <c r="K32" s="68">
        <v>6.3179122999999997</v>
      </c>
      <c r="L32" s="68">
        <v>10.57495898</v>
      </c>
      <c r="M32" s="68">
        <v>10.14641209</v>
      </c>
      <c r="N32" s="68">
        <v>10.37548625</v>
      </c>
      <c r="O32" s="68">
        <v>18.046388199999999</v>
      </c>
      <c r="P32" s="68">
        <v>11.24657275</v>
      </c>
      <c r="Q32" s="68">
        <f t="shared" si="8"/>
        <v>127.55434154999999</v>
      </c>
      <c r="R32" s="17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5">
      <c r="B33" s="29" t="s">
        <v>13</v>
      </c>
      <c r="C33" s="68">
        <v>14.859356</v>
      </c>
      <c r="D33" s="68">
        <v>37.716478280000004</v>
      </c>
      <c r="E33" s="68">
        <v>0</v>
      </c>
      <c r="F33" s="68">
        <v>1.5268732599999999</v>
      </c>
      <c r="G33" s="68">
        <v>2.0397993899999998</v>
      </c>
      <c r="H33" s="68">
        <v>2.7</v>
      </c>
      <c r="I33" s="68">
        <v>1.9155631899999999</v>
      </c>
      <c r="J33" s="68">
        <v>1.8550000000000001E-3</v>
      </c>
      <c r="K33" s="68">
        <v>4.7019699999999998E-3</v>
      </c>
      <c r="L33" s="68">
        <v>9.826901359999999</v>
      </c>
      <c r="M33" s="68">
        <v>0.91504163000000005</v>
      </c>
      <c r="N33" s="68">
        <v>5.743880000000005E-3</v>
      </c>
      <c r="O33" s="68">
        <v>3.0006400000000002</v>
      </c>
      <c r="P33" s="68">
        <v>0.40734099000000001</v>
      </c>
      <c r="Q33" s="68">
        <f t="shared" si="8"/>
        <v>22.344460670000004</v>
      </c>
      <c r="R33" s="17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5">
      <c r="B34" s="20" t="s">
        <v>9</v>
      </c>
      <c r="C34" s="3">
        <f>SUM(C35:C41)</f>
        <v>4420.091519999999</v>
      </c>
      <c r="D34" s="3">
        <f>SUM(D35:D41)</f>
        <v>5152.8315750999991</v>
      </c>
      <c r="E34" s="3">
        <f t="shared" ref="E34:P34" si="9">SUM(E35:E41)</f>
        <v>0.93545798000000002</v>
      </c>
      <c r="F34" s="3">
        <f t="shared" si="9"/>
        <v>80.462704790000004</v>
      </c>
      <c r="G34" s="3">
        <f t="shared" si="9"/>
        <v>190.66262326999998</v>
      </c>
      <c r="H34" s="3">
        <f t="shared" si="9"/>
        <v>85.03229524999999</v>
      </c>
      <c r="I34" s="3">
        <f t="shared" si="9"/>
        <v>114.72273186999999</v>
      </c>
      <c r="J34" s="3">
        <f t="shared" si="9"/>
        <v>127.59941296</v>
      </c>
      <c r="K34" s="3">
        <f t="shared" si="9"/>
        <v>136.08124309999999</v>
      </c>
      <c r="L34" s="3">
        <f t="shared" si="9"/>
        <v>146.20692517999998</v>
      </c>
      <c r="M34" s="3">
        <f t="shared" si="9"/>
        <v>111.28709082999998</v>
      </c>
      <c r="N34" s="3">
        <f t="shared" si="9"/>
        <v>158.60063706000003</v>
      </c>
      <c r="O34" s="3">
        <f t="shared" si="9"/>
        <v>186.94273812000003</v>
      </c>
      <c r="P34" s="3">
        <f t="shared" si="9"/>
        <v>302.95617782000005</v>
      </c>
      <c r="Q34" s="58">
        <f>SUM(Q35:Q41)</f>
        <v>1641.49003823</v>
      </c>
      <c r="R34" s="17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5">
      <c r="B35" s="4" t="s">
        <v>35</v>
      </c>
      <c r="C35" s="68">
        <v>2124.7623739999999</v>
      </c>
      <c r="D35" s="68">
        <v>2868.3029100299996</v>
      </c>
      <c r="E35" s="68">
        <v>0</v>
      </c>
      <c r="F35" s="68">
        <v>44.69339196</v>
      </c>
      <c r="G35" s="68">
        <v>155.56721278999999</v>
      </c>
      <c r="H35" s="68">
        <v>57.155950519999998</v>
      </c>
      <c r="I35" s="68">
        <v>66.283282110000002</v>
      </c>
      <c r="J35" s="68">
        <v>74.300397099999998</v>
      </c>
      <c r="K35" s="68">
        <v>62.35662396</v>
      </c>
      <c r="L35" s="68">
        <v>25.514970350000002</v>
      </c>
      <c r="M35" s="68">
        <v>55.067053360000003</v>
      </c>
      <c r="N35" s="68">
        <v>102.46987591000001</v>
      </c>
      <c r="O35" s="68">
        <v>12.57498464</v>
      </c>
      <c r="P35" s="68">
        <v>146.84708121</v>
      </c>
      <c r="Q35" s="68">
        <f>(SUM(E35:P35))</f>
        <v>802.83082390999994</v>
      </c>
      <c r="R35" s="17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5">
      <c r="B36" s="4" t="s">
        <v>36</v>
      </c>
      <c r="C36" s="68">
        <v>2003.5588809999999</v>
      </c>
      <c r="D36" s="68">
        <v>2051.9493705400005</v>
      </c>
      <c r="E36" s="68">
        <v>0.93545798000000002</v>
      </c>
      <c r="F36" s="68">
        <v>33.119312830000005</v>
      </c>
      <c r="G36" s="68">
        <v>26.329785449999996</v>
      </c>
      <c r="H36" s="68">
        <v>27.63240734</v>
      </c>
      <c r="I36" s="68">
        <v>47.020191199999992</v>
      </c>
      <c r="J36" s="68">
        <v>44.631400979999988</v>
      </c>
      <c r="K36" s="68">
        <v>72.767573609999999</v>
      </c>
      <c r="L36" s="68">
        <v>117.76680707999998</v>
      </c>
      <c r="M36" s="68">
        <v>47.168375029999986</v>
      </c>
      <c r="N36" s="68">
        <v>53.694717310000001</v>
      </c>
      <c r="O36" s="68">
        <v>170.30145974000004</v>
      </c>
      <c r="P36" s="68">
        <v>155.11623882000004</v>
      </c>
      <c r="Q36" s="68">
        <f t="shared" ref="Q36:Q41" si="10">(SUM(E36:P36))</f>
        <v>796.48372737</v>
      </c>
      <c r="R36" s="17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5">
      <c r="B37" s="4" t="s">
        <v>39</v>
      </c>
      <c r="C37" s="68">
        <v>95.694784999999996</v>
      </c>
      <c r="D37" s="68">
        <v>28.389885</v>
      </c>
      <c r="E37" s="68">
        <v>0</v>
      </c>
      <c r="F37" s="68">
        <v>2.65</v>
      </c>
      <c r="G37" s="68">
        <v>7.9307747300000004</v>
      </c>
      <c r="H37" s="68">
        <v>0</v>
      </c>
      <c r="I37" s="68">
        <v>0.75</v>
      </c>
      <c r="J37" s="68">
        <v>0</v>
      </c>
      <c r="K37" s="68">
        <v>0</v>
      </c>
      <c r="L37" s="68">
        <v>0</v>
      </c>
      <c r="M37" s="68">
        <v>9.0254994800000006</v>
      </c>
      <c r="N37" s="68">
        <v>2.2563748700000001</v>
      </c>
      <c r="O37" s="68">
        <v>1.2839791899999999</v>
      </c>
      <c r="P37" s="68">
        <v>0.91474179</v>
      </c>
      <c r="Q37" s="68">
        <f t="shared" si="10"/>
        <v>24.811370060000005</v>
      </c>
      <c r="R37" s="17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5">
      <c r="B38" s="4" t="s">
        <v>37</v>
      </c>
      <c r="C38" s="68">
        <v>78.8095</v>
      </c>
      <c r="D38" s="68">
        <v>86.923429530000007</v>
      </c>
      <c r="E38" s="68">
        <v>0</v>
      </c>
      <c r="F38" s="68">
        <v>-2.9103830456733702E-17</v>
      </c>
      <c r="G38" s="68">
        <v>0.83485030000000005</v>
      </c>
      <c r="H38" s="68">
        <v>0.24393739</v>
      </c>
      <c r="I38" s="68">
        <v>0.66925855999999995</v>
      </c>
      <c r="J38" s="68">
        <v>8.6676148800000004</v>
      </c>
      <c r="K38" s="68">
        <v>0.95704553000000003</v>
      </c>
      <c r="L38" s="68">
        <v>2.9251477499999998</v>
      </c>
      <c r="M38" s="68">
        <v>2.6162959999999999E-2</v>
      </c>
      <c r="N38" s="68">
        <v>0.17966897000000001</v>
      </c>
      <c r="O38" s="68">
        <v>2.7823145499999997</v>
      </c>
      <c r="P38" s="68">
        <v>7.8116000000000005E-2</v>
      </c>
      <c r="Q38" s="68">
        <f t="shared" si="10"/>
        <v>17.364116890000002</v>
      </c>
      <c r="R38" s="17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5">
      <c r="B39" s="4" t="s">
        <v>38</v>
      </c>
      <c r="C39" s="68">
        <v>17.5</v>
      </c>
      <c r="D39" s="68">
        <v>17.5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f t="shared" si="10"/>
        <v>0</v>
      </c>
      <c r="R39" s="17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25">
      <c r="B40" s="4" t="s">
        <v>62</v>
      </c>
      <c r="C40" s="68">
        <v>98.9</v>
      </c>
      <c r="D40" s="68">
        <v>98.9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f t="shared" si="10"/>
        <v>0</v>
      </c>
      <c r="R40" s="17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5">
      <c r="B41" s="4" t="s">
        <v>40</v>
      </c>
      <c r="C41" s="68">
        <v>0.86597999999999997</v>
      </c>
      <c r="D41" s="68">
        <v>0.86597999999999997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f t="shared" si="10"/>
        <v>0</v>
      </c>
      <c r="R41" s="17"/>
      <c r="S41" s="5"/>
      <c r="T41" s="5"/>
      <c r="U41" s="5"/>
      <c r="V41" s="5"/>
      <c r="W41" s="5"/>
      <c r="X41" s="5"/>
      <c r="Y41" s="5"/>
      <c r="Z41" s="5"/>
      <c r="AA41" s="5"/>
    </row>
    <row r="42" spans="1:27" ht="17.25" customHeight="1" x14ac:dyDescent="0.25">
      <c r="B42" s="25" t="s">
        <v>42</v>
      </c>
      <c r="C42" s="24"/>
      <c r="D42" s="2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17"/>
      <c r="S42" s="5"/>
      <c r="T42" s="5"/>
      <c r="U42" s="5"/>
      <c r="V42" s="5"/>
      <c r="W42" s="5"/>
      <c r="X42" s="5"/>
      <c r="Y42" s="5"/>
      <c r="Z42" s="5"/>
      <c r="AA42" s="5"/>
    </row>
    <row r="43" spans="1:27" ht="17.25" customHeight="1" x14ac:dyDescent="0.25">
      <c r="B43" s="28" t="s">
        <v>12</v>
      </c>
      <c r="C43" s="26">
        <f t="shared" ref="C43:Q43" si="11">C13-C25</f>
        <v>30922.808871000001</v>
      </c>
      <c r="D43" s="26">
        <f t="shared" si="11"/>
        <v>31237.734019370007</v>
      </c>
      <c r="E43" s="26">
        <f>E13-E25</f>
        <v>-1152.4162799700007</v>
      </c>
      <c r="F43" s="26">
        <f t="shared" si="11"/>
        <v>5196.7127965999989</v>
      </c>
      <c r="G43" s="26">
        <f t="shared" si="11"/>
        <v>2015.4342236200036</v>
      </c>
      <c r="H43" s="26">
        <f t="shared" si="11"/>
        <v>1985.6754460099992</v>
      </c>
      <c r="I43" s="26">
        <f t="shared" si="11"/>
        <v>1987.4148559999994</v>
      </c>
      <c r="J43" s="26">
        <f t="shared" si="11"/>
        <v>1744.6849200299998</v>
      </c>
      <c r="K43" s="26">
        <f t="shared" si="11"/>
        <v>1304.6240555100012</v>
      </c>
      <c r="L43" s="26">
        <f t="shared" si="11"/>
        <v>1676.5353070200013</v>
      </c>
      <c r="M43" s="26">
        <f t="shared" si="11"/>
        <v>1935.2699304099997</v>
      </c>
      <c r="N43" s="26">
        <f t="shared" si="11"/>
        <v>1643.666835670002</v>
      </c>
      <c r="O43" s="26">
        <f t="shared" si="11"/>
        <v>454.59200323999721</v>
      </c>
      <c r="P43" s="26">
        <f t="shared" si="11"/>
        <v>2700.7386460500002</v>
      </c>
      <c r="Q43" s="26">
        <f t="shared" si="11"/>
        <v>21492.932740190015</v>
      </c>
      <c r="R43" s="17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5">
      <c r="B44" s="28" t="s">
        <v>8</v>
      </c>
      <c r="C44" s="26">
        <f t="shared" ref="C44:Q44" si="12">C20-C34</f>
        <v>-1563.5723919999987</v>
      </c>
      <c r="D44" s="26">
        <f t="shared" si="12"/>
        <v>-2296.0288990999989</v>
      </c>
      <c r="E44" s="26">
        <f t="shared" si="12"/>
        <v>3.7162210199999999</v>
      </c>
      <c r="F44" s="26">
        <f t="shared" si="12"/>
        <v>18.821442170000012</v>
      </c>
      <c r="G44" s="26">
        <f t="shared" si="12"/>
        <v>17.906455250000022</v>
      </c>
      <c r="H44" s="26">
        <f t="shared" si="12"/>
        <v>9.7677047500000072</v>
      </c>
      <c r="I44" s="26">
        <f t="shared" si="12"/>
        <v>-72.10276915999998</v>
      </c>
      <c r="J44" s="26">
        <f t="shared" si="12"/>
        <v>-54.620139959999989</v>
      </c>
      <c r="K44" s="26">
        <f t="shared" si="12"/>
        <v>-101.13326626</v>
      </c>
      <c r="L44" s="26">
        <f t="shared" si="12"/>
        <v>-113.96582917999999</v>
      </c>
      <c r="M44" s="26">
        <f t="shared" si="12"/>
        <v>-70.749489829999987</v>
      </c>
      <c r="N44" s="26">
        <f t="shared" si="12"/>
        <v>-34.132791060000031</v>
      </c>
      <c r="O44" s="26">
        <f t="shared" si="12"/>
        <v>-144.94273812000003</v>
      </c>
      <c r="P44" s="26">
        <f t="shared" si="12"/>
        <v>-218.46996382000003</v>
      </c>
      <c r="Q44" s="26">
        <f t="shared" si="12"/>
        <v>-759.90516419999994</v>
      </c>
      <c r="R44" s="17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5">
      <c r="B45" s="28" t="s">
        <v>7</v>
      </c>
      <c r="C45" s="26">
        <f t="shared" ref="C45:Q45" si="13">(C13+C20)-(C25+C34)</f>
        <v>29359.236478999999</v>
      </c>
      <c r="D45" s="26">
        <f t="shared" si="13"/>
        <v>28941.705120270017</v>
      </c>
      <c r="E45" s="26">
        <f t="shared" si="13"/>
        <v>-1148.7000589500008</v>
      </c>
      <c r="F45" s="26">
        <f t="shared" si="13"/>
        <v>5215.5342387699984</v>
      </c>
      <c r="G45" s="26">
        <f t="shared" si="13"/>
        <v>2033.340678870004</v>
      </c>
      <c r="H45" s="26">
        <f t="shared" si="13"/>
        <v>1995.4431507599993</v>
      </c>
      <c r="I45" s="26">
        <f t="shared" si="13"/>
        <v>1915.3120868399997</v>
      </c>
      <c r="J45" s="26">
        <f t="shared" si="13"/>
        <v>1690.0647800699999</v>
      </c>
      <c r="K45" s="26">
        <f t="shared" si="13"/>
        <v>1203.4907892500009</v>
      </c>
      <c r="L45" s="26">
        <f t="shared" si="13"/>
        <v>1562.5694778400011</v>
      </c>
      <c r="M45" s="26">
        <f t="shared" si="13"/>
        <v>1864.5204405799996</v>
      </c>
      <c r="N45" s="26">
        <f t="shared" si="13"/>
        <v>1609.5340446100017</v>
      </c>
      <c r="O45" s="26">
        <f t="shared" si="13"/>
        <v>309.64926511999693</v>
      </c>
      <c r="P45" s="26">
        <f t="shared" si="13"/>
        <v>2482.2686822299993</v>
      </c>
      <c r="Q45" s="26">
        <f t="shared" si="13"/>
        <v>20733.027575990018</v>
      </c>
      <c r="R45" s="17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B46" s="28" t="s">
        <v>41</v>
      </c>
      <c r="C46" s="27">
        <f t="shared" ref="C46:Q46" si="14">C45+C28</f>
        <v>29377.894722999998</v>
      </c>
      <c r="D46" s="26">
        <f t="shared" si="14"/>
        <v>28960.684113270017</v>
      </c>
      <c r="E46" s="26">
        <f t="shared" si="14"/>
        <v>-1148.7000589500008</v>
      </c>
      <c r="F46" s="26">
        <f t="shared" si="14"/>
        <v>5215.5342387699984</v>
      </c>
      <c r="G46" s="26">
        <f t="shared" si="14"/>
        <v>2033.400678870004</v>
      </c>
      <c r="H46" s="26">
        <f t="shared" si="14"/>
        <v>1995.5031507599992</v>
      </c>
      <c r="I46" s="26">
        <f t="shared" si="14"/>
        <v>1915.3720868399996</v>
      </c>
      <c r="J46" s="26">
        <f t="shared" si="14"/>
        <v>1690.1247800699998</v>
      </c>
      <c r="K46" s="26">
        <f t="shared" si="14"/>
        <v>1203.5158660900011</v>
      </c>
      <c r="L46" s="26">
        <f t="shared" si="14"/>
        <v>1562.5884242900011</v>
      </c>
      <c r="M46" s="26">
        <f t="shared" si="14"/>
        <v>1864.5331656899996</v>
      </c>
      <c r="N46" s="26">
        <f t="shared" si="14"/>
        <v>1609.5580446100016</v>
      </c>
      <c r="O46" s="26">
        <f t="shared" si="14"/>
        <v>309.64926511999693</v>
      </c>
      <c r="P46" s="26">
        <f t="shared" si="14"/>
        <v>2482.2686822299993</v>
      </c>
      <c r="Q46" s="27">
        <f t="shared" si="14"/>
        <v>20733.348324390019</v>
      </c>
      <c r="R46" s="17"/>
      <c r="S46" s="5"/>
      <c r="T46" s="5"/>
      <c r="U46" s="5"/>
      <c r="V46" s="5"/>
      <c r="W46" s="5"/>
      <c r="X46" s="5"/>
      <c r="Y46" s="5"/>
      <c r="Z46" s="5"/>
      <c r="AA46" s="5"/>
    </row>
    <row r="47" spans="1:27" ht="17.25" customHeight="1" x14ac:dyDescent="0.25">
      <c r="B47" s="25" t="s">
        <v>0</v>
      </c>
      <c r="C47" s="77">
        <f>C48-C51</f>
        <v>-1527.711902</v>
      </c>
      <c r="D47" s="77">
        <f>D48-D51</f>
        <v>-1110.1805432699998</v>
      </c>
      <c r="E47" s="23">
        <f>E48-E51</f>
        <v>0</v>
      </c>
      <c r="F47" s="23">
        <f>F48-F51</f>
        <v>0</v>
      </c>
      <c r="G47" s="23">
        <f t="shared" ref="G47:Q47" si="15">G48-G51</f>
        <v>-0.37373646999999999</v>
      </c>
      <c r="H47" s="23">
        <f t="shared" si="15"/>
        <v>-1.50874347</v>
      </c>
      <c r="I47" s="23">
        <f t="shared" si="15"/>
        <v>-0.37373646999999999</v>
      </c>
      <c r="J47" s="23">
        <f t="shared" si="15"/>
        <v>-17.058180580000002</v>
      </c>
      <c r="K47" s="23">
        <f t="shared" si="15"/>
        <v>82.924673369999994</v>
      </c>
      <c r="L47" s="23">
        <f t="shared" si="15"/>
        <v>76.418572659999995</v>
      </c>
      <c r="M47" s="23">
        <f t="shared" si="15"/>
        <v>166.24565464</v>
      </c>
      <c r="N47" s="23">
        <f>N48-N51</f>
        <v>-0.40973646999999996</v>
      </c>
      <c r="O47" s="23">
        <f>O48-O51</f>
        <v>166.66666599999999</v>
      </c>
      <c r="P47" s="23">
        <f>P48-P51</f>
        <v>0</v>
      </c>
      <c r="Q47" s="23">
        <f t="shared" si="15"/>
        <v>472.53143320999999</v>
      </c>
      <c r="R47" s="17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A48" s="54"/>
      <c r="B48" s="22" t="s">
        <v>6</v>
      </c>
      <c r="C48" s="2">
        <f>SUM(C49:C50)</f>
        <v>1756</v>
      </c>
      <c r="D48" s="2">
        <f t="shared" ref="D48:Q48" si="16">SUM(D49:D50)</f>
        <v>2202.2448857300001</v>
      </c>
      <c r="E48" s="2">
        <f t="shared" si="16"/>
        <v>0</v>
      </c>
      <c r="F48" s="2">
        <f t="shared" si="16"/>
        <v>0</v>
      </c>
      <c r="G48" s="2">
        <f t="shared" si="16"/>
        <v>0</v>
      </c>
      <c r="H48" s="2">
        <f t="shared" si="16"/>
        <v>0</v>
      </c>
      <c r="I48" s="2">
        <f t="shared" si="16"/>
        <v>0</v>
      </c>
      <c r="J48" s="2">
        <f t="shared" si="16"/>
        <v>0</v>
      </c>
      <c r="K48" s="2">
        <f t="shared" si="16"/>
        <v>83.333332999999996</v>
      </c>
      <c r="L48" s="2">
        <f t="shared" si="16"/>
        <v>83.333332999999996</v>
      </c>
      <c r="M48" s="2">
        <f t="shared" si="16"/>
        <v>166.66666599999999</v>
      </c>
      <c r="N48" s="2">
        <f t="shared" si="16"/>
        <v>0</v>
      </c>
      <c r="O48" s="2">
        <f t="shared" si="16"/>
        <v>166.66666599999999</v>
      </c>
      <c r="P48" s="2">
        <f t="shared" si="16"/>
        <v>0</v>
      </c>
      <c r="Q48" s="2">
        <f t="shared" si="16"/>
        <v>499.99999800000001</v>
      </c>
      <c r="R48" s="17"/>
      <c r="S48" s="5"/>
      <c r="T48" s="5"/>
      <c r="U48" s="5"/>
      <c r="V48" s="5"/>
      <c r="W48" s="5"/>
      <c r="X48" s="5"/>
      <c r="Y48" s="5"/>
      <c r="Z48" s="5"/>
      <c r="AA48" s="5"/>
    </row>
    <row r="49" spans="2:27" x14ac:dyDescent="0.25">
      <c r="B49" s="21" t="s">
        <v>5</v>
      </c>
      <c r="C49" s="68">
        <v>1000</v>
      </c>
      <c r="D49" s="68">
        <v>1446.2448857300001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83.333332999999996</v>
      </c>
      <c r="L49" s="68">
        <v>83.333332999999996</v>
      </c>
      <c r="M49" s="68">
        <v>166.66666599999999</v>
      </c>
      <c r="N49" s="68">
        <v>0</v>
      </c>
      <c r="O49" s="68">
        <v>166.66666599999999</v>
      </c>
      <c r="P49" s="68">
        <v>0</v>
      </c>
      <c r="Q49" s="68">
        <f>(SUM(E49:P49))</f>
        <v>499.99999800000001</v>
      </c>
      <c r="R49" s="17"/>
      <c r="S49" s="5"/>
      <c r="T49" s="5"/>
      <c r="U49" s="5"/>
      <c r="V49" s="5"/>
      <c r="W49" s="5"/>
      <c r="X49" s="5"/>
      <c r="Y49" s="5"/>
      <c r="Z49" s="5"/>
      <c r="AA49" s="5"/>
    </row>
    <row r="50" spans="2:27" x14ac:dyDescent="0.25">
      <c r="B50" s="21" t="s">
        <v>4</v>
      </c>
      <c r="C50" s="68">
        <v>756</v>
      </c>
      <c r="D50" s="68">
        <v>756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f>(SUM(E50:P50))</f>
        <v>0</v>
      </c>
      <c r="R50" s="49"/>
      <c r="S50" s="30"/>
      <c r="T50" s="5"/>
      <c r="U50" s="5"/>
      <c r="V50" s="5"/>
      <c r="W50" s="5"/>
      <c r="X50" s="5"/>
      <c r="Y50" s="5"/>
      <c r="Z50" s="5"/>
      <c r="AA50" s="5"/>
    </row>
    <row r="51" spans="2:27" x14ac:dyDescent="0.25">
      <c r="B51" s="20" t="s">
        <v>3</v>
      </c>
      <c r="C51" s="2">
        <f>SUM(C52:C54)</f>
        <v>3283.711902</v>
      </c>
      <c r="D51" s="2">
        <f t="shared" ref="D51:Q51" si="17">SUM(D52:D54)</f>
        <v>3312.4254289999999</v>
      </c>
      <c r="E51" s="2">
        <f t="shared" si="17"/>
        <v>0</v>
      </c>
      <c r="F51" s="2">
        <f t="shared" si="17"/>
        <v>0</v>
      </c>
      <c r="G51" s="2">
        <f t="shared" si="17"/>
        <v>0.37373646999999999</v>
      </c>
      <c r="H51" s="2">
        <f t="shared" si="17"/>
        <v>1.50874347</v>
      </c>
      <c r="I51" s="2">
        <f t="shared" si="17"/>
        <v>0.37373646999999999</v>
      </c>
      <c r="J51" s="2">
        <f t="shared" si="17"/>
        <v>17.058180580000002</v>
      </c>
      <c r="K51" s="2">
        <f t="shared" si="17"/>
        <v>0.40865963</v>
      </c>
      <c r="L51" s="2">
        <f t="shared" si="17"/>
        <v>6.9147603399999999</v>
      </c>
      <c r="M51" s="2">
        <f t="shared" si="17"/>
        <v>0.42101136</v>
      </c>
      <c r="N51" s="2">
        <f t="shared" si="17"/>
        <v>0.40973646999999996</v>
      </c>
      <c r="O51" s="2">
        <f t="shared" si="17"/>
        <v>0</v>
      </c>
      <c r="P51" s="2">
        <f t="shared" si="17"/>
        <v>0</v>
      </c>
      <c r="Q51" s="2">
        <f t="shared" si="17"/>
        <v>27.468564790000002</v>
      </c>
      <c r="R51" s="17"/>
      <c r="S51" s="5"/>
      <c r="T51" s="5"/>
      <c r="U51" s="5"/>
      <c r="V51" s="5"/>
      <c r="W51" s="5"/>
      <c r="X51" s="5"/>
      <c r="Y51" s="5"/>
      <c r="Z51" s="5"/>
      <c r="AA51" s="5"/>
    </row>
    <row r="52" spans="2:27" x14ac:dyDescent="0.25">
      <c r="B52" s="19" t="s">
        <v>2</v>
      </c>
      <c r="C52" s="68">
        <v>1125.4032979999999</v>
      </c>
      <c r="D52" s="68">
        <v>1125.4032979999999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f>(SUM(E52:P52))</f>
        <v>0</v>
      </c>
      <c r="R52" s="17"/>
      <c r="S52" s="5"/>
      <c r="T52" s="5"/>
      <c r="U52" s="5"/>
      <c r="V52" s="5"/>
      <c r="W52" s="5"/>
      <c r="X52" s="5"/>
      <c r="Y52" s="5"/>
      <c r="Z52" s="5"/>
      <c r="AA52" s="5"/>
    </row>
    <row r="53" spans="2:27" x14ac:dyDescent="0.25">
      <c r="B53" s="19" t="s">
        <v>1</v>
      </c>
      <c r="C53" s="68">
        <v>2158.3086039999998</v>
      </c>
      <c r="D53" s="68">
        <v>2163.8376859999998</v>
      </c>
      <c r="E53" s="68">
        <v>0</v>
      </c>
      <c r="F53" s="68">
        <v>0</v>
      </c>
      <c r="G53" s="68">
        <v>0.37373646999999999</v>
      </c>
      <c r="H53" s="68">
        <v>1.50874347</v>
      </c>
      <c r="I53" s="68">
        <v>0.37373646999999999</v>
      </c>
      <c r="J53" s="68">
        <v>0.37373646999999999</v>
      </c>
      <c r="K53" s="68">
        <v>0.40865963</v>
      </c>
      <c r="L53" s="68">
        <v>0.41478799999999999</v>
      </c>
      <c r="M53" s="68">
        <v>0.42101136</v>
      </c>
      <c r="N53" s="68">
        <v>0.40973646999999996</v>
      </c>
      <c r="O53" s="68">
        <v>0</v>
      </c>
      <c r="P53" s="68">
        <v>0</v>
      </c>
      <c r="Q53" s="68">
        <f t="shared" ref="Q53:Q54" si="18">(SUM(E53:P53))</f>
        <v>4.2841483399999998</v>
      </c>
      <c r="R53" s="17"/>
      <c r="S53" s="5"/>
      <c r="T53" s="5"/>
      <c r="U53" s="5"/>
      <c r="V53" s="5"/>
      <c r="W53" s="5"/>
      <c r="X53" s="5"/>
      <c r="Y53" s="5"/>
      <c r="Z53" s="5"/>
      <c r="AA53" s="5"/>
    </row>
    <row r="54" spans="2:27" ht="15.75" thickBot="1" x14ac:dyDescent="0.3">
      <c r="B54" s="53" t="s">
        <v>63</v>
      </c>
      <c r="C54" s="69">
        <v>0</v>
      </c>
      <c r="D54" s="69">
        <v>23.184445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16.684444110000001</v>
      </c>
      <c r="K54" s="69">
        <v>0</v>
      </c>
      <c r="L54" s="69">
        <v>6.4999723400000002</v>
      </c>
      <c r="M54" s="69">
        <v>0</v>
      </c>
      <c r="N54" s="69">
        <v>0</v>
      </c>
      <c r="O54" s="69">
        <v>0</v>
      </c>
      <c r="P54" s="69">
        <v>0</v>
      </c>
      <c r="Q54" s="69">
        <f t="shared" si="18"/>
        <v>23.184416450000001</v>
      </c>
      <c r="R54" s="17"/>
      <c r="S54" s="5"/>
      <c r="T54" s="5"/>
      <c r="U54" s="5"/>
      <c r="V54" s="5"/>
      <c r="W54" s="5"/>
      <c r="X54" s="5"/>
      <c r="Y54" s="5"/>
      <c r="Z54" s="5"/>
      <c r="AA54" s="5"/>
    </row>
    <row r="55" spans="2:27" ht="19.5" customHeight="1" x14ac:dyDescent="0.25">
      <c r="B55" s="63" t="s">
        <v>48</v>
      </c>
      <c r="C55" s="63"/>
      <c r="D55" s="63"/>
      <c r="E55" s="15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27" customFormat="1" x14ac:dyDescent="0.25">
      <c r="B56" s="83" t="s">
        <v>75</v>
      </c>
      <c r="C56" s="84"/>
      <c r="D56" s="84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4"/>
    </row>
    <row r="57" spans="2:27" x14ac:dyDescent="0.25">
      <c r="B57" s="71" t="s">
        <v>67</v>
      </c>
      <c r="C57" s="10"/>
      <c r="D57" s="10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2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27" x14ac:dyDescent="0.25">
      <c r="B58" s="11"/>
      <c r="C58" s="10"/>
      <c r="D58" s="10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 x14ac:dyDescent="0.25">
      <c r="B59" s="11"/>
      <c r="C59" s="10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 x14ac:dyDescent="0.25">
      <c r="B60" s="11"/>
      <c r="C60" s="10"/>
      <c r="D60" s="10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27" x14ac:dyDescent="0.25">
      <c r="B61" s="11"/>
      <c r="C61" s="10"/>
      <c r="D61" s="10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2:27" x14ac:dyDescent="0.25"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2:27" x14ac:dyDescent="0.25"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2:27" x14ac:dyDescent="0.25"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3:27" x14ac:dyDescent="0.25">
      <c r="C65" s="5"/>
      <c r="D65" s="5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3:27" s="5" customFormat="1" x14ac:dyDescent="0.25"/>
    <row r="67" spans="3:27" s="5" customFormat="1" x14ac:dyDescent="0.25"/>
    <row r="68" spans="3:27" s="5" customFormat="1" x14ac:dyDescent="0.25"/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34" formula="1"/>
    <ignoredError sqref="Q35:Q41 Q51" formula="1" formulaRange="1"/>
    <ignoredError sqref="Q26:Q33 Q49:Q50 Q52:Q54 Q21:Q23 Q14:Q1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D66"/>
  <sheetViews>
    <sheetView showGridLines="0" zoomScale="80" zoomScaleNormal="80" workbookViewId="0">
      <selection activeCell="B58" sqref="B58"/>
    </sheetView>
  </sheetViews>
  <sheetFormatPr baseColWidth="10" defaultColWidth="11.42578125" defaultRowHeight="15" x14ac:dyDescent="0.25"/>
  <cols>
    <col min="1" max="1" width="6.28515625" style="5" customWidth="1"/>
    <col min="2" max="2" width="80.42578125" style="5" customWidth="1"/>
    <col min="3" max="4" width="17.85546875" style="7" bestFit="1" customWidth="1"/>
    <col min="5" max="16" width="16.5703125" style="5" bestFit="1" customWidth="1"/>
    <col min="17" max="17" width="17.85546875" style="6" bestFit="1" customWidth="1"/>
    <col min="18" max="18" width="18.85546875" style="6" bestFit="1" customWidth="1"/>
    <col min="19" max="19" width="21" style="6" customWidth="1"/>
    <col min="20" max="20" width="13.140625" style="6" bestFit="1" customWidth="1"/>
    <col min="21" max="26" width="11.42578125" style="6"/>
    <col min="27" max="27" width="12.7109375" style="6" bestFit="1" customWidth="1"/>
    <col min="28" max="16384" width="11.42578125" style="5"/>
  </cols>
  <sheetData>
    <row r="3" spans="1:27" ht="28.5" x14ac:dyDescent="0.25">
      <c r="A3" s="48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27" ht="21" x14ac:dyDescent="0.25">
      <c r="A4" s="48"/>
      <c r="B4" s="104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7" ht="15.75" customHeight="1" x14ac:dyDescent="0.25">
      <c r="A5" s="48"/>
      <c r="B5" s="106" t="s">
        <v>65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7" x14ac:dyDescent="0.25">
      <c r="A6" s="48"/>
      <c r="B6" s="108" t="s">
        <v>71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27" x14ac:dyDescent="0.25">
      <c r="A7" s="48"/>
      <c r="B7" s="52"/>
      <c r="C7" s="67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7" x14ac:dyDescent="0.25">
      <c r="A8" s="48"/>
      <c r="B8" s="51" t="s">
        <v>32</v>
      </c>
      <c r="C8" s="47"/>
      <c r="D8" s="47"/>
    </row>
    <row r="9" spans="1:27" ht="3.75" customHeight="1" x14ac:dyDescent="0.25">
      <c r="A9" s="44"/>
      <c r="B9" s="46"/>
      <c r="C9" s="45"/>
      <c r="D9" s="45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27" ht="30.75" customHeight="1" x14ac:dyDescent="0.25">
      <c r="B10" s="43" t="s">
        <v>31</v>
      </c>
      <c r="C10" s="42" t="s">
        <v>46</v>
      </c>
      <c r="D10" s="42" t="s">
        <v>59</v>
      </c>
      <c r="E10" s="41" t="s">
        <v>30</v>
      </c>
      <c r="F10" s="41" t="s">
        <v>47</v>
      </c>
      <c r="G10" s="41" t="s">
        <v>49</v>
      </c>
      <c r="H10" s="41" t="s">
        <v>58</v>
      </c>
      <c r="I10" s="41" t="s">
        <v>57</v>
      </c>
      <c r="J10" s="41" t="s">
        <v>56</v>
      </c>
      <c r="K10" s="41" t="s">
        <v>55</v>
      </c>
      <c r="L10" s="41" t="s">
        <v>54</v>
      </c>
      <c r="M10" s="41" t="s">
        <v>53</v>
      </c>
      <c r="N10" s="41" t="s">
        <v>52</v>
      </c>
      <c r="O10" s="41" t="s">
        <v>51</v>
      </c>
      <c r="P10" s="41" t="s">
        <v>50</v>
      </c>
      <c r="Q10" s="41" t="s">
        <v>29</v>
      </c>
      <c r="R10" s="5"/>
      <c r="S10" s="40"/>
      <c r="T10" s="5"/>
      <c r="U10" s="5"/>
      <c r="V10" s="5"/>
      <c r="W10" s="5"/>
      <c r="X10" s="5"/>
      <c r="Y10" s="5"/>
      <c r="Z10" s="5"/>
      <c r="AA10" s="5"/>
    </row>
    <row r="11" spans="1:27" ht="8.25" customHeight="1" x14ac:dyDescent="0.25">
      <c r="B11" s="39"/>
      <c r="C11" s="38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7.25" customHeight="1" x14ac:dyDescent="0.25">
      <c r="B12" s="25" t="s">
        <v>44</v>
      </c>
      <c r="C12" s="24">
        <f t="shared" ref="C12:P12" si="0">C13+C20</f>
        <v>80545.575542999999</v>
      </c>
      <c r="D12" s="24">
        <f t="shared" si="0"/>
        <v>86101.627522509996</v>
      </c>
      <c r="E12" s="23">
        <f t="shared" si="0"/>
        <v>1514.3635396599998</v>
      </c>
      <c r="F12" s="23">
        <f t="shared" si="0"/>
        <v>3724.8470573700006</v>
      </c>
      <c r="G12" s="23">
        <f t="shared" si="0"/>
        <v>6150.1232824699982</v>
      </c>
      <c r="H12" s="23">
        <f t="shared" si="0"/>
        <v>4047.3914739500001</v>
      </c>
      <c r="I12" s="23">
        <f t="shared" si="0"/>
        <v>3937.9011860500004</v>
      </c>
      <c r="J12" s="23">
        <f t="shared" si="0"/>
        <v>4115.7826722700001</v>
      </c>
      <c r="K12" s="23">
        <f t="shared" si="0"/>
        <v>3705.0201600900004</v>
      </c>
      <c r="L12" s="23">
        <f t="shared" si="0"/>
        <v>4308.7847069200006</v>
      </c>
      <c r="M12" s="23">
        <f t="shared" si="0"/>
        <v>5365.4896877700003</v>
      </c>
      <c r="N12" s="23">
        <f t="shared" si="0"/>
        <v>4503.2054028499997</v>
      </c>
      <c r="O12" s="23">
        <f t="shared" si="0"/>
        <v>4430.4212397900001</v>
      </c>
      <c r="P12" s="23">
        <f t="shared" si="0"/>
        <v>8481.4800345599997</v>
      </c>
      <c r="Q12" s="23">
        <f>+Q13+Q20</f>
        <v>54284.810443750008</v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5">
      <c r="A13" s="54"/>
      <c r="B13" s="22" t="s">
        <v>28</v>
      </c>
      <c r="C13" s="2">
        <f>SUM(C14:C19)</f>
        <v>75462.825024000005</v>
      </c>
      <c r="D13" s="2">
        <f t="shared" ref="D13:Q13" si="1">SUM(D14:D19)</f>
        <v>79603.094418509994</v>
      </c>
      <c r="E13" s="2">
        <f t="shared" si="1"/>
        <v>1382.3817566599998</v>
      </c>
      <c r="F13" s="2">
        <f t="shared" si="1"/>
        <v>3724.3513783800004</v>
      </c>
      <c r="G13" s="2">
        <f t="shared" si="1"/>
        <v>5938.3173345899986</v>
      </c>
      <c r="H13" s="2">
        <f t="shared" si="1"/>
        <v>4036.9220556300002</v>
      </c>
      <c r="I13" s="2">
        <f t="shared" si="1"/>
        <v>3891.9451390500003</v>
      </c>
      <c r="J13" s="2">
        <f t="shared" si="1"/>
        <v>4077.3967724700001</v>
      </c>
      <c r="K13" s="2">
        <f t="shared" si="1"/>
        <v>3679.6146625900005</v>
      </c>
      <c r="L13" s="2">
        <f t="shared" si="1"/>
        <v>4271.3982599200008</v>
      </c>
      <c r="M13" s="2">
        <f t="shared" si="1"/>
        <v>4306.1525479800002</v>
      </c>
      <c r="N13" s="2">
        <f t="shared" si="1"/>
        <v>4494.58967785</v>
      </c>
      <c r="O13" s="2">
        <f t="shared" si="1"/>
        <v>4355.4972772399997</v>
      </c>
      <c r="P13" s="2">
        <f t="shared" si="1"/>
        <v>8474.9310845599994</v>
      </c>
      <c r="Q13" s="2">
        <f t="shared" si="1"/>
        <v>52633.497946920004</v>
      </c>
      <c r="R13" s="17"/>
      <c r="S13" s="17"/>
      <c r="T13" s="17"/>
      <c r="U13" s="17"/>
      <c r="V13" s="17"/>
      <c r="W13" s="17"/>
      <c r="X13" s="17"/>
      <c r="Y13" s="17"/>
      <c r="Z13" s="17"/>
      <c r="AA13" s="5"/>
    </row>
    <row r="14" spans="1:27" x14ac:dyDescent="0.25">
      <c r="B14" s="34" t="s">
        <v>27</v>
      </c>
      <c r="C14" s="68">
        <v>2152.4571759999999</v>
      </c>
      <c r="D14" s="68">
        <v>2094.4571679999999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f>(SUM(E14:P14))</f>
        <v>0</v>
      </c>
      <c r="R14" s="17"/>
      <c r="S14" s="18"/>
      <c r="T14" s="18"/>
      <c r="U14" s="18"/>
      <c r="V14" s="18"/>
      <c r="W14" s="18"/>
      <c r="X14" s="18"/>
      <c r="Y14" s="18"/>
      <c r="Z14" s="18"/>
      <c r="AA14" s="5"/>
    </row>
    <row r="15" spans="1:27" x14ac:dyDescent="0.25">
      <c r="B15" s="34" t="s">
        <v>26</v>
      </c>
      <c r="C15" s="68">
        <v>17173.431670999998</v>
      </c>
      <c r="D15" s="68">
        <v>17461.204623879999</v>
      </c>
      <c r="E15" s="68">
        <v>152.73165813999989</v>
      </c>
      <c r="F15" s="68">
        <v>367.27423112000008</v>
      </c>
      <c r="G15" s="68">
        <v>411.83454791000003</v>
      </c>
      <c r="H15" s="68">
        <v>414.76271093999998</v>
      </c>
      <c r="I15" s="68">
        <v>449.92577378999999</v>
      </c>
      <c r="J15" s="68">
        <v>396.80722834999995</v>
      </c>
      <c r="K15" s="68">
        <v>167.25645967000005</v>
      </c>
      <c r="L15" s="68">
        <v>637.94185936999986</v>
      </c>
      <c r="M15" s="68">
        <v>423.84873700000009</v>
      </c>
      <c r="N15" s="68">
        <v>465.09619179000003</v>
      </c>
      <c r="O15" s="68">
        <v>250.96836678000011</v>
      </c>
      <c r="P15" s="68">
        <v>1640.65746296</v>
      </c>
      <c r="Q15" s="68">
        <f t="shared" ref="Q15:Q19" si="2">(SUM(E15:P15))</f>
        <v>5779.1052278200004</v>
      </c>
      <c r="R15" s="17"/>
      <c r="S15" s="36"/>
      <c r="T15" s="36"/>
      <c r="U15" s="36"/>
      <c r="V15" s="18"/>
      <c r="W15" s="18"/>
      <c r="X15" s="36"/>
      <c r="Y15" s="36"/>
      <c r="Z15" s="36"/>
      <c r="AA15" s="18"/>
    </row>
    <row r="16" spans="1:27" s="35" customFormat="1" x14ac:dyDescent="0.25">
      <c r="B16" s="34" t="s">
        <v>25</v>
      </c>
      <c r="C16" s="68">
        <v>815.36376900000005</v>
      </c>
      <c r="D16" s="68">
        <v>815.36376900000005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f t="shared" si="2"/>
        <v>0</v>
      </c>
      <c r="R16" s="17"/>
      <c r="V16" s="18"/>
      <c r="W16" s="18"/>
    </row>
    <row r="17" spans="1:27" s="35" customFormat="1" x14ac:dyDescent="0.25">
      <c r="B17" s="34" t="s">
        <v>24</v>
      </c>
      <c r="C17" s="68">
        <v>54542.445311000003</v>
      </c>
      <c r="D17" s="68">
        <v>58452.941763629999</v>
      </c>
      <c r="E17" s="68">
        <v>1229.2425006999999</v>
      </c>
      <c r="F17" s="68">
        <v>3356.8964903200003</v>
      </c>
      <c r="G17" s="68">
        <v>5526.2119056799993</v>
      </c>
      <c r="H17" s="68">
        <v>3621.2270606900001</v>
      </c>
      <c r="I17" s="68">
        <v>3441.3455415900007</v>
      </c>
      <c r="J17" s="68">
        <v>3679.9115911200001</v>
      </c>
      <c r="K17" s="68">
        <v>3511.7764804200006</v>
      </c>
      <c r="L17" s="68">
        <v>3630.6769809300004</v>
      </c>
      <c r="M17" s="68">
        <v>3879.5464252600004</v>
      </c>
      <c r="N17" s="68">
        <v>4029.1859937300001</v>
      </c>
      <c r="O17" s="68">
        <v>4103.1728670399998</v>
      </c>
      <c r="P17" s="68">
        <v>6834.3393065999981</v>
      </c>
      <c r="Q17" s="68">
        <f t="shared" si="2"/>
        <v>46843.53314408</v>
      </c>
      <c r="R17" s="17"/>
      <c r="V17" s="18"/>
      <c r="W17" s="18"/>
    </row>
    <row r="18" spans="1:27" s="35" customFormat="1" x14ac:dyDescent="0.25">
      <c r="B18" s="34" t="s">
        <v>23</v>
      </c>
      <c r="C18" s="68">
        <v>1.5</v>
      </c>
      <c r="D18" s="68">
        <v>1.5</v>
      </c>
      <c r="E18" s="68">
        <v>0.40759782</v>
      </c>
      <c r="F18" s="68">
        <v>0.18065694000000002</v>
      </c>
      <c r="G18" s="68">
        <v>0.26608100000000001</v>
      </c>
      <c r="H18" s="68">
        <v>0.93210599999999999</v>
      </c>
      <c r="I18" s="68">
        <v>0.633687</v>
      </c>
      <c r="J18" s="68">
        <v>0.67795300000000003</v>
      </c>
      <c r="K18" s="68">
        <v>0.58172250000000003</v>
      </c>
      <c r="L18" s="68">
        <v>2.7692420000000002</v>
      </c>
      <c r="M18" s="68">
        <v>2.7573857200000003</v>
      </c>
      <c r="N18" s="68">
        <v>0.30749233000000004</v>
      </c>
      <c r="O18" s="68">
        <v>1.3239510000000001</v>
      </c>
      <c r="P18" s="68">
        <v>-6.5684999999999993E-2</v>
      </c>
      <c r="Q18" s="68">
        <f t="shared" si="2"/>
        <v>10.772190310000001</v>
      </c>
      <c r="R18" s="17"/>
      <c r="V18" s="18"/>
      <c r="W18" s="18"/>
    </row>
    <row r="19" spans="1:27" x14ac:dyDescent="0.25">
      <c r="B19" s="34" t="s">
        <v>22</v>
      </c>
      <c r="C19" s="68">
        <v>777.62709700000005</v>
      </c>
      <c r="D19" s="68">
        <v>777.62709400000006</v>
      </c>
      <c r="E19" s="68">
        <v>3.7252902984619139E-15</v>
      </c>
      <c r="F19" s="68">
        <v>-1.1641532182693481E-16</v>
      </c>
      <c r="G19" s="68">
        <v>4.7999999999999415E-3</v>
      </c>
      <c r="H19" s="68">
        <v>1.7799999999895227E-4</v>
      </c>
      <c r="I19" s="68">
        <v>4.0136669999997904E-2</v>
      </c>
      <c r="J19" s="68">
        <v>-5.8207660913467405E-17</v>
      </c>
      <c r="K19" s="68">
        <v>-1.8626451492309569E-15</v>
      </c>
      <c r="L19" s="68">
        <v>1.0177620000003842E-2</v>
      </c>
      <c r="M19" s="68">
        <v>1.1641532182693482E-15</v>
      </c>
      <c r="N19" s="68">
        <v>1.3969838619232178E-15</v>
      </c>
      <c r="O19" s="68">
        <v>3.2092420000000926E-2</v>
      </c>
      <c r="P19" s="68">
        <v>-5.8207660913467405E-17</v>
      </c>
      <c r="Q19" s="68">
        <f t="shared" si="2"/>
        <v>8.7384710000005764E-2</v>
      </c>
      <c r="R19" s="17"/>
      <c r="S19" s="56"/>
      <c r="T19" s="5"/>
      <c r="U19" s="5"/>
      <c r="V19" s="18"/>
      <c r="W19" s="18"/>
      <c r="X19" s="5"/>
      <c r="Y19" s="5"/>
      <c r="Z19" s="5"/>
      <c r="AA19" s="5"/>
    </row>
    <row r="20" spans="1:27" x14ac:dyDescent="0.25">
      <c r="B20" s="22" t="s">
        <v>11</v>
      </c>
      <c r="C20" s="2">
        <f>C22+C21+C23</f>
        <v>5082.7505190000002</v>
      </c>
      <c r="D20" s="2">
        <f t="shared" ref="D20:P20" si="3">D22+D21+D23</f>
        <v>6498.5331040000001</v>
      </c>
      <c r="E20" s="2">
        <f t="shared" si="3"/>
        <v>131.98178300000001</v>
      </c>
      <c r="F20" s="2">
        <f t="shared" si="3"/>
        <v>0.49567898999999999</v>
      </c>
      <c r="G20" s="2">
        <f t="shared" si="3"/>
        <v>211.80594787999999</v>
      </c>
      <c r="H20" s="2">
        <f t="shared" si="3"/>
        <v>10.469418320000001</v>
      </c>
      <c r="I20" s="2">
        <f t="shared" si="3"/>
        <v>45.956046999999998</v>
      </c>
      <c r="J20" s="2">
        <f t="shared" si="3"/>
        <v>38.385899799999997</v>
      </c>
      <c r="K20" s="2">
        <f t="shared" si="3"/>
        <v>25.405497499999999</v>
      </c>
      <c r="L20" s="2">
        <f t="shared" si="3"/>
        <v>37.386446999999997</v>
      </c>
      <c r="M20" s="2">
        <f t="shared" si="3"/>
        <v>1059.33713979</v>
      </c>
      <c r="N20" s="2">
        <f t="shared" si="3"/>
        <v>8.6157249999999994</v>
      </c>
      <c r="O20" s="2">
        <f t="shared" si="3"/>
        <v>74.923962549999999</v>
      </c>
      <c r="P20" s="2">
        <f t="shared" si="3"/>
        <v>6.5489499999999996</v>
      </c>
      <c r="Q20" s="2">
        <f>SUM(E20:P20)</f>
        <v>1651.3124968300001</v>
      </c>
      <c r="R20" s="17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B21" s="34" t="s">
        <v>73</v>
      </c>
      <c r="C21" s="73">
        <v>18</v>
      </c>
      <c r="D21" s="73">
        <v>18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f t="shared" ref="Q21:Q23" si="4">SUM(E21:P21)</f>
        <v>0</v>
      </c>
      <c r="R21" s="17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B22" s="34" t="s">
        <v>10</v>
      </c>
      <c r="C22" s="68">
        <v>5064.6793900000002</v>
      </c>
      <c r="D22" s="68">
        <v>6480.4619750000002</v>
      </c>
      <c r="E22" s="68">
        <v>131.98178300000001</v>
      </c>
      <c r="F22" s="68">
        <v>0.49567898999999999</v>
      </c>
      <c r="G22" s="68">
        <v>211.80594787999999</v>
      </c>
      <c r="H22" s="68">
        <v>10.469418320000001</v>
      </c>
      <c r="I22" s="68">
        <v>45.956046999999998</v>
      </c>
      <c r="J22" s="68">
        <v>38.385899799999997</v>
      </c>
      <c r="K22" s="68">
        <v>25.405497499999999</v>
      </c>
      <c r="L22" s="68">
        <v>37.386446999999997</v>
      </c>
      <c r="M22" s="68">
        <v>1059.33713979</v>
      </c>
      <c r="N22" s="68">
        <v>8.6157249999999994</v>
      </c>
      <c r="O22" s="68">
        <v>74.923962549999999</v>
      </c>
      <c r="P22" s="68">
        <v>6.5489499999999996</v>
      </c>
      <c r="Q22" s="68">
        <f>SUM(E22:P22)</f>
        <v>1651.3124968300001</v>
      </c>
      <c r="R22" s="17"/>
      <c r="S22" s="50" t="s">
        <v>45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B23" s="34" t="s">
        <v>74</v>
      </c>
      <c r="C23" s="68">
        <v>7.1128999999999998E-2</v>
      </c>
      <c r="D23" s="68">
        <v>7.1128999999999998E-2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f t="shared" si="4"/>
        <v>0</v>
      </c>
      <c r="R23" s="17"/>
      <c r="S23" s="50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B24" s="25" t="s">
        <v>43</v>
      </c>
      <c r="C24" s="24">
        <f t="shared" ref="C24:Q24" si="5">C25+C32</f>
        <v>50954.253282999998</v>
      </c>
      <c r="D24" s="24">
        <f t="shared" si="5"/>
        <v>55421.137675289989</v>
      </c>
      <c r="E24" s="23">
        <f t="shared" si="5"/>
        <v>2275.0356987300001</v>
      </c>
      <c r="F24" s="23">
        <f t="shared" si="5"/>
        <v>2866.4296285900014</v>
      </c>
      <c r="G24" s="23">
        <f t="shared" si="5"/>
        <v>3665.9893838999997</v>
      </c>
      <c r="H24" s="23">
        <f t="shared" si="5"/>
        <v>3178.6394901999993</v>
      </c>
      <c r="I24" s="23">
        <f t="shared" si="5"/>
        <v>3244.7578263200003</v>
      </c>
      <c r="J24" s="23">
        <f t="shared" si="5"/>
        <v>3478.0029579100005</v>
      </c>
      <c r="K24" s="23">
        <f t="shared" si="5"/>
        <v>2960.4519845499999</v>
      </c>
      <c r="L24" s="23">
        <f t="shared" si="5"/>
        <v>3566.0248091400013</v>
      </c>
      <c r="M24" s="23">
        <f t="shared" si="5"/>
        <v>4212.9243369000005</v>
      </c>
      <c r="N24" s="23">
        <f t="shared" si="5"/>
        <v>3848.8746280099995</v>
      </c>
      <c r="O24" s="23">
        <f t="shared" si="5"/>
        <v>4095.3118217000001</v>
      </c>
      <c r="P24" s="23">
        <f t="shared" si="5"/>
        <v>7824.4070439800016</v>
      </c>
      <c r="Q24" s="23">
        <f t="shared" si="5"/>
        <v>45216.84960993001</v>
      </c>
      <c r="R24" s="17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33"/>
      <c r="B25" s="20" t="s">
        <v>21</v>
      </c>
      <c r="C25" s="1">
        <f t="shared" ref="C25:Q25" si="6">C26+C27+C28+C30+C31</f>
        <v>46534.161762999996</v>
      </c>
      <c r="D25" s="1">
        <f t="shared" si="6"/>
        <v>50268.306100189991</v>
      </c>
      <c r="E25" s="1">
        <f t="shared" si="6"/>
        <v>2274.0846901600003</v>
      </c>
      <c r="F25" s="1">
        <f t="shared" si="6"/>
        <v>2839.8102479100012</v>
      </c>
      <c r="G25" s="1">
        <f t="shared" si="6"/>
        <v>3488.0178457199995</v>
      </c>
      <c r="H25" s="1">
        <f t="shared" si="6"/>
        <v>3123.7741940299993</v>
      </c>
      <c r="I25" s="1">
        <f t="shared" si="6"/>
        <v>3152.6174841900001</v>
      </c>
      <c r="J25" s="1">
        <f t="shared" si="6"/>
        <v>3292.0552929000005</v>
      </c>
      <c r="K25" s="1">
        <f t="shared" si="6"/>
        <v>2902.7384608299999</v>
      </c>
      <c r="L25" s="1">
        <f t="shared" si="6"/>
        <v>3408.0839775000013</v>
      </c>
      <c r="M25" s="1">
        <f t="shared" si="6"/>
        <v>3475.9489870800003</v>
      </c>
      <c r="N25" s="1">
        <f t="shared" si="6"/>
        <v>3720.0221571399993</v>
      </c>
      <c r="O25" s="1">
        <f t="shared" si="6"/>
        <v>3850.6825115400002</v>
      </c>
      <c r="P25" s="1">
        <f t="shared" si="6"/>
        <v>7052.3126949200014</v>
      </c>
      <c r="Q25" s="1">
        <f t="shared" si="6"/>
        <v>42580.148543920011</v>
      </c>
      <c r="R25" s="17"/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B26" s="29" t="s">
        <v>20</v>
      </c>
      <c r="C26" s="68">
        <v>45553.093008999997</v>
      </c>
      <c r="D26" s="68">
        <v>49206.363895399991</v>
      </c>
      <c r="E26" s="68">
        <v>2273.1021003600003</v>
      </c>
      <c r="F26" s="68">
        <v>2827.256518560001</v>
      </c>
      <c r="G26" s="68">
        <v>3466.8713884099998</v>
      </c>
      <c r="H26" s="68">
        <v>3116.3420389799994</v>
      </c>
      <c r="I26" s="68">
        <v>3131.8980985200001</v>
      </c>
      <c r="J26" s="68">
        <v>3276.2234146400006</v>
      </c>
      <c r="K26" s="68">
        <v>2900.5607910799999</v>
      </c>
      <c r="L26" s="68">
        <v>3393.7712568600009</v>
      </c>
      <c r="M26" s="68">
        <v>3465.0595524000005</v>
      </c>
      <c r="N26" s="68">
        <v>3701.9585001799992</v>
      </c>
      <c r="O26" s="68">
        <v>3833.4152040500003</v>
      </c>
      <c r="P26" s="68">
        <v>6999.1328928900011</v>
      </c>
      <c r="Q26" s="68">
        <f>(SUM(E26:P26))</f>
        <v>42385.591756930007</v>
      </c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5">
      <c r="B27" s="29" t="s">
        <v>19</v>
      </c>
      <c r="C27" s="68">
        <v>137.973816</v>
      </c>
      <c r="D27" s="68">
        <v>137.99731600000001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2.3409099999999999E-2</v>
      </c>
      <c r="Q27" s="68">
        <f t="shared" ref="Q27:Q31" si="7">(SUM(E27:P27))</f>
        <v>2.3409099999999999E-2</v>
      </c>
      <c r="S27" s="5"/>
      <c r="T27" s="5"/>
      <c r="U27" s="5"/>
      <c r="V27" s="5"/>
      <c r="W27" s="5"/>
      <c r="X27" s="5"/>
      <c r="Y27" s="5"/>
      <c r="Z27" s="5"/>
      <c r="AA27" s="5"/>
    </row>
    <row r="28" spans="1:27" x14ac:dyDescent="0.25">
      <c r="B28" s="29" t="s">
        <v>18</v>
      </c>
      <c r="C28" s="68">
        <v>18.658244</v>
      </c>
      <c r="D28" s="68">
        <v>18.978992999999999</v>
      </c>
      <c r="E28" s="68">
        <v>0</v>
      </c>
      <c r="F28" s="68">
        <v>0.14299244</v>
      </c>
      <c r="G28" s="68">
        <v>6.087977E-2</v>
      </c>
      <c r="H28" s="68">
        <v>5.3660410000000006E-2</v>
      </c>
      <c r="I28" s="68">
        <v>4.6332749999999999E-2</v>
      </c>
      <c r="J28" s="68">
        <v>3.8895190000000003E-2</v>
      </c>
      <c r="K28" s="68">
        <v>0</v>
      </c>
      <c r="L28" s="68">
        <v>3.1346060000000002E-2</v>
      </c>
      <c r="M28" s="68">
        <v>2.368369E-2</v>
      </c>
      <c r="N28" s="68">
        <v>1.5906E-2</v>
      </c>
      <c r="O28" s="68">
        <v>0</v>
      </c>
      <c r="P28" s="68">
        <v>0</v>
      </c>
      <c r="Q28" s="68">
        <f t="shared" si="7"/>
        <v>0.41369630999999996</v>
      </c>
      <c r="S28" s="5"/>
      <c r="T28" s="5"/>
      <c r="U28" s="5"/>
      <c r="V28" s="5"/>
      <c r="W28" s="5"/>
      <c r="X28" s="5"/>
      <c r="Y28" s="5"/>
      <c r="Z28" s="5"/>
      <c r="AA28" s="5"/>
    </row>
    <row r="29" spans="1:27" s="31" customFormat="1" x14ac:dyDescent="0.25">
      <c r="B29" s="72" t="s">
        <v>72</v>
      </c>
      <c r="C29" s="68">
        <v>1.05036</v>
      </c>
      <c r="D29" s="68">
        <v>1.3711089999999999</v>
      </c>
      <c r="E29" s="68">
        <v>0</v>
      </c>
      <c r="F29" s="68">
        <v>0.14299244</v>
      </c>
      <c r="G29" s="68">
        <v>6.087977E-2</v>
      </c>
      <c r="H29" s="68">
        <v>5.3660410000000006E-2</v>
      </c>
      <c r="I29" s="68">
        <v>4.6332749999999999E-2</v>
      </c>
      <c r="J29" s="68">
        <v>3.8895190000000003E-2</v>
      </c>
      <c r="K29" s="68">
        <v>0</v>
      </c>
      <c r="L29" s="68">
        <v>3.1346060000000002E-2</v>
      </c>
      <c r="M29" s="68">
        <v>2.368369E-2</v>
      </c>
      <c r="N29" s="68">
        <v>1.5906E-2</v>
      </c>
      <c r="O29" s="68">
        <v>0</v>
      </c>
      <c r="P29" s="68">
        <v>0</v>
      </c>
      <c r="Q29" s="68">
        <f t="shared" si="7"/>
        <v>0.41369630999999996</v>
      </c>
    </row>
    <row r="30" spans="1:27" x14ac:dyDescent="0.25">
      <c r="B30" s="29" t="s">
        <v>14</v>
      </c>
      <c r="C30" s="68">
        <v>809.57733800000005</v>
      </c>
      <c r="D30" s="68">
        <v>867.24941750999994</v>
      </c>
      <c r="E30" s="68">
        <v>0.98258980000000007</v>
      </c>
      <c r="F30" s="68">
        <v>10.6095553</v>
      </c>
      <c r="G30" s="68">
        <v>17.17585579</v>
      </c>
      <c r="H30" s="68">
        <v>6.0528187500000001</v>
      </c>
      <c r="I30" s="68">
        <v>15.82344159</v>
      </c>
      <c r="J30" s="68">
        <v>14.091081750000003</v>
      </c>
      <c r="K30" s="68">
        <v>2.16956975</v>
      </c>
      <c r="L30" s="68">
        <v>12.564647209999999</v>
      </c>
      <c r="M30" s="68">
        <v>7.7508437499999996</v>
      </c>
      <c r="N30" s="68">
        <v>10.93162343</v>
      </c>
      <c r="O30" s="68">
        <v>17.262207490000002</v>
      </c>
      <c r="P30" s="68">
        <v>40.412149410000005</v>
      </c>
      <c r="Q30" s="68">
        <f t="shared" si="7"/>
        <v>155.82638402000001</v>
      </c>
      <c r="R30" s="17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5">
      <c r="B31" s="29" t="s">
        <v>13</v>
      </c>
      <c r="C31" s="68">
        <v>14.859356</v>
      </c>
      <c r="D31" s="68">
        <v>37.716478280000004</v>
      </c>
      <c r="E31" s="68">
        <v>0</v>
      </c>
      <c r="F31" s="68">
        <v>1.8011816100000002</v>
      </c>
      <c r="G31" s="68">
        <v>3.9097217500000001</v>
      </c>
      <c r="H31" s="68">
        <v>1.3256758899999999</v>
      </c>
      <c r="I31" s="68">
        <v>4.8496113300000001</v>
      </c>
      <c r="J31" s="68">
        <v>1.7019013200000002</v>
      </c>
      <c r="K31" s="68">
        <v>8.0999999999999996E-3</v>
      </c>
      <c r="L31" s="68">
        <v>1.7167273700000001</v>
      </c>
      <c r="M31" s="68">
        <v>3.1149072400000004</v>
      </c>
      <c r="N31" s="68">
        <v>7.11612753</v>
      </c>
      <c r="O31" s="68">
        <v>5.1000000000000004E-3</v>
      </c>
      <c r="P31" s="68">
        <v>12.744243519999999</v>
      </c>
      <c r="Q31" s="68">
        <f t="shared" si="7"/>
        <v>38.293297559999999</v>
      </c>
      <c r="R31" s="17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5">
      <c r="B32" s="20" t="s">
        <v>9</v>
      </c>
      <c r="C32" s="3">
        <f>SUM(C33:C39)</f>
        <v>4420.091519999999</v>
      </c>
      <c r="D32" s="3">
        <f>SUM(D33:D39)</f>
        <v>5152.8315750999991</v>
      </c>
      <c r="E32" s="3">
        <f t="shared" ref="E32:P32" si="8">SUM(E33:E39)</f>
        <v>0.95100857000000005</v>
      </c>
      <c r="F32" s="3">
        <f t="shared" si="8"/>
        <v>26.619380679999995</v>
      </c>
      <c r="G32" s="3">
        <f t="shared" si="8"/>
        <v>177.97153817999998</v>
      </c>
      <c r="H32" s="3">
        <f t="shared" si="8"/>
        <v>54.865296169999979</v>
      </c>
      <c r="I32" s="3">
        <f t="shared" si="8"/>
        <v>92.140342129999979</v>
      </c>
      <c r="J32" s="3">
        <f t="shared" si="8"/>
        <v>185.94766500999998</v>
      </c>
      <c r="K32" s="3">
        <f t="shared" si="8"/>
        <v>57.713523719999998</v>
      </c>
      <c r="L32" s="3">
        <f t="shared" si="8"/>
        <v>157.94083164</v>
      </c>
      <c r="M32" s="3">
        <f t="shared" si="8"/>
        <v>736.97534982000002</v>
      </c>
      <c r="N32" s="3">
        <f t="shared" si="8"/>
        <v>128.85247086999996</v>
      </c>
      <c r="O32" s="3">
        <f t="shared" si="8"/>
        <v>244.62931015999999</v>
      </c>
      <c r="P32" s="3">
        <f t="shared" si="8"/>
        <v>772.09434906000013</v>
      </c>
      <c r="Q32" s="58">
        <f>SUM(Q33:Q39)</f>
        <v>2636.70106601</v>
      </c>
      <c r="R32" s="17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5">
      <c r="B33" s="4" t="s">
        <v>35</v>
      </c>
      <c r="C33" s="68">
        <v>2124.7623739999999</v>
      </c>
      <c r="D33" s="68">
        <v>2868.3029100299996</v>
      </c>
      <c r="E33" s="68">
        <v>0</v>
      </c>
      <c r="F33" s="68">
        <v>0</v>
      </c>
      <c r="G33" s="68">
        <v>153.57184545999999</v>
      </c>
      <c r="H33" s="68">
        <v>0.8</v>
      </c>
      <c r="I33" s="68">
        <v>52.310525659999996</v>
      </c>
      <c r="J33" s="68">
        <v>142.79165397</v>
      </c>
      <c r="K33" s="68">
        <v>38.673117929999997</v>
      </c>
      <c r="L33" s="68">
        <v>80.278509450000001</v>
      </c>
      <c r="M33" s="68">
        <v>641.96322749000001</v>
      </c>
      <c r="N33" s="68">
        <v>35.272760500000004</v>
      </c>
      <c r="O33" s="68">
        <v>158.33043857999999</v>
      </c>
      <c r="P33" s="68">
        <v>372.35791802000011</v>
      </c>
      <c r="Q33" s="68">
        <f>(SUM(E33:P33))</f>
        <v>1676.3499970600001</v>
      </c>
      <c r="R33" s="17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5">
      <c r="B34" s="4" t="s">
        <v>36</v>
      </c>
      <c r="C34" s="68">
        <v>2003.5588809999999</v>
      </c>
      <c r="D34" s="68">
        <v>2051.9493705400005</v>
      </c>
      <c r="E34" s="68">
        <v>0.94528557000000002</v>
      </c>
      <c r="F34" s="68">
        <v>22.279592649999998</v>
      </c>
      <c r="G34" s="68">
        <v>23.443804100000001</v>
      </c>
      <c r="H34" s="68">
        <v>52.273643389999982</v>
      </c>
      <c r="I34" s="68">
        <v>39.451367329999989</v>
      </c>
      <c r="J34" s="68">
        <v>42.234821639999993</v>
      </c>
      <c r="K34" s="68">
        <v>18.895154869999999</v>
      </c>
      <c r="L34" s="68">
        <v>76.75613328</v>
      </c>
      <c r="M34" s="68">
        <v>94.817527150000004</v>
      </c>
      <c r="N34" s="68">
        <v>87.903976889999981</v>
      </c>
      <c r="O34" s="68">
        <v>85.271675420000008</v>
      </c>
      <c r="P34" s="68">
        <v>341.71893234000004</v>
      </c>
      <c r="Q34" s="68">
        <f t="shared" ref="Q34:Q39" si="9">(SUM(E34:P34))</f>
        <v>885.99191463</v>
      </c>
      <c r="R34" s="17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5">
      <c r="B35" s="4" t="s">
        <v>39</v>
      </c>
      <c r="C35" s="68">
        <v>95.694784999999996</v>
      </c>
      <c r="D35" s="68">
        <v>28.389885</v>
      </c>
      <c r="E35" s="68">
        <v>0</v>
      </c>
      <c r="F35" s="68">
        <v>3.3883320000000001</v>
      </c>
      <c r="G35" s="68">
        <v>0.16500000000000001</v>
      </c>
      <c r="H35" s="68">
        <v>1.666666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5</v>
      </c>
      <c r="O35" s="68">
        <v>0</v>
      </c>
      <c r="P35" s="68">
        <v>46.966885729999994</v>
      </c>
      <c r="Q35" s="68">
        <f t="shared" si="9"/>
        <v>57.186883729999991</v>
      </c>
      <c r="R35" s="17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5">
      <c r="B36" s="4" t="s">
        <v>37</v>
      </c>
      <c r="C36" s="68">
        <v>78.8095</v>
      </c>
      <c r="D36" s="68">
        <v>86.923429530000007</v>
      </c>
      <c r="E36" s="68">
        <v>5.7229999999999998E-3</v>
      </c>
      <c r="F36" s="68">
        <v>0.95145603000000001</v>
      </c>
      <c r="G36" s="68">
        <v>0.79088862000000004</v>
      </c>
      <c r="H36" s="68">
        <v>0.12498678000000001</v>
      </c>
      <c r="I36" s="68">
        <v>0.37844914000000002</v>
      </c>
      <c r="J36" s="68">
        <v>0.92118940000000005</v>
      </c>
      <c r="K36" s="68">
        <v>0.14525091999999998</v>
      </c>
      <c r="L36" s="68">
        <v>0.90618891000000001</v>
      </c>
      <c r="M36" s="68">
        <v>0.19459518000000001</v>
      </c>
      <c r="N36" s="68">
        <v>0.67573348</v>
      </c>
      <c r="O36" s="68">
        <v>1.0271961599999999</v>
      </c>
      <c r="P36" s="68">
        <v>11.050612970000001</v>
      </c>
      <c r="Q36" s="68">
        <f t="shared" si="9"/>
        <v>17.17227059</v>
      </c>
      <c r="R36" s="17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5">
      <c r="B37" s="4" t="s">
        <v>38</v>
      </c>
      <c r="C37" s="68">
        <v>17.5</v>
      </c>
      <c r="D37" s="68">
        <v>17.5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f t="shared" si="9"/>
        <v>0</v>
      </c>
      <c r="R37" s="17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5">
      <c r="B38" s="4" t="s">
        <v>62</v>
      </c>
      <c r="C38" s="68">
        <v>98.9</v>
      </c>
      <c r="D38" s="68">
        <v>98.9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f t="shared" si="9"/>
        <v>0</v>
      </c>
      <c r="R38" s="17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5">
      <c r="B39" s="4" t="s">
        <v>40</v>
      </c>
      <c r="C39" s="68">
        <v>0.86597999999999997</v>
      </c>
      <c r="D39" s="68">
        <v>0.86597999999999997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f t="shared" si="9"/>
        <v>0</v>
      </c>
      <c r="R39" s="17"/>
      <c r="S39" s="5"/>
      <c r="T39" s="5"/>
      <c r="U39" s="5"/>
      <c r="V39" s="5"/>
      <c r="W39" s="5"/>
      <c r="X39" s="5"/>
      <c r="Y39" s="5"/>
      <c r="Z39" s="5"/>
      <c r="AA39" s="5"/>
    </row>
    <row r="40" spans="1:27" ht="17.25" customHeight="1" x14ac:dyDescent="0.25">
      <c r="B40" s="25" t="s">
        <v>42</v>
      </c>
      <c r="C40" s="24"/>
      <c r="D40" s="2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17"/>
      <c r="S40" s="5"/>
      <c r="T40" s="5"/>
      <c r="U40" s="5"/>
      <c r="V40" s="5"/>
      <c r="W40" s="5"/>
      <c r="X40" s="5"/>
      <c r="Y40" s="5"/>
      <c r="Z40" s="5"/>
      <c r="AA40" s="5"/>
    </row>
    <row r="41" spans="1:27" ht="17.25" customHeight="1" x14ac:dyDescent="0.25">
      <c r="B41" s="28" t="s">
        <v>12</v>
      </c>
      <c r="C41" s="26">
        <f t="shared" ref="C41:Q41" si="10">C13-C25</f>
        <v>28928.663261000009</v>
      </c>
      <c r="D41" s="26">
        <f t="shared" si="10"/>
        <v>29334.788318320003</v>
      </c>
      <c r="E41" s="26">
        <f t="shared" si="10"/>
        <v>-891.70293350000043</v>
      </c>
      <c r="F41" s="26">
        <f t="shared" si="10"/>
        <v>884.54113046999919</v>
      </c>
      <c r="G41" s="26">
        <f t="shared" si="10"/>
        <v>2450.2994888699991</v>
      </c>
      <c r="H41" s="26">
        <f t="shared" si="10"/>
        <v>913.14786160000085</v>
      </c>
      <c r="I41" s="26">
        <f t="shared" si="10"/>
        <v>739.32765486000017</v>
      </c>
      <c r="J41" s="26">
        <f t="shared" si="10"/>
        <v>785.34147956999959</v>
      </c>
      <c r="K41" s="26">
        <f t="shared" si="10"/>
        <v>776.87620176000064</v>
      </c>
      <c r="L41" s="26">
        <f t="shared" si="10"/>
        <v>863.31428241999947</v>
      </c>
      <c r="M41" s="26">
        <f t="shared" si="10"/>
        <v>830.20356089999996</v>
      </c>
      <c r="N41" s="26">
        <f t="shared" si="10"/>
        <v>774.56752071000074</v>
      </c>
      <c r="O41" s="26">
        <f t="shared" si="10"/>
        <v>504.8147656999995</v>
      </c>
      <c r="P41" s="26">
        <f t="shared" si="10"/>
        <v>1422.618389639998</v>
      </c>
      <c r="Q41" s="26">
        <f t="shared" si="10"/>
        <v>10053.349402999993</v>
      </c>
      <c r="R41" s="17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5">
      <c r="B42" s="28" t="s">
        <v>8</v>
      </c>
      <c r="C42" s="26">
        <f t="shared" ref="C42:Q42" si="11">C20-C32</f>
        <v>662.65899900000113</v>
      </c>
      <c r="D42" s="26">
        <f t="shared" si="11"/>
        <v>1345.701528900001</v>
      </c>
      <c r="E42" s="26">
        <f t="shared" si="11"/>
        <v>131.03077443000001</v>
      </c>
      <c r="F42" s="26">
        <f t="shared" si="11"/>
        <v>-26.123701689999997</v>
      </c>
      <c r="G42" s="26">
        <f t="shared" si="11"/>
        <v>33.834409700000009</v>
      </c>
      <c r="H42" s="26">
        <f t="shared" si="11"/>
        <v>-44.395877849999977</v>
      </c>
      <c r="I42" s="26">
        <f t="shared" si="11"/>
        <v>-46.184295129999981</v>
      </c>
      <c r="J42" s="26">
        <f t="shared" si="11"/>
        <v>-147.56176520999998</v>
      </c>
      <c r="K42" s="26">
        <f t="shared" si="11"/>
        <v>-32.308026220000002</v>
      </c>
      <c r="L42" s="26">
        <f t="shared" si="11"/>
        <v>-120.55438463999999</v>
      </c>
      <c r="M42" s="26">
        <f t="shared" si="11"/>
        <v>322.36178997000002</v>
      </c>
      <c r="N42" s="26">
        <f t="shared" si="11"/>
        <v>-120.23674586999996</v>
      </c>
      <c r="O42" s="26">
        <f t="shared" si="11"/>
        <v>-169.70534760999999</v>
      </c>
      <c r="P42" s="26">
        <f t="shared" si="11"/>
        <v>-765.54539906000014</v>
      </c>
      <c r="Q42" s="26">
        <f t="shared" si="11"/>
        <v>-985.38856917999988</v>
      </c>
      <c r="R42" s="17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5">
      <c r="B43" s="28" t="s">
        <v>7</v>
      </c>
      <c r="C43" s="26">
        <f t="shared" ref="C43:Q43" si="12">(C13+C20)-(C25+C32)</f>
        <v>29591.322260000001</v>
      </c>
      <c r="D43" s="26">
        <f t="shared" si="12"/>
        <v>30680.489847220008</v>
      </c>
      <c r="E43" s="26">
        <f t="shared" si="12"/>
        <v>-760.67215907000036</v>
      </c>
      <c r="F43" s="26">
        <f t="shared" si="12"/>
        <v>858.41742877999923</v>
      </c>
      <c r="G43" s="26">
        <f t="shared" si="12"/>
        <v>2484.1338985699986</v>
      </c>
      <c r="H43" s="26">
        <f t="shared" si="12"/>
        <v>868.75198375000082</v>
      </c>
      <c r="I43" s="26">
        <f t="shared" si="12"/>
        <v>693.14335973000016</v>
      </c>
      <c r="J43" s="26">
        <f t="shared" si="12"/>
        <v>637.77971435999962</v>
      </c>
      <c r="K43" s="26">
        <f t="shared" si="12"/>
        <v>744.56817554000054</v>
      </c>
      <c r="L43" s="26">
        <f t="shared" si="12"/>
        <v>742.75989777999939</v>
      </c>
      <c r="M43" s="26">
        <f t="shared" si="12"/>
        <v>1152.5653508699997</v>
      </c>
      <c r="N43" s="26">
        <f t="shared" si="12"/>
        <v>654.33077484000023</v>
      </c>
      <c r="O43" s="26">
        <f t="shared" si="12"/>
        <v>335.10941808999996</v>
      </c>
      <c r="P43" s="26">
        <f t="shared" si="12"/>
        <v>657.07299057999808</v>
      </c>
      <c r="Q43" s="26">
        <f t="shared" si="12"/>
        <v>9067.9608338199978</v>
      </c>
      <c r="R43" s="17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5">
      <c r="B44" s="28" t="s">
        <v>41</v>
      </c>
      <c r="C44" s="27">
        <f t="shared" ref="C44:Q44" si="13">C43+C28</f>
        <v>29609.980503999999</v>
      </c>
      <c r="D44" s="26">
        <f t="shared" si="13"/>
        <v>30699.468840220008</v>
      </c>
      <c r="E44" s="26">
        <f t="shared" si="13"/>
        <v>-760.67215907000036</v>
      </c>
      <c r="F44" s="26">
        <f t="shared" si="13"/>
        <v>858.56042121999917</v>
      </c>
      <c r="G44" s="26">
        <f t="shared" si="13"/>
        <v>2484.1947783399987</v>
      </c>
      <c r="H44" s="26">
        <f t="shared" si="13"/>
        <v>868.80564416000084</v>
      </c>
      <c r="I44" s="26">
        <f t="shared" si="13"/>
        <v>693.18969248000019</v>
      </c>
      <c r="J44" s="26">
        <f t="shared" si="13"/>
        <v>637.81860954999956</v>
      </c>
      <c r="K44" s="26">
        <f t="shared" si="13"/>
        <v>744.56817554000054</v>
      </c>
      <c r="L44" s="26">
        <f t="shared" si="13"/>
        <v>742.79124383999942</v>
      </c>
      <c r="M44" s="26">
        <f t="shared" si="13"/>
        <v>1152.5890345599998</v>
      </c>
      <c r="N44" s="26">
        <f t="shared" si="13"/>
        <v>654.3466808400002</v>
      </c>
      <c r="O44" s="26">
        <f t="shared" si="13"/>
        <v>335.10941808999996</v>
      </c>
      <c r="P44" s="26">
        <f t="shared" si="13"/>
        <v>657.07299057999808</v>
      </c>
      <c r="Q44" s="27">
        <f t="shared" si="13"/>
        <v>9068.3745301299987</v>
      </c>
      <c r="R44" s="17"/>
      <c r="S44" s="5"/>
      <c r="T44" s="5"/>
      <c r="U44" s="5"/>
      <c r="V44" s="5"/>
      <c r="W44" s="5"/>
      <c r="X44" s="5"/>
      <c r="Y44" s="5"/>
      <c r="Z44" s="5"/>
      <c r="AA44" s="5"/>
    </row>
    <row r="45" spans="1:27" ht="17.25" customHeight="1" x14ac:dyDescent="0.25">
      <c r="B45" s="25" t="s">
        <v>0</v>
      </c>
      <c r="C45" s="77">
        <f>C46-C49</f>
        <v>-1635.8984479999999</v>
      </c>
      <c r="D45" s="77">
        <f>D46-D49</f>
        <v>-1715.3240307000001</v>
      </c>
      <c r="E45" s="23">
        <f>E46-E49</f>
        <v>0</v>
      </c>
      <c r="F45" s="23">
        <f>F46-F49</f>
        <v>82.391984260000001</v>
      </c>
      <c r="G45" s="23">
        <f t="shared" ref="G45:Q45" si="14">G46-G49</f>
        <v>82.852042179999998</v>
      </c>
      <c r="H45" s="23">
        <f t="shared" si="14"/>
        <v>82.84482281999999</v>
      </c>
      <c r="I45" s="23">
        <f t="shared" si="14"/>
        <v>80.969692109999997</v>
      </c>
      <c r="J45" s="23">
        <f t="shared" si="14"/>
        <v>82.456496989999991</v>
      </c>
      <c r="K45" s="23">
        <f t="shared" si="14"/>
        <v>166.29310538999999</v>
      </c>
      <c r="L45" s="23">
        <f t="shared" si="14"/>
        <v>78.864694009999994</v>
      </c>
      <c r="M45" s="23">
        <f t="shared" si="14"/>
        <v>79.677930899999993</v>
      </c>
      <c r="N45" s="23">
        <f>N46-N49</f>
        <v>79.422295300000002</v>
      </c>
      <c r="O45" s="23">
        <f>O46-O49</f>
        <v>81.981766690000001</v>
      </c>
      <c r="P45" s="23">
        <f>P46-P49</f>
        <v>-257.71698043000004</v>
      </c>
      <c r="Q45" s="23">
        <f t="shared" si="14"/>
        <v>640.03785022000011</v>
      </c>
      <c r="R45" s="17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A46" s="54"/>
      <c r="B46" s="22" t="s">
        <v>6</v>
      </c>
      <c r="C46" s="2">
        <f>SUM(C47:C48)</f>
        <v>1105.5650000000001</v>
      </c>
      <c r="D46" s="2">
        <f t="shared" ref="D46:P46" si="15">SUM(D47:D48)</f>
        <v>1393.067802</v>
      </c>
      <c r="E46" s="2">
        <f t="shared" si="15"/>
        <v>0</v>
      </c>
      <c r="F46" s="2">
        <f t="shared" si="15"/>
        <v>83.333332999999996</v>
      </c>
      <c r="G46" s="2">
        <f t="shared" si="15"/>
        <v>83.333332999999996</v>
      </c>
      <c r="H46" s="2">
        <f t="shared" si="15"/>
        <v>83.333332999999996</v>
      </c>
      <c r="I46" s="2">
        <f t="shared" si="15"/>
        <v>83.333332999999996</v>
      </c>
      <c r="J46" s="2">
        <f t="shared" si="15"/>
        <v>83.333332999999996</v>
      </c>
      <c r="K46" s="2">
        <f t="shared" si="15"/>
        <v>166.66666599999999</v>
      </c>
      <c r="L46" s="2">
        <f t="shared" si="15"/>
        <v>83.333332999999996</v>
      </c>
      <c r="M46" s="2">
        <f t="shared" si="15"/>
        <v>83.333332999999996</v>
      </c>
      <c r="N46" s="2">
        <f t="shared" si="15"/>
        <v>83.333332999999996</v>
      </c>
      <c r="O46" s="2">
        <f t="shared" si="15"/>
        <v>83.333332999999996</v>
      </c>
      <c r="P46" s="2">
        <f t="shared" si="15"/>
        <v>83.333332999999996</v>
      </c>
      <c r="Q46" s="2">
        <f>SUM(Q47:Q48)</f>
        <v>999.99999600000012</v>
      </c>
      <c r="R46" s="17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5">
      <c r="B47" s="21" t="s">
        <v>5</v>
      </c>
      <c r="C47" s="68">
        <v>1000</v>
      </c>
      <c r="D47" s="68">
        <v>1287.502802</v>
      </c>
      <c r="E47" s="68">
        <v>0</v>
      </c>
      <c r="F47" s="68">
        <v>83.333332999999996</v>
      </c>
      <c r="G47" s="68">
        <v>83.333332999999996</v>
      </c>
      <c r="H47" s="68">
        <v>83.333332999999996</v>
      </c>
      <c r="I47" s="68">
        <v>83.333332999999996</v>
      </c>
      <c r="J47" s="68">
        <v>83.333332999999996</v>
      </c>
      <c r="K47" s="68">
        <v>166.66666599999999</v>
      </c>
      <c r="L47" s="68">
        <v>83.333332999999996</v>
      </c>
      <c r="M47" s="68">
        <v>83.333332999999996</v>
      </c>
      <c r="N47" s="68">
        <v>83.333332999999996</v>
      </c>
      <c r="O47" s="68">
        <v>83.333332999999996</v>
      </c>
      <c r="P47" s="68">
        <v>83.333332999999996</v>
      </c>
      <c r="Q47" s="68">
        <f>(SUM(E47:P47))</f>
        <v>999.99999600000012</v>
      </c>
      <c r="R47" s="17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B48" s="21" t="s">
        <v>4</v>
      </c>
      <c r="C48" s="68">
        <v>105.565</v>
      </c>
      <c r="D48" s="68">
        <v>105.565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f>(SUM(E48:P48))</f>
        <v>0</v>
      </c>
      <c r="R48" s="49"/>
      <c r="S48" s="30"/>
      <c r="T48" s="5"/>
      <c r="U48" s="5"/>
      <c r="V48" s="5"/>
      <c r="W48" s="5"/>
      <c r="X48" s="5"/>
      <c r="Y48" s="5"/>
      <c r="Z48" s="5"/>
      <c r="AA48" s="5"/>
    </row>
    <row r="49" spans="2:30" x14ac:dyDescent="0.25">
      <c r="B49" s="20" t="s">
        <v>3</v>
      </c>
      <c r="C49" s="2">
        <f>SUM(C50:C52)</f>
        <v>2741.463448</v>
      </c>
      <c r="D49" s="2">
        <f t="shared" ref="D49:Q49" si="16">SUM(D50:D52)</f>
        <v>3108.3918327000001</v>
      </c>
      <c r="E49" s="2">
        <f t="shared" si="16"/>
        <v>0</v>
      </c>
      <c r="F49" s="2">
        <f t="shared" si="16"/>
        <v>0.94134874000000002</v>
      </c>
      <c r="G49" s="2">
        <f t="shared" si="16"/>
        <v>0.48129082000000001</v>
      </c>
      <c r="H49" s="2">
        <f t="shared" si="16"/>
        <v>0.48851018000000002</v>
      </c>
      <c r="I49" s="2">
        <f t="shared" si="16"/>
        <v>2.3636408900000001</v>
      </c>
      <c r="J49" s="2">
        <f t="shared" si="16"/>
        <v>0.87683601</v>
      </c>
      <c r="K49" s="2">
        <f t="shared" si="16"/>
        <v>0.37356060999999996</v>
      </c>
      <c r="L49" s="2">
        <f t="shared" si="16"/>
        <v>4.4686389899999996</v>
      </c>
      <c r="M49" s="2">
        <f t="shared" si="16"/>
        <v>3.6554020999999994</v>
      </c>
      <c r="N49" s="2">
        <f t="shared" si="16"/>
        <v>3.9110376999999996</v>
      </c>
      <c r="O49" s="2">
        <f t="shared" si="16"/>
        <v>1.3515663100000002</v>
      </c>
      <c r="P49" s="2">
        <f t="shared" si="16"/>
        <v>341.05031343000002</v>
      </c>
      <c r="Q49" s="2">
        <f t="shared" si="16"/>
        <v>359.96214578000001</v>
      </c>
      <c r="R49" s="17"/>
      <c r="S49" s="5"/>
      <c r="T49" s="5"/>
      <c r="U49" s="5"/>
      <c r="V49" s="5"/>
      <c r="W49" s="5"/>
      <c r="X49" s="5"/>
      <c r="Y49" s="5"/>
      <c r="Z49" s="5"/>
      <c r="AA49" s="5"/>
    </row>
    <row r="50" spans="2:30" x14ac:dyDescent="0.25">
      <c r="B50" s="19" t="s">
        <v>2</v>
      </c>
      <c r="C50" s="68">
        <v>1125.4032979999999</v>
      </c>
      <c r="D50" s="68">
        <v>1125.4032979999999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f>(SUM(E50:P50))</f>
        <v>0</v>
      </c>
      <c r="R50" s="17"/>
      <c r="S50" s="5"/>
      <c r="T50" s="5"/>
      <c r="U50" s="5"/>
      <c r="V50" s="5"/>
      <c r="W50" s="5"/>
      <c r="X50" s="5"/>
      <c r="Y50" s="5"/>
      <c r="Z50" s="5"/>
      <c r="AA50" s="5"/>
    </row>
    <row r="51" spans="2:30" x14ac:dyDescent="0.25">
      <c r="B51" s="19" t="s">
        <v>1</v>
      </c>
      <c r="C51" s="68">
        <v>1616.06015</v>
      </c>
      <c r="D51" s="68">
        <v>1982.9885346999999</v>
      </c>
      <c r="E51" s="68">
        <v>0</v>
      </c>
      <c r="F51" s="68">
        <v>0.94134874000000002</v>
      </c>
      <c r="G51" s="68">
        <v>0.48129082000000001</v>
      </c>
      <c r="H51" s="68">
        <v>0.48851018000000002</v>
      </c>
      <c r="I51" s="68">
        <v>2.3636408900000001</v>
      </c>
      <c r="J51" s="68">
        <v>0.87683601</v>
      </c>
      <c r="K51" s="68">
        <v>0.37356060999999996</v>
      </c>
      <c r="L51" s="68">
        <v>4.4686389899999996</v>
      </c>
      <c r="M51" s="68">
        <v>3.6554020999999994</v>
      </c>
      <c r="N51" s="68">
        <v>3.9110376999999996</v>
      </c>
      <c r="O51" s="68">
        <v>1.3515663100000002</v>
      </c>
      <c r="P51" s="68">
        <v>341.05031343000002</v>
      </c>
      <c r="Q51" s="68">
        <f t="shared" ref="Q51:Q52" si="17">(SUM(E51:P51))</f>
        <v>359.96214578000001</v>
      </c>
      <c r="R51" s="17"/>
      <c r="S51" s="5"/>
      <c r="T51" s="5"/>
      <c r="U51" s="5"/>
      <c r="V51" s="5"/>
      <c r="W51" s="5"/>
      <c r="X51" s="5"/>
      <c r="Y51" s="5"/>
      <c r="Z51" s="5"/>
      <c r="AA51" s="5"/>
    </row>
    <row r="52" spans="2:30" ht="15.75" thickBot="1" x14ac:dyDescent="0.3">
      <c r="B52" s="53" t="s">
        <v>63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f t="shared" si="17"/>
        <v>0</v>
      </c>
      <c r="R52" s="17"/>
      <c r="S52" s="5"/>
      <c r="T52" s="5"/>
      <c r="U52" s="5"/>
      <c r="V52" s="5"/>
      <c r="W52" s="5"/>
      <c r="X52" s="5"/>
      <c r="Y52" s="5"/>
      <c r="Z52" s="5"/>
      <c r="AA52" s="5"/>
    </row>
    <row r="53" spans="2:30" ht="19.5" customHeight="1" x14ac:dyDescent="0.25">
      <c r="B53" s="63" t="s">
        <v>48</v>
      </c>
      <c r="C53" s="63"/>
      <c r="D53" s="63"/>
      <c r="E53" s="15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2:30" customFormat="1" x14ac:dyDescent="0.25">
      <c r="B54" s="78" t="s">
        <v>76</v>
      </c>
      <c r="C54" s="79"/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79"/>
      <c r="R54" s="81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</row>
    <row r="55" spans="2:30" x14ac:dyDescent="0.25">
      <c r="B55" s="71" t="s">
        <v>67</v>
      </c>
      <c r="C55" s="10"/>
      <c r="D55" s="10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2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30" x14ac:dyDescent="0.25">
      <c r="B56" s="11"/>
      <c r="C56" s="10"/>
      <c r="D56" s="10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2:30" x14ac:dyDescent="0.25">
      <c r="B57" s="11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30" x14ac:dyDescent="0.25">
      <c r="B58" s="11"/>
      <c r="C58" s="10"/>
      <c r="D58" s="1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30" x14ac:dyDescent="0.25">
      <c r="B59" s="11"/>
      <c r="C59" s="10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30" x14ac:dyDescent="0.25"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30" x14ac:dyDescent="0.25"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2:30" x14ac:dyDescent="0.25"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2:30" x14ac:dyDescent="0.25">
      <c r="C63" s="5"/>
      <c r="D63" s="5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2:30" x14ac:dyDescent="0.25">
      <c r="C64" s="5"/>
      <c r="D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="5" customFormat="1" x14ac:dyDescent="0.25"/>
    <row r="66" s="5" customFormat="1" x14ac:dyDescent="0.25"/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26:Q31 Q33:Q39 Q47:Q48 Q50:Q52 Q14:Q23" formulaRange="1"/>
    <ignoredError sqref="Q32 Q49" formula="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A66"/>
  <sheetViews>
    <sheetView showGridLines="0" zoomScale="80" zoomScaleNormal="80" workbookViewId="0">
      <selection activeCell="B57" sqref="B57"/>
    </sheetView>
  </sheetViews>
  <sheetFormatPr baseColWidth="10" defaultColWidth="11.42578125" defaultRowHeight="15" x14ac:dyDescent="0.25"/>
  <cols>
    <col min="1" max="1" width="6.28515625" style="5" customWidth="1"/>
    <col min="2" max="2" width="70.140625" style="5" customWidth="1"/>
    <col min="3" max="4" width="17.85546875" style="7" bestFit="1" customWidth="1"/>
    <col min="5" max="16" width="16.5703125" style="5" bestFit="1" customWidth="1"/>
    <col min="17" max="17" width="17.85546875" style="6" bestFit="1" customWidth="1"/>
    <col min="18" max="18" width="18.85546875" style="6" bestFit="1" customWidth="1"/>
    <col min="19" max="19" width="21" style="6" customWidth="1"/>
    <col min="20" max="20" width="13.140625" style="6" bestFit="1" customWidth="1"/>
    <col min="21" max="26" width="11.42578125" style="6"/>
    <col min="27" max="27" width="12.7109375" style="6" bestFit="1" customWidth="1"/>
    <col min="28" max="16384" width="11.42578125" style="5"/>
  </cols>
  <sheetData>
    <row r="3" spans="1:27" ht="28.5" x14ac:dyDescent="0.25">
      <c r="A3" s="48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27" ht="21" x14ac:dyDescent="0.25">
      <c r="A4" s="48"/>
      <c r="B4" s="104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7" ht="15.75" customHeight="1" x14ac:dyDescent="0.25">
      <c r="A5" s="48"/>
      <c r="B5" s="106" t="s">
        <v>65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7" x14ac:dyDescent="0.25">
      <c r="A6" s="48"/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27" x14ac:dyDescent="0.25">
      <c r="A7" s="48"/>
      <c r="B7" s="52"/>
      <c r="C7" s="67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7" x14ac:dyDescent="0.25">
      <c r="A8" s="48"/>
      <c r="B8" s="51" t="s">
        <v>32</v>
      </c>
      <c r="C8" s="47"/>
      <c r="D8" s="47"/>
    </row>
    <row r="9" spans="1:27" ht="3.75" customHeight="1" x14ac:dyDescent="0.25">
      <c r="A9" s="44"/>
      <c r="B9" s="46"/>
      <c r="C9" s="45"/>
      <c r="D9" s="45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27" ht="30.75" customHeight="1" x14ac:dyDescent="0.25">
      <c r="B10" s="43" t="s">
        <v>31</v>
      </c>
      <c r="C10" s="42" t="s">
        <v>46</v>
      </c>
      <c r="D10" s="42" t="s">
        <v>59</v>
      </c>
      <c r="E10" s="41" t="s">
        <v>30</v>
      </c>
      <c r="F10" s="41" t="s">
        <v>47</v>
      </c>
      <c r="G10" s="41" t="s">
        <v>49</v>
      </c>
      <c r="H10" s="41" t="s">
        <v>58</v>
      </c>
      <c r="I10" s="41" t="s">
        <v>57</v>
      </c>
      <c r="J10" s="41" t="s">
        <v>56</v>
      </c>
      <c r="K10" s="41" t="s">
        <v>55</v>
      </c>
      <c r="L10" s="41" t="s">
        <v>54</v>
      </c>
      <c r="M10" s="41" t="s">
        <v>53</v>
      </c>
      <c r="N10" s="41" t="s">
        <v>52</v>
      </c>
      <c r="O10" s="41" t="s">
        <v>51</v>
      </c>
      <c r="P10" s="41" t="s">
        <v>50</v>
      </c>
      <c r="Q10" s="41" t="s">
        <v>29</v>
      </c>
      <c r="R10" s="5"/>
      <c r="S10" s="40"/>
      <c r="T10" s="5"/>
      <c r="U10" s="5"/>
      <c r="V10" s="5"/>
      <c r="W10" s="5"/>
      <c r="X10" s="5"/>
      <c r="Y10" s="5"/>
      <c r="Z10" s="5"/>
      <c r="AA10" s="5"/>
    </row>
    <row r="11" spans="1:27" ht="8.25" customHeight="1" x14ac:dyDescent="0.25">
      <c r="B11" s="39"/>
      <c r="C11" s="38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7.25" customHeight="1" x14ac:dyDescent="0.25">
      <c r="B12" s="25" t="s">
        <v>44</v>
      </c>
      <c r="C12" s="24">
        <f t="shared" ref="C12:P12" si="0">C13+C20</f>
        <v>97180.300562000004</v>
      </c>
      <c r="D12" s="24">
        <f t="shared" si="0"/>
        <v>95901.473718010006</v>
      </c>
      <c r="E12" s="23">
        <f t="shared" si="0"/>
        <v>3804.8376754999995</v>
      </c>
      <c r="F12" s="23">
        <f t="shared" si="0"/>
        <v>4595.9834177899993</v>
      </c>
      <c r="G12" s="23">
        <f t="shared" si="0"/>
        <v>5104.1401530400008</v>
      </c>
      <c r="H12" s="23">
        <f t="shared" si="0"/>
        <v>4862.6810303399998</v>
      </c>
      <c r="I12" s="23">
        <f t="shared" si="0"/>
        <v>4792.3738703399986</v>
      </c>
      <c r="J12" s="23">
        <f t="shared" si="0"/>
        <v>4924.1610834399999</v>
      </c>
      <c r="K12" s="23">
        <f t="shared" si="0"/>
        <v>4499.6521523499996</v>
      </c>
      <c r="L12" s="23">
        <f t="shared" si="0"/>
        <v>4972.8464765900007</v>
      </c>
      <c r="M12" s="23">
        <f t="shared" si="0"/>
        <v>5053.8278016199993</v>
      </c>
      <c r="N12" s="23">
        <f t="shared" si="0"/>
        <v>5551.1308065399999</v>
      </c>
      <c r="O12" s="23">
        <f t="shared" si="0"/>
        <v>5345.957859449999</v>
      </c>
      <c r="P12" s="23">
        <f t="shared" si="0"/>
        <v>9590.2680819299985</v>
      </c>
      <c r="Q12" s="23">
        <f>+Q13+Q20</f>
        <v>63097.860408930006</v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5">
      <c r="A13" s="54"/>
      <c r="B13" s="22" t="s">
        <v>28</v>
      </c>
      <c r="C13" s="2">
        <f>SUM(C14:C19)</f>
        <v>89843.389059000008</v>
      </c>
      <c r="D13" s="2">
        <f t="shared" ref="D13:Q13" si="1">SUM(D14:D19)</f>
        <v>89577.446688820011</v>
      </c>
      <c r="E13" s="2">
        <f t="shared" si="1"/>
        <v>3608.6620539999994</v>
      </c>
      <c r="F13" s="2">
        <f t="shared" si="1"/>
        <v>4544.2760905899995</v>
      </c>
      <c r="G13" s="2">
        <f t="shared" si="1"/>
        <v>4745.3205537000003</v>
      </c>
      <c r="H13" s="2">
        <f t="shared" si="1"/>
        <v>4794.3512693499997</v>
      </c>
      <c r="I13" s="2">
        <f t="shared" si="1"/>
        <v>4730.1804367699988</v>
      </c>
      <c r="J13" s="2">
        <f t="shared" si="1"/>
        <v>4577.6195343899999</v>
      </c>
      <c r="K13" s="2">
        <f t="shared" si="1"/>
        <v>4446.6196871099992</v>
      </c>
      <c r="L13" s="2">
        <f t="shared" si="1"/>
        <v>4862.1171557300004</v>
      </c>
      <c r="M13" s="2">
        <f t="shared" si="1"/>
        <v>4785.7422618499995</v>
      </c>
      <c r="N13" s="2">
        <f t="shared" si="1"/>
        <v>5412.4894655799999</v>
      </c>
      <c r="O13" s="2">
        <f t="shared" si="1"/>
        <v>5172.0470540099986</v>
      </c>
      <c r="P13" s="2">
        <f t="shared" si="1"/>
        <v>8056.2245740399994</v>
      </c>
      <c r="Q13" s="2">
        <f t="shared" si="1"/>
        <v>59735.650137120007</v>
      </c>
      <c r="R13" s="17"/>
      <c r="S13" s="17"/>
      <c r="T13" s="17"/>
      <c r="U13" s="17"/>
      <c r="V13" s="17"/>
      <c r="W13" s="17"/>
      <c r="X13" s="17"/>
      <c r="Y13" s="17"/>
      <c r="Z13" s="17"/>
      <c r="AA13" s="5"/>
    </row>
    <row r="14" spans="1:27" x14ac:dyDescent="0.25">
      <c r="B14" s="34" t="s">
        <v>27</v>
      </c>
      <c r="C14" s="68">
        <v>1853.9607129999999</v>
      </c>
      <c r="D14" s="68">
        <v>1795.960705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f>(SUM(E14:P14))</f>
        <v>0</v>
      </c>
      <c r="R14" s="17"/>
      <c r="S14" s="18"/>
      <c r="T14" s="18"/>
      <c r="U14" s="18"/>
      <c r="V14" s="18"/>
      <c r="W14" s="18"/>
      <c r="X14" s="18"/>
      <c r="Y14" s="18"/>
      <c r="Z14" s="18"/>
      <c r="AA14" s="5"/>
    </row>
    <row r="15" spans="1:27" x14ac:dyDescent="0.25">
      <c r="B15" s="34" t="s">
        <v>26</v>
      </c>
      <c r="C15" s="68">
        <v>19796.398066000002</v>
      </c>
      <c r="D15" s="68">
        <v>20172.64183171</v>
      </c>
      <c r="E15" s="68">
        <v>245.34289363000005</v>
      </c>
      <c r="F15" s="68">
        <v>249.19424542000004</v>
      </c>
      <c r="G15" s="68">
        <v>789.47313791000045</v>
      </c>
      <c r="H15" s="68">
        <v>574.91889758000013</v>
      </c>
      <c r="I15" s="68">
        <v>583.75488513999971</v>
      </c>
      <c r="J15" s="68">
        <v>476.88539132999995</v>
      </c>
      <c r="K15" s="68">
        <v>679.4946699599999</v>
      </c>
      <c r="L15" s="68">
        <v>640.97574444000043</v>
      </c>
      <c r="M15" s="68">
        <v>573.38800012999991</v>
      </c>
      <c r="N15" s="68">
        <v>609.55716470000004</v>
      </c>
      <c r="O15" s="68">
        <v>472.32465729999973</v>
      </c>
      <c r="P15" s="68">
        <v>1318.8723749600001</v>
      </c>
      <c r="Q15" s="68">
        <f t="shared" ref="Q15:Q19" si="2">(SUM(E15:P15))</f>
        <v>7214.1820625000009</v>
      </c>
      <c r="R15" s="17"/>
      <c r="S15" s="36"/>
      <c r="T15" s="36"/>
      <c r="U15" s="36"/>
      <c r="V15" s="18"/>
      <c r="W15" s="18"/>
      <c r="X15" s="36"/>
      <c r="Y15" s="36"/>
      <c r="Z15" s="36"/>
      <c r="AA15" s="18"/>
    </row>
    <row r="16" spans="1:27" s="35" customFormat="1" x14ac:dyDescent="0.25">
      <c r="B16" s="34" t="s">
        <v>25</v>
      </c>
      <c r="C16" s="68">
        <v>1485.9932229999999</v>
      </c>
      <c r="D16" s="68">
        <v>1485.9932229999999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f t="shared" si="2"/>
        <v>0</v>
      </c>
      <c r="R16" s="17"/>
      <c r="V16" s="18"/>
      <c r="W16" s="18"/>
    </row>
    <row r="17" spans="1:27" s="35" customFormat="1" x14ac:dyDescent="0.25">
      <c r="B17" s="34" t="s">
        <v>24</v>
      </c>
      <c r="C17" s="68">
        <v>65888.261215000006</v>
      </c>
      <c r="D17" s="68">
        <v>65302.746316110002</v>
      </c>
      <c r="E17" s="68">
        <v>3360.5864073399994</v>
      </c>
      <c r="F17" s="68">
        <v>4294.7651841699999</v>
      </c>
      <c r="G17" s="68">
        <v>3955.66379646</v>
      </c>
      <c r="H17" s="68">
        <v>4218.6642767699996</v>
      </c>
      <c r="I17" s="68">
        <v>4145.8841841299991</v>
      </c>
      <c r="J17" s="68">
        <v>4100.1446967499996</v>
      </c>
      <c r="K17" s="68">
        <v>3766.0866981499994</v>
      </c>
      <c r="L17" s="68">
        <v>4218.9816988900002</v>
      </c>
      <c r="M17" s="68">
        <v>4211.839757759999</v>
      </c>
      <c r="N17" s="68">
        <v>4802.2101172900002</v>
      </c>
      <c r="O17" s="68">
        <v>4698.9565857099997</v>
      </c>
      <c r="P17" s="68">
        <v>6736.8027573999989</v>
      </c>
      <c r="Q17" s="68">
        <f t="shared" si="2"/>
        <v>52510.586160819999</v>
      </c>
      <c r="R17" s="17"/>
      <c r="V17" s="18"/>
      <c r="W17" s="18"/>
    </row>
    <row r="18" spans="1:27" s="35" customFormat="1" x14ac:dyDescent="0.25">
      <c r="B18" s="34" t="s">
        <v>23</v>
      </c>
      <c r="C18" s="68">
        <v>25</v>
      </c>
      <c r="D18" s="68">
        <v>25</v>
      </c>
      <c r="E18" s="68">
        <v>0.72237300000000004</v>
      </c>
      <c r="F18" s="68">
        <v>0.31666100000000003</v>
      </c>
      <c r="G18" s="68">
        <v>0.18361933000000003</v>
      </c>
      <c r="H18" s="68">
        <v>0.76734500000000005</v>
      </c>
      <c r="I18" s="68">
        <v>0.5413675</v>
      </c>
      <c r="J18" s="68">
        <v>0.58389950000000002</v>
      </c>
      <c r="K18" s="68">
        <v>1.038319</v>
      </c>
      <c r="L18" s="68">
        <v>2.1493899999999999</v>
      </c>
      <c r="M18" s="68">
        <v>0.50203399999999998</v>
      </c>
      <c r="N18" s="68">
        <v>0.54579699999999998</v>
      </c>
      <c r="O18" s="68">
        <v>0.75831099999999996</v>
      </c>
      <c r="P18" s="68">
        <v>0.41808149999999999</v>
      </c>
      <c r="Q18" s="68">
        <f t="shared" si="2"/>
        <v>8.5271978300000022</v>
      </c>
      <c r="R18" s="17"/>
      <c r="V18" s="18"/>
      <c r="W18" s="18"/>
    </row>
    <row r="19" spans="1:27" x14ac:dyDescent="0.25">
      <c r="B19" s="34" t="s">
        <v>22</v>
      </c>
      <c r="C19" s="68">
        <v>793.77584200000001</v>
      </c>
      <c r="D19" s="68">
        <v>795.10461299999997</v>
      </c>
      <c r="E19" s="68">
        <v>2.0103800299999994</v>
      </c>
      <c r="F19" s="68">
        <v>-2.3283064365386962E-16</v>
      </c>
      <c r="G19" s="68">
        <v>0</v>
      </c>
      <c r="H19" s="68">
        <v>7.5000000000000002E-4</v>
      </c>
      <c r="I19" s="68">
        <v>0</v>
      </c>
      <c r="J19" s="68">
        <v>5.5468100000000001E-3</v>
      </c>
      <c r="K19" s="68">
        <v>0</v>
      </c>
      <c r="L19" s="68">
        <v>1.0322399999999999E-2</v>
      </c>
      <c r="M19" s="68">
        <v>1.2469959999999999E-2</v>
      </c>
      <c r="N19" s="68">
        <v>0.17638659000000001</v>
      </c>
      <c r="O19" s="68">
        <v>7.4999999999999997E-3</v>
      </c>
      <c r="P19" s="68">
        <v>0.13136017999999999</v>
      </c>
      <c r="Q19" s="68">
        <f t="shared" si="2"/>
        <v>2.3547159699999987</v>
      </c>
      <c r="R19" s="17"/>
      <c r="S19" s="56"/>
      <c r="T19" s="5"/>
      <c r="U19" s="5"/>
      <c r="V19" s="18"/>
      <c r="W19" s="18"/>
      <c r="X19" s="5"/>
      <c r="Y19" s="5"/>
      <c r="Z19" s="5"/>
      <c r="AA19" s="5"/>
    </row>
    <row r="20" spans="1:27" x14ac:dyDescent="0.25">
      <c r="B20" s="22" t="s">
        <v>11</v>
      </c>
      <c r="C20" s="2">
        <f>C21</f>
        <v>7336.9115030000003</v>
      </c>
      <c r="D20" s="2">
        <f t="shared" ref="D20:L20" si="3">D21</f>
        <v>6324.0270291900006</v>
      </c>
      <c r="E20" s="2">
        <f t="shared" si="3"/>
        <v>196.17562150000001</v>
      </c>
      <c r="F20" s="2">
        <f t="shared" si="3"/>
        <v>51.707327199999995</v>
      </c>
      <c r="G20" s="2">
        <f t="shared" si="3"/>
        <v>358.81959934000002</v>
      </c>
      <c r="H20" s="2">
        <f t="shared" si="3"/>
        <v>68.329760990000011</v>
      </c>
      <c r="I20" s="2">
        <f t="shared" si="3"/>
        <v>62.193433569999996</v>
      </c>
      <c r="J20" s="2">
        <f t="shared" si="3"/>
        <v>346.54154905000001</v>
      </c>
      <c r="K20" s="2">
        <f t="shared" si="3"/>
        <v>53.032465240000001</v>
      </c>
      <c r="L20" s="2">
        <f t="shared" si="3"/>
        <v>110.72932086</v>
      </c>
      <c r="M20" s="2">
        <f>M21</f>
        <v>268.08553976999997</v>
      </c>
      <c r="N20" s="2">
        <f t="shared" ref="N20" si="4">N21</f>
        <v>138.64134095999998</v>
      </c>
      <c r="O20" s="2">
        <f t="shared" ref="O20" si="5">O21</f>
        <v>173.91080543999999</v>
      </c>
      <c r="P20" s="2">
        <f t="shared" ref="P20" si="6">P21</f>
        <v>1534.0435078899998</v>
      </c>
      <c r="Q20" s="2">
        <f t="shared" ref="Q20" si="7">Q21</f>
        <v>3362.2102718100004</v>
      </c>
      <c r="R20" s="17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B21" s="34" t="s">
        <v>10</v>
      </c>
      <c r="C21" s="68">
        <v>7336.9115030000003</v>
      </c>
      <c r="D21" s="68">
        <v>6324.0270291900006</v>
      </c>
      <c r="E21" s="68">
        <v>196.17562150000001</v>
      </c>
      <c r="F21" s="68">
        <v>51.707327199999995</v>
      </c>
      <c r="G21" s="68">
        <v>358.81959934000002</v>
      </c>
      <c r="H21" s="68">
        <v>68.329760990000011</v>
      </c>
      <c r="I21" s="68">
        <v>62.193433569999996</v>
      </c>
      <c r="J21" s="68">
        <v>346.54154905000001</v>
      </c>
      <c r="K21" s="68">
        <v>53.032465240000001</v>
      </c>
      <c r="L21" s="68">
        <v>110.72932086</v>
      </c>
      <c r="M21" s="68">
        <v>268.08553976999997</v>
      </c>
      <c r="N21" s="68">
        <v>138.64134095999998</v>
      </c>
      <c r="O21" s="68">
        <v>173.91080543999999</v>
      </c>
      <c r="P21" s="68">
        <v>1534.0435078899998</v>
      </c>
      <c r="Q21" s="68">
        <v>3362.2102718100004</v>
      </c>
      <c r="R21" s="17"/>
      <c r="S21" s="50" t="s">
        <v>45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B22" s="25" t="s">
        <v>43</v>
      </c>
      <c r="C22" s="24">
        <f t="shared" ref="C22:P22" si="8">C23+C32</f>
        <v>94757.919003999996</v>
      </c>
      <c r="D22" s="24">
        <f t="shared" si="8"/>
        <v>94669.673612050028</v>
      </c>
      <c r="E22" s="23">
        <f>E23+E32</f>
        <v>2783.5961663599996</v>
      </c>
      <c r="F22" s="23">
        <f t="shared" si="8"/>
        <v>3017.5587885599994</v>
      </c>
      <c r="G22" s="23">
        <f t="shared" si="8"/>
        <v>3914.6772464700011</v>
      </c>
      <c r="H22" s="23">
        <f t="shared" si="8"/>
        <v>3747.3436123700012</v>
      </c>
      <c r="I22" s="23">
        <f t="shared" si="8"/>
        <v>4205.4749721899998</v>
      </c>
      <c r="J22" s="23">
        <f t="shared" si="8"/>
        <v>4202.7577713999999</v>
      </c>
      <c r="K22" s="23">
        <f t="shared" si="8"/>
        <v>4355.02935677</v>
      </c>
      <c r="L22" s="23">
        <f t="shared" si="8"/>
        <v>4444.5110468399998</v>
      </c>
      <c r="M22" s="23">
        <f t="shared" si="8"/>
        <v>4110.4690562300011</v>
      </c>
      <c r="N22" s="23">
        <f t="shared" si="8"/>
        <v>4512.0712767900004</v>
      </c>
      <c r="O22" s="23">
        <f t="shared" si="8"/>
        <v>5285.0941357499996</v>
      </c>
      <c r="P22" s="23">
        <f t="shared" si="8"/>
        <v>9992.6415804500029</v>
      </c>
      <c r="Q22" s="23">
        <f>Q23+Q32</f>
        <v>54571.225010180016</v>
      </c>
      <c r="R22" s="17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33"/>
      <c r="B23" s="20" t="s">
        <v>21</v>
      </c>
      <c r="C23" s="1">
        <f>C24+C25+C26+C30+C31</f>
        <v>82139.640320999999</v>
      </c>
      <c r="D23" s="1">
        <f>D24+D25+D26+D30+D31</f>
        <v>81974.451083410022</v>
      </c>
      <c r="E23" s="1">
        <f>E24+E25+E26+E30+E31</f>
        <v>2782.5049413199995</v>
      </c>
      <c r="F23" s="1">
        <f t="shared" ref="F23:Q23" si="9">F24+F25+F26+F30+F31</f>
        <v>2974.4931582499994</v>
      </c>
      <c r="G23" s="1">
        <f t="shared" si="9"/>
        <v>3847.3631403000013</v>
      </c>
      <c r="H23" s="1">
        <f t="shared" si="9"/>
        <v>3629.9072502800013</v>
      </c>
      <c r="I23" s="1">
        <f t="shared" si="9"/>
        <v>3869.1392627699997</v>
      </c>
      <c r="J23" s="1">
        <f t="shared" si="9"/>
        <v>4024.3388106100001</v>
      </c>
      <c r="K23" s="1">
        <f t="shared" si="9"/>
        <v>4088.1654890099999</v>
      </c>
      <c r="L23" s="1">
        <f t="shared" si="9"/>
        <v>4076.3919147599995</v>
      </c>
      <c r="M23" s="1">
        <f t="shared" si="9"/>
        <v>4001.2257980800014</v>
      </c>
      <c r="N23" s="1">
        <f t="shared" si="9"/>
        <v>4273.1001812300001</v>
      </c>
      <c r="O23" s="1">
        <f t="shared" si="9"/>
        <v>4970.8322183099999</v>
      </c>
      <c r="P23" s="1">
        <f t="shared" si="9"/>
        <v>7917.2753858900032</v>
      </c>
      <c r="Q23" s="1">
        <f t="shared" si="9"/>
        <v>50454.737550810016</v>
      </c>
      <c r="R23" s="17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B24" s="29" t="s">
        <v>20</v>
      </c>
      <c r="C24" s="68">
        <v>79679.418460999994</v>
      </c>
      <c r="D24" s="68">
        <v>79286.280557480015</v>
      </c>
      <c r="E24" s="68">
        <v>2782.5049413199995</v>
      </c>
      <c r="F24" s="68">
        <v>2966.1150100999994</v>
      </c>
      <c r="G24" s="68">
        <v>3824.4964099400013</v>
      </c>
      <c r="H24" s="68">
        <v>3602.7097137700016</v>
      </c>
      <c r="I24" s="68">
        <v>3851.1392780599999</v>
      </c>
      <c r="J24" s="68">
        <v>4010.7167208999999</v>
      </c>
      <c r="K24" s="68">
        <v>3962.5137514799999</v>
      </c>
      <c r="L24" s="68">
        <v>4060.8235606599997</v>
      </c>
      <c r="M24" s="68">
        <v>3980.3606068400013</v>
      </c>
      <c r="N24" s="68">
        <v>4253.7467071200008</v>
      </c>
      <c r="O24" s="68">
        <v>4951.6242001800001</v>
      </c>
      <c r="P24" s="68">
        <v>7793.7099448300032</v>
      </c>
      <c r="Q24" s="68">
        <f>(SUM(E24:P24))</f>
        <v>50040.46084520001</v>
      </c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B25" s="29" t="s">
        <v>19</v>
      </c>
      <c r="C25" s="68">
        <v>1192.8785720000001</v>
      </c>
      <c r="D25" s="68">
        <v>1192.8785720000001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f t="shared" ref="Q25:Q31" si="10">(SUM(E25:P25))</f>
        <v>0</v>
      </c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B26" s="29" t="s">
        <v>18</v>
      </c>
      <c r="C26" s="68">
        <v>20.618825999999999</v>
      </c>
      <c r="D26" s="68">
        <v>20.957108000000002</v>
      </c>
      <c r="E26" s="68">
        <v>0</v>
      </c>
      <c r="F26" s="68">
        <v>0</v>
      </c>
      <c r="G26" s="68">
        <v>0</v>
      </c>
      <c r="H26" s="68">
        <v>0</v>
      </c>
      <c r="I26" s="68">
        <v>0.24418410999999998</v>
      </c>
      <c r="J26" s="68">
        <v>3.1115130000000001E-2</v>
      </c>
      <c r="K26" s="68">
        <v>2.5040689999999997E-2</v>
      </c>
      <c r="L26" s="68">
        <v>0</v>
      </c>
      <c r="M26" s="68">
        <v>1.8892849999999999E-2</v>
      </c>
      <c r="N26" s="68">
        <v>1.267072E-2</v>
      </c>
      <c r="O26" s="68">
        <v>6.3734099999999995E-3</v>
      </c>
      <c r="P26" s="68">
        <v>0</v>
      </c>
      <c r="Q26" s="68">
        <f t="shared" si="10"/>
        <v>0.33827691000000004</v>
      </c>
      <c r="S26" s="5"/>
      <c r="T26" s="5"/>
      <c r="U26" s="5"/>
      <c r="V26" s="5"/>
      <c r="W26" s="5"/>
      <c r="X26" s="5"/>
      <c r="Y26" s="5"/>
      <c r="Z26" s="5"/>
      <c r="AA26" s="5"/>
    </row>
    <row r="27" spans="1:27" s="31" customFormat="1" x14ac:dyDescent="0.25">
      <c r="B27" s="32" t="s">
        <v>17</v>
      </c>
      <c r="C27" s="68">
        <v>3.9188260000000001</v>
      </c>
      <c r="D27" s="68">
        <v>4.2571079999999997</v>
      </c>
      <c r="E27" s="68">
        <v>0</v>
      </c>
      <c r="F27" s="68">
        <v>0</v>
      </c>
      <c r="G27" s="68">
        <v>0</v>
      </c>
      <c r="H27" s="68">
        <v>0</v>
      </c>
      <c r="I27" s="68">
        <v>0.24418410999999998</v>
      </c>
      <c r="J27" s="68">
        <v>3.1115130000000001E-2</v>
      </c>
      <c r="K27" s="68">
        <v>2.5040689999999997E-2</v>
      </c>
      <c r="L27" s="68">
        <v>0</v>
      </c>
      <c r="M27" s="68">
        <v>1.8892849999999999E-2</v>
      </c>
      <c r="N27" s="68">
        <v>1.267072E-2</v>
      </c>
      <c r="O27" s="68">
        <v>6.3734099999999995E-3</v>
      </c>
      <c r="P27" s="68">
        <v>0</v>
      </c>
      <c r="Q27" s="68">
        <f t="shared" si="10"/>
        <v>0.33827691000000004</v>
      </c>
    </row>
    <row r="28" spans="1:27" s="31" customFormat="1" x14ac:dyDescent="0.25">
      <c r="B28" s="32" t="s">
        <v>16</v>
      </c>
      <c r="C28" s="68">
        <v>15.1</v>
      </c>
      <c r="D28" s="68">
        <v>15.1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f t="shared" si="10"/>
        <v>0</v>
      </c>
      <c r="R28" s="17"/>
      <c r="S28" s="55"/>
    </row>
    <row r="29" spans="1:27" s="31" customFormat="1" x14ac:dyDescent="0.25">
      <c r="B29" s="32" t="s">
        <v>15</v>
      </c>
      <c r="C29" s="68">
        <v>1.6</v>
      </c>
      <c r="D29" s="68">
        <v>1.6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f t="shared" si="10"/>
        <v>0</v>
      </c>
      <c r="R29" s="17"/>
      <c r="S29" s="55"/>
    </row>
    <row r="30" spans="1:27" x14ac:dyDescent="0.25">
      <c r="B30" s="29" t="s">
        <v>14</v>
      </c>
      <c r="C30" s="68">
        <v>1111.777458</v>
      </c>
      <c r="D30" s="68">
        <v>1296.35201317</v>
      </c>
      <c r="E30" s="68">
        <v>0</v>
      </c>
      <c r="F30" s="68">
        <v>8.3781481500000012</v>
      </c>
      <c r="G30" s="68">
        <v>16.57748088</v>
      </c>
      <c r="H30" s="68">
        <v>20.26475202</v>
      </c>
      <c r="I30" s="68">
        <v>17.725118599999998</v>
      </c>
      <c r="J30" s="68">
        <v>13.590974579999999</v>
      </c>
      <c r="K30" s="68">
        <v>125.62669683999999</v>
      </c>
      <c r="L30" s="68">
        <v>15.50923538</v>
      </c>
      <c r="M30" s="68">
        <v>17.3004085</v>
      </c>
      <c r="N30" s="68">
        <v>17.460583199999999</v>
      </c>
      <c r="O30" s="68">
        <v>19.096144719999998</v>
      </c>
      <c r="P30" s="68">
        <v>98.01220721</v>
      </c>
      <c r="Q30" s="68">
        <f t="shared" si="10"/>
        <v>369.54175007999999</v>
      </c>
      <c r="R30" s="17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5">
      <c r="B31" s="29" t="s">
        <v>13</v>
      </c>
      <c r="C31" s="68">
        <v>134.94700399999999</v>
      </c>
      <c r="D31" s="68">
        <v>177.98283275999998</v>
      </c>
      <c r="E31" s="68">
        <v>0</v>
      </c>
      <c r="F31" s="68">
        <v>0</v>
      </c>
      <c r="G31" s="68">
        <v>6.2892494800000005</v>
      </c>
      <c r="H31" s="68">
        <v>6.9327844900000004</v>
      </c>
      <c r="I31" s="68">
        <v>3.0682000000000001E-2</v>
      </c>
      <c r="J31" s="68">
        <v>0</v>
      </c>
      <c r="K31" s="68">
        <v>0</v>
      </c>
      <c r="L31" s="68">
        <v>5.911872E-2</v>
      </c>
      <c r="M31" s="68">
        <v>3.5458898900000002</v>
      </c>
      <c r="N31" s="68">
        <v>1.88022019</v>
      </c>
      <c r="O31" s="68">
        <v>0.1055</v>
      </c>
      <c r="P31" s="68">
        <v>25.553233849999998</v>
      </c>
      <c r="Q31" s="68">
        <f t="shared" si="10"/>
        <v>44.396678620000003</v>
      </c>
      <c r="R31" s="17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5">
      <c r="B32" s="20" t="s">
        <v>9</v>
      </c>
      <c r="C32" s="3">
        <f>SUM(C33:C39)</f>
        <v>12618.278682999999</v>
      </c>
      <c r="D32" s="3">
        <f>SUM(D33:D39)</f>
        <v>12695.222528640001</v>
      </c>
      <c r="E32" s="3">
        <f t="shared" ref="E32:P32" si="11">SUM(E33:E39)</f>
        <v>1.0912250400000001</v>
      </c>
      <c r="F32" s="3">
        <f t="shared" si="11"/>
        <v>43.065630309999996</v>
      </c>
      <c r="G32" s="3">
        <f t="shared" si="11"/>
        <v>67.314106170000017</v>
      </c>
      <c r="H32" s="3">
        <f t="shared" si="11"/>
        <v>117.43636208999999</v>
      </c>
      <c r="I32" s="3">
        <f t="shared" si="11"/>
        <v>336.33570942</v>
      </c>
      <c r="J32" s="3">
        <f t="shared" si="11"/>
        <v>178.41896079</v>
      </c>
      <c r="K32" s="3">
        <f t="shared" si="11"/>
        <v>266.86386776000001</v>
      </c>
      <c r="L32" s="3">
        <f t="shared" si="11"/>
        <v>368.11913207999999</v>
      </c>
      <c r="M32" s="3">
        <f t="shared" si="11"/>
        <v>109.24325815</v>
      </c>
      <c r="N32" s="3">
        <f t="shared" si="11"/>
        <v>238.97109556000001</v>
      </c>
      <c r="O32" s="3">
        <f t="shared" si="11"/>
        <v>314.26191743999999</v>
      </c>
      <c r="P32" s="3">
        <f t="shared" si="11"/>
        <v>2075.3661945599997</v>
      </c>
      <c r="Q32" s="58">
        <f>SUM(Q33:Q39)</f>
        <v>4116.4874593699997</v>
      </c>
      <c r="R32" s="17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5">
      <c r="B33" s="4" t="s">
        <v>35</v>
      </c>
      <c r="C33" s="68">
        <v>5573.4475640000001</v>
      </c>
      <c r="D33" s="68">
        <v>6159.7999361300008</v>
      </c>
      <c r="E33" s="68">
        <v>0</v>
      </c>
      <c r="F33" s="68">
        <v>0</v>
      </c>
      <c r="G33" s="68">
        <v>28.36025845</v>
      </c>
      <c r="H33" s="68">
        <v>0</v>
      </c>
      <c r="I33" s="68">
        <v>144.28121772999998</v>
      </c>
      <c r="J33" s="68">
        <v>112.52157339</v>
      </c>
      <c r="K33" s="68">
        <v>140.6647901</v>
      </c>
      <c r="L33" s="68">
        <v>209.54004132</v>
      </c>
      <c r="M33" s="68">
        <v>29.513263179999999</v>
      </c>
      <c r="N33" s="68">
        <v>144.44353692000001</v>
      </c>
      <c r="O33" s="68">
        <v>134.17299291000003</v>
      </c>
      <c r="P33" s="68">
        <v>1677.1095976099998</v>
      </c>
      <c r="Q33" s="68">
        <f>(SUM(E33:P33))</f>
        <v>2620.6072716099998</v>
      </c>
      <c r="R33" s="17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5">
      <c r="B34" s="4" t="s">
        <v>36</v>
      </c>
      <c r="C34" s="68">
        <v>6335.1740049999999</v>
      </c>
      <c r="D34" s="68">
        <v>5805.2049042600011</v>
      </c>
      <c r="E34" s="68">
        <v>0.38326399999999999</v>
      </c>
      <c r="F34" s="68">
        <v>41.391204299999998</v>
      </c>
      <c r="G34" s="68">
        <v>37.757594120000007</v>
      </c>
      <c r="H34" s="68">
        <v>114.71922830999999</v>
      </c>
      <c r="I34" s="68">
        <v>191.06338693000004</v>
      </c>
      <c r="J34" s="68">
        <v>65.602210620000008</v>
      </c>
      <c r="K34" s="68">
        <v>119.77850366</v>
      </c>
      <c r="L34" s="68">
        <v>144.98159792999996</v>
      </c>
      <c r="M34" s="68">
        <v>78.769926460000008</v>
      </c>
      <c r="N34" s="68">
        <v>75.444085139999999</v>
      </c>
      <c r="O34" s="68">
        <v>178.20708993999997</v>
      </c>
      <c r="P34" s="68">
        <v>392.24627076999997</v>
      </c>
      <c r="Q34" s="68">
        <f t="shared" ref="Q34:Q39" si="12">(SUM(E34:P34))</f>
        <v>1440.3443621799997</v>
      </c>
      <c r="R34" s="17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5">
      <c r="B35" s="4" t="s">
        <v>39</v>
      </c>
      <c r="C35" s="68">
        <v>40.011778</v>
      </c>
      <c r="D35" s="68">
        <v>40.527636999999999</v>
      </c>
      <c r="E35" s="68">
        <v>0</v>
      </c>
      <c r="F35" s="68">
        <v>0</v>
      </c>
      <c r="G35" s="68">
        <v>0.56147259999999999</v>
      </c>
      <c r="H35" s="68">
        <v>7.6700000000000004E-2</v>
      </c>
      <c r="I35" s="68">
        <v>0.21149999999999999</v>
      </c>
      <c r="J35" s="68">
        <v>0</v>
      </c>
      <c r="K35" s="68">
        <v>5.2649999999999997</v>
      </c>
      <c r="L35" s="68">
        <v>0</v>
      </c>
      <c r="M35" s="68">
        <v>0</v>
      </c>
      <c r="N35" s="68">
        <v>0.101244</v>
      </c>
      <c r="O35" s="68">
        <v>0</v>
      </c>
      <c r="P35" s="68">
        <v>0.27729999999999999</v>
      </c>
      <c r="Q35" s="68">
        <f t="shared" si="12"/>
        <v>6.4932166000000002</v>
      </c>
      <c r="R35" s="17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5">
      <c r="B36" s="4" t="s">
        <v>37</v>
      </c>
      <c r="C36" s="68">
        <v>274.017178</v>
      </c>
      <c r="D36" s="68">
        <v>294.06189324999997</v>
      </c>
      <c r="E36" s="68">
        <v>0.70796104000000004</v>
      </c>
      <c r="F36" s="68">
        <v>1.6744260099999999</v>
      </c>
      <c r="G36" s="68">
        <v>0.63478100000000004</v>
      </c>
      <c r="H36" s="68">
        <v>2.6404337800000004</v>
      </c>
      <c r="I36" s="68">
        <v>0.77960476000000012</v>
      </c>
      <c r="J36" s="68">
        <v>0.29517677999999997</v>
      </c>
      <c r="K36" s="68">
        <v>1.1555740000000001</v>
      </c>
      <c r="L36" s="68">
        <v>13.59749283</v>
      </c>
      <c r="M36" s="68">
        <v>0.96006851000000004</v>
      </c>
      <c r="N36" s="68">
        <v>18.982229499999999</v>
      </c>
      <c r="O36" s="68">
        <v>1.88183459</v>
      </c>
      <c r="P36" s="68">
        <v>5.7330261799999986</v>
      </c>
      <c r="Q36" s="68">
        <f t="shared" si="12"/>
        <v>49.042608979999997</v>
      </c>
      <c r="R36" s="17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5">
      <c r="B37" s="4" t="s">
        <v>38</v>
      </c>
      <c r="C37" s="68">
        <v>297.21653400000002</v>
      </c>
      <c r="D37" s="68">
        <v>297.21653400000002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f t="shared" si="12"/>
        <v>0</v>
      </c>
      <c r="R37" s="17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5">
      <c r="B38" s="4" t="s">
        <v>62</v>
      </c>
      <c r="C38" s="68">
        <v>96.101922999999999</v>
      </c>
      <c r="D38" s="68">
        <v>96.101922999999999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f t="shared" si="12"/>
        <v>0</v>
      </c>
      <c r="R38" s="17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5">
      <c r="B39" s="4" t="s">
        <v>40</v>
      </c>
      <c r="C39" s="68">
        <v>2.309701</v>
      </c>
      <c r="D39" s="68">
        <v>2.309701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f t="shared" si="12"/>
        <v>0</v>
      </c>
      <c r="R39" s="17"/>
      <c r="S39" s="5"/>
      <c r="T39" s="5"/>
      <c r="U39" s="5"/>
      <c r="V39" s="5"/>
      <c r="W39" s="5"/>
      <c r="X39" s="5"/>
      <c r="Y39" s="5"/>
      <c r="Z39" s="5"/>
      <c r="AA39" s="5"/>
    </row>
    <row r="40" spans="1:27" ht="17.25" customHeight="1" x14ac:dyDescent="0.25">
      <c r="B40" s="25" t="s">
        <v>42</v>
      </c>
      <c r="C40" s="24"/>
      <c r="D40" s="2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17"/>
      <c r="S40" s="5"/>
      <c r="T40" s="5"/>
      <c r="U40" s="5"/>
      <c r="V40" s="5"/>
      <c r="W40" s="5"/>
      <c r="X40" s="5"/>
      <c r="Y40" s="5"/>
      <c r="Z40" s="5"/>
      <c r="AA40" s="5"/>
    </row>
    <row r="41" spans="1:27" ht="17.25" customHeight="1" x14ac:dyDescent="0.25">
      <c r="B41" s="28" t="s">
        <v>12</v>
      </c>
      <c r="C41" s="26">
        <f t="shared" ref="C41:Q41" si="13">C13-C23</f>
        <v>7703.7487380000093</v>
      </c>
      <c r="D41" s="26">
        <f t="shared" si="13"/>
        <v>7602.9956054099894</v>
      </c>
      <c r="E41" s="26">
        <f>E13-E23</f>
        <v>826.15711267999995</v>
      </c>
      <c r="F41" s="26">
        <f t="shared" si="13"/>
        <v>1569.7829323400001</v>
      </c>
      <c r="G41" s="26">
        <f t="shared" si="13"/>
        <v>897.95741339999904</v>
      </c>
      <c r="H41" s="26">
        <f t="shared" si="13"/>
        <v>1164.4440190699984</v>
      </c>
      <c r="I41" s="26">
        <f t="shared" si="13"/>
        <v>861.04117399999905</v>
      </c>
      <c r="J41" s="26">
        <f t="shared" si="13"/>
        <v>553.28072377999979</v>
      </c>
      <c r="K41" s="26">
        <f t="shared" si="13"/>
        <v>358.4541980999993</v>
      </c>
      <c r="L41" s="26">
        <f t="shared" si="13"/>
        <v>785.72524097000087</v>
      </c>
      <c r="M41" s="26">
        <f t="shared" si="13"/>
        <v>784.51646376999815</v>
      </c>
      <c r="N41" s="26">
        <f t="shared" si="13"/>
        <v>1139.3892843499998</v>
      </c>
      <c r="O41" s="26">
        <f t="shared" si="13"/>
        <v>201.21483569999873</v>
      </c>
      <c r="P41" s="26">
        <f t="shared" si="13"/>
        <v>138.94918814999619</v>
      </c>
      <c r="Q41" s="26">
        <f t="shared" si="13"/>
        <v>9280.9125863099907</v>
      </c>
      <c r="R41" s="17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5">
      <c r="B42" s="28" t="s">
        <v>8</v>
      </c>
      <c r="C42" s="26">
        <f t="shared" ref="C42:Q42" si="14">C20-C32</f>
        <v>-5281.3671799999984</v>
      </c>
      <c r="D42" s="26">
        <f t="shared" si="14"/>
        <v>-6371.1954994500002</v>
      </c>
      <c r="E42" s="26">
        <f t="shared" si="14"/>
        <v>195.08439645999999</v>
      </c>
      <c r="F42" s="26">
        <f t="shared" si="14"/>
        <v>8.6416968899999986</v>
      </c>
      <c r="G42" s="26">
        <f t="shared" si="14"/>
        <v>291.50549317000002</v>
      </c>
      <c r="H42" s="26">
        <f t="shared" si="14"/>
        <v>-49.106601099999978</v>
      </c>
      <c r="I42" s="26">
        <f t="shared" si="14"/>
        <v>-274.14227585000003</v>
      </c>
      <c r="J42" s="26">
        <f t="shared" si="14"/>
        <v>168.12258826000001</v>
      </c>
      <c r="K42" s="26">
        <f t="shared" si="14"/>
        <v>-213.83140252000001</v>
      </c>
      <c r="L42" s="26">
        <f t="shared" si="14"/>
        <v>-257.38981121999996</v>
      </c>
      <c r="M42" s="26">
        <f t="shared" si="14"/>
        <v>158.84228161999997</v>
      </c>
      <c r="N42" s="26">
        <f t="shared" si="14"/>
        <v>-100.32975460000003</v>
      </c>
      <c r="O42" s="26">
        <f t="shared" si="14"/>
        <v>-140.351112</v>
      </c>
      <c r="P42" s="26">
        <f t="shared" si="14"/>
        <v>-541.32268666999994</v>
      </c>
      <c r="Q42" s="26">
        <f t="shared" si="14"/>
        <v>-754.27718755999922</v>
      </c>
      <c r="R42" s="17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5">
      <c r="B43" s="28" t="s">
        <v>7</v>
      </c>
      <c r="C43" s="26">
        <f t="shared" ref="C43:Q43" si="15">(C13+C20)-(C23+C32)</f>
        <v>2422.3815580000082</v>
      </c>
      <c r="D43" s="26">
        <f t="shared" si="15"/>
        <v>1231.8001059599774</v>
      </c>
      <c r="E43" s="26">
        <f t="shared" si="15"/>
        <v>1021.2415091399998</v>
      </c>
      <c r="F43" s="26">
        <f t="shared" si="15"/>
        <v>1578.4246292299999</v>
      </c>
      <c r="G43" s="26">
        <f t="shared" si="15"/>
        <v>1189.4629065699996</v>
      </c>
      <c r="H43" s="26">
        <f t="shared" si="15"/>
        <v>1115.3374179699986</v>
      </c>
      <c r="I43" s="26">
        <f t="shared" si="15"/>
        <v>586.89889814999879</v>
      </c>
      <c r="J43" s="26">
        <f t="shared" si="15"/>
        <v>721.40331203999995</v>
      </c>
      <c r="K43" s="26">
        <f t="shared" si="15"/>
        <v>144.62279557999955</v>
      </c>
      <c r="L43" s="26">
        <f t="shared" si="15"/>
        <v>528.33542975000091</v>
      </c>
      <c r="M43" s="26">
        <f t="shared" si="15"/>
        <v>943.35874538999815</v>
      </c>
      <c r="N43" s="26">
        <f t="shared" si="15"/>
        <v>1039.0595297499995</v>
      </c>
      <c r="O43" s="26">
        <f t="shared" si="15"/>
        <v>60.863723699999355</v>
      </c>
      <c r="P43" s="26">
        <f t="shared" si="15"/>
        <v>-402.37349852000443</v>
      </c>
      <c r="Q43" s="26">
        <f t="shared" si="15"/>
        <v>8526.6353987499897</v>
      </c>
      <c r="R43" s="17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5">
      <c r="B44" s="28" t="s">
        <v>41</v>
      </c>
      <c r="C44" s="27">
        <f t="shared" ref="C44:Q44" si="16">C43+C26</f>
        <v>2443.0003840000081</v>
      </c>
      <c r="D44" s="26">
        <f t="shared" si="16"/>
        <v>1252.7572139599774</v>
      </c>
      <c r="E44" s="26">
        <f t="shared" si="16"/>
        <v>1021.2415091399998</v>
      </c>
      <c r="F44" s="26">
        <f t="shared" si="16"/>
        <v>1578.4246292299999</v>
      </c>
      <c r="G44" s="26">
        <f t="shared" si="16"/>
        <v>1189.4629065699996</v>
      </c>
      <c r="H44" s="26">
        <f t="shared" si="16"/>
        <v>1115.3374179699986</v>
      </c>
      <c r="I44" s="26">
        <f t="shared" si="16"/>
        <v>587.14308225999878</v>
      </c>
      <c r="J44" s="26">
        <f t="shared" si="16"/>
        <v>721.43442716999994</v>
      </c>
      <c r="K44" s="26">
        <f t="shared" si="16"/>
        <v>144.64783626999954</v>
      </c>
      <c r="L44" s="26">
        <f t="shared" si="16"/>
        <v>528.33542975000091</v>
      </c>
      <c r="M44" s="26">
        <f t="shared" si="16"/>
        <v>943.37763823999819</v>
      </c>
      <c r="N44" s="26">
        <f t="shared" si="16"/>
        <v>1039.0722004699994</v>
      </c>
      <c r="O44" s="26">
        <f t="shared" si="16"/>
        <v>60.870097109999357</v>
      </c>
      <c r="P44" s="26">
        <f t="shared" si="16"/>
        <v>-402.37349852000443</v>
      </c>
      <c r="Q44" s="27">
        <f t="shared" si="16"/>
        <v>8526.9736756599905</v>
      </c>
      <c r="R44" s="17"/>
      <c r="S44" s="5"/>
      <c r="T44" s="5"/>
      <c r="U44" s="5"/>
      <c r="V44" s="5"/>
      <c r="W44" s="5"/>
      <c r="X44" s="5"/>
      <c r="Y44" s="5"/>
      <c r="Z44" s="5"/>
      <c r="AA44" s="5"/>
    </row>
    <row r="45" spans="1:27" ht="17.25" customHeight="1" x14ac:dyDescent="0.25">
      <c r="B45" s="25" t="s">
        <v>0</v>
      </c>
      <c r="C45" s="77">
        <f>C46-C49</f>
        <v>-2422.381558</v>
      </c>
      <c r="D45" s="77">
        <f>D46-D49</f>
        <v>-1231.1034559600002</v>
      </c>
      <c r="E45" s="23">
        <f>E46-E49</f>
        <v>0</v>
      </c>
      <c r="F45" s="23">
        <f>F46-F49</f>
        <v>166.08309986999998</v>
      </c>
      <c r="G45" s="23">
        <f t="shared" ref="G45:Q45" si="17">G46-G49</f>
        <v>80.596977439999989</v>
      </c>
      <c r="H45" s="23">
        <f t="shared" si="17"/>
        <v>0</v>
      </c>
      <c r="I45" s="23">
        <f t="shared" si="17"/>
        <v>163.12953064999999</v>
      </c>
      <c r="J45" s="23">
        <f t="shared" si="17"/>
        <v>17.47980815999999</v>
      </c>
      <c r="K45" s="23">
        <f t="shared" si="17"/>
        <v>81.241618379999991</v>
      </c>
      <c r="L45" s="23">
        <f t="shared" si="17"/>
        <v>-22.393617840000001</v>
      </c>
      <c r="M45" s="23">
        <f t="shared" si="17"/>
        <v>110.66828247999999</v>
      </c>
      <c r="N45" s="23">
        <f>N46-N49</f>
        <v>-3.1479575400000002</v>
      </c>
      <c r="O45" s="23">
        <f>O46-O49</f>
        <v>-10.889590249999999</v>
      </c>
      <c r="P45" s="23">
        <f>P46-P49</f>
        <v>162.45516802</v>
      </c>
      <c r="Q45" s="23">
        <f t="shared" si="17"/>
        <v>745.2233193699999</v>
      </c>
      <c r="R45" s="17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A46" s="54"/>
      <c r="B46" s="22" t="s">
        <v>6</v>
      </c>
      <c r="C46" s="2">
        <f>SUM(C47:C48)</f>
        <v>1044.55</v>
      </c>
      <c r="D46" s="2">
        <f t="shared" ref="D46:Q46" si="18">SUM(D47:D48)</f>
        <v>2620.9667497299997</v>
      </c>
      <c r="E46" s="2">
        <f t="shared" si="18"/>
        <v>0</v>
      </c>
      <c r="F46" s="2">
        <f t="shared" si="18"/>
        <v>166.66666599999999</v>
      </c>
      <c r="G46" s="2">
        <f t="shared" si="18"/>
        <v>83.333332999999996</v>
      </c>
      <c r="H46" s="2">
        <f t="shared" si="18"/>
        <v>0</v>
      </c>
      <c r="I46" s="2">
        <f t="shared" si="18"/>
        <v>166.66666599999999</v>
      </c>
      <c r="J46" s="2">
        <f t="shared" si="18"/>
        <v>83.333332999999996</v>
      </c>
      <c r="K46" s="2">
        <f t="shared" si="18"/>
        <v>83.333332999999996</v>
      </c>
      <c r="L46" s="2">
        <f t="shared" si="18"/>
        <v>0</v>
      </c>
      <c r="M46" s="2">
        <f t="shared" si="18"/>
        <v>166.66666599999999</v>
      </c>
      <c r="N46" s="2">
        <f t="shared" si="18"/>
        <v>0</v>
      </c>
      <c r="O46" s="2">
        <f t="shared" si="18"/>
        <v>0</v>
      </c>
      <c r="P46" s="2">
        <f t="shared" si="18"/>
        <v>200</v>
      </c>
      <c r="Q46" s="2">
        <f t="shared" si="18"/>
        <v>949.99999699999989</v>
      </c>
      <c r="R46" s="17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5">
      <c r="B47" s="21" t="s">
        <v>5</v>
      </c>
      <c r="C47" s="68">
        <v>1000</v>
      </c>
      <c r="D47" s="68">
        <v>2426.4167497299995</v>
      </c>
      <c r="E47" s="68">
        <v>0</v>
      </c>
      <c r="F47" s="68">
        <v>166.66666599999999</v>
      </c>
      <c r="G47" s="68">
        <v>83.333332999999996</v>
      </c>
      <c r="H47" s="68">
        <v>0</v>
      </c>
      <c r="I47" s="68">
        <v>166.66666599999999</v>
      </c>
      <c r="J47" s="68">
        <v>83.333332999999996</v>
      </c>
      <c r="K47" s="68">
        <v>83.333332999999996</v>
      </c>
      <c r="L47" s="68">
        <v>0</v>
      </c>
      <c r="M47" s="68">
        <v>166.66666599999999</v>
      </c>
      <c r="N47" s="68">
        <v>0</v>
      </c>
      <c r="O47" s="68">
        <v>0</v>
      </c>
      <c r="P47" s="68">
        <v>200</v>
      </c>
      <c r="Q47" s="68">
        <f>(SUM(E47:P47))</f>
        <v>949.99999699999989</v>
      </c>
      <c r="R47" s="17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B48" s="21" t="s">
        <v>4</v>
      </c>
      <c r="C48" s="68">
        <v>44.55</v>
      </c>
      <c r="D48" s="68">
        <v>194.55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f>(SUM(E48:P48))</f>
        <v>0</v>
      </c>
      <c r="R48" s="49"/>
      <c r="S48" s="30"/>
      <c r="T48" s="5"/>
      <c r="U48" s="5"/>
      <c r="V48" s="5"/>
      <c r="W48" s="5"/>
      <c r="X48" s="5"/>
      <c r="Y48" s="5"/>
      <c r="Z48" s="5"/>
      <c r="AA48" s="5"/>
    </row>
    <row r="49" spans="2:27" x14ac:dyDescent="0.25">
      <c r="B49" s="20" t="s">
        <v>3</v>
      </c>
      <c r="C49" s="2">
        <f>SUM(C50:C52)</f>
        <v>3466.9315580000002</v>
      </c>
      <c r="D49" s="2">
        <f t="shared" ref="D49:Q49" si="19">SUM(D50:D52)</f>
        <v>3852.07020569</v>
      </c>
      <c r="E49" s="2">
        <f t="shared" si="19"/>
        <v>0</v>
      </c>
      <c r="F49" s="2">
        <f t="shared" si="19"/>
        <v>0.58356613000000002</v>
      </c>
      <c r="G49" s="2">
        <f t="shared" si="19"/>
        <v>2.7363555600000002</v>
      </c>
      <c r="H49" s="2">
        <f t="shared" si="19"/>
        <v>0</v>
      </c>
      <c r="I49" s="2">
        <f t="shared" si="19"/>
        <v>3.5371353500000002</v>
      </c>
      <c r="J49" s="2">
        <f t="shared" si="19"/>
        <v>65.853524840000006</v>
      </c>
      <c r="K49" s="2">
        <f t="shared" si="19"/>
        <v>2.0917146200000003</v>
      </c>
      <c r="L49" s="2">
        <f t="shared" si="19"/>
        <v>22.393617840000001</v>
      </c>
      <c r="M49" s="2">
        <f t="shared" si="19"/>
        <v>55.998383520000004</v>
      </c>
      <c r="N49" s="2">
        <f t="shared" si="19"/>
        <v>3.1479575400000002</v>
      </c>
      <c r="O49" s="2">
        <f t="shared" si="19"/>
        <v>10.889590249999999</v>
      </c>
      <c r="P49" s="2">
        <f t="shared" si="19"/>
        <v>37.544831980000005</v>
      </c>
      <c r="Q49" s="2">
        <f t="shared" si="19"/>
        <v>204.77667762999999</v>
      </c>
      <c r="R49" s="17"/>
      <c r="S49" s="5"/>
      <c r="T49" s="5"/>
      <c r="U49" s="5"/>
      <c r="V49" s="5"/>
      <c r="W49" s="5"/>
      <c r="X49" s="5"/>
      <c r="Y49" s="5"/>
      <c r="Z49" s="5"/>
      <c r="AA49" s="5"/>
    </row>
    <row r="50" spans="2:27" x14ac:dyDescent="0.25">
      <c r="B50" s="19" t="s">
        <v>2</v>
      </c>
      <c r="C50" s="68">
        <v>1125.4032979999999</v>
      </c>
      <c r="D50" s="68">
        <v>1325.4032979999999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f>(SUM(E50:P50))</f>
        <v>0</v>
      </c>
      <c r="R50" s="17"/>
      <c r="S50" s="5"/>
      <c r="T50" s="5"/>
      <c r="U50" s="5"/>
      <c r="V50" s="5"/>
      <c r="W50" s="5"/>
      <c r="X50" s="5"/>
      <c r="Y50" s="5"/>
      <c r="Z50" s="5"/>
      <c r="AA50" s="5"/>
    </row>
    <row r="51" spans="2:27" x14ac:dyDescent="0.25">
      <c r="B51" s="19" t="s">
        <v>1</v>
      </c>
      <c r="C51" s="68">
        <v>2341.52826</v>
      </c>
      <c r="D51" s="68">
        <v>2524.5321746899999</v>
      </c>
      <c r="E51" s="68">
        <v>0</v>
      </c>
      <c r="F51" s="68">
        <v>0.58356613000000002</v>
      </c>
      <c r="G51" s="68">
        <v>2.7363555600000002</v>
      </c>
      <c r="H51" s="68">
        <v>0</v>
      </c>
      <c r="I51" s="68">
        <v>3.5371353500000002</v>
      </c>
      <c r="J51" s="68">
        <v>65.853524840000006</v>
      </c>
      <c r="K51" s="68">
        <v>2.0917146200000003</v>
      </c>
      <c r="L51" s="68">
        <v>22.393617840000001</v>
      </c>
      <c r="M51" s="68">
        <v>55.998383520000004</v>
      </c>
      <c r="N51" s="68">
        <v>3.1479575400000002</v>
      </c>
      <c r="O51" s="68">
        <v>10.889590249999999</v>
      </c>
      <c r="P51" s="68">
        <v>37.544831980000005</v>
      </c>
      <c r="Q51" s="68">
        <f t="shared" ref="Q51:Q52" si="20">(SUM(E51:P51))</f>
        <v>204.77667762999999</v>
      </c>
      <c r="R51" s="17"/>
      <c r="S51" s="5"/>
      <c r="T51" s="5"/>
      <c r="U51" s="5"/>
      <c r="V51" s="5"/>
      <c r="W51" s="5"/>
      <c r="X51" s="5"/>
      <c r="Y51" s="5"/>
      <c r="Z51" s="5"/>
      <c r="AA51" s="5"/>
    </row>
    <row r="52" spans="2:27" ht="15.75" thickBot="1" x14ac:dyDescent="0.3">
      <c r="B52" s="53" t="s">
        <v>63</v>
      </c>
      <c r="C52" s="69">
        <v>0</v>
      </c>
      <c r="D52" s="69">
        <v>2.1347330000000002</v>
      </c>
      <c r="E52" s="69">
        <v>0</v>
      </c>
      <c r="F52" s="69">
        <v>0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f t="shared" si="20"/>
        <v>0</v>
      </c>
      <c r="R52" s="17"/>
      <c r="S52" s="5"/>
      <c r="T52" s="5"/>
      <c r="U52" s="5"/>
      <c r="V52" s="5"/>
      <c r="W52" s="5"/>
      <c r="X52" s="5"/>
      <c r="Y52" s="5"/>
      <c r="Z52" s="5"/>
      <c r="AA52" s="5"/>
    </row>
    <row r="53" spans="2:27" ht="19.5" customHeight="1" x14ac:dyDescent="0.25">
      <c r="B53" s="63" t="s">
        <v>48</v>
      </c>
      <c r="C53" s="63"/>
      <c r="D53" s="63"/>
      <c r="E53" s="15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2:27" x14ac:dyDescent="0.25">
      <c r="B54" s="62" t="s">
        <v>77</v>
      </c>
      <c r="C54" s="16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2:27" x14ac:dyDescent="0.25">
      <c r="B55" s="71" t="s">
        <v>67</v>
      </c>
      <c r="C55" s="10"/>
      <c r="D55" s="10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2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27" x14ac:dyDescent="0.25">
      <c r="B56" s="11"/>
      <c r="C56" s="10"/>
      <c r="D56" s="10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2:27" x14ac:dyDescent="0.25">
      <c r="B57" s="11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27" x14ac:dyDescent="0.25">
      <c r="B58" s="11"/>
      <c r="C58" s="10"/>
      <c r="D58" s="1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 x14ac:dyDescent="0.25">
      <c r="B59" s="11"/>
      <c r="C59" s="10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 x14ac:dyDescent="0.25"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27" x14ac:dyDescent="0.25"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2:27" x14ac:dyDescent="0.25"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2:27" x14ac:dyDescent="0.25">
      <c r="C63" s="5"/>
      <c r="D63" s="5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2:27" x14ac:dyDescent="0.25">
      <c r="C64" s="5"/>
      <c r="D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="5" customFormat="1" x14ac:dyDescent="0.25"/>
    <row r="66" s="5" customFormat="1" x14ac:dyDescent="0.25"/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14:Q20 Q24:Q31 Q33:Q39 Q47:Q48 Q50:Q52" formulaRange="1"/>
    <ignoredError sqref="Q32 Q49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A64"/>
  <sheetViews>
    <sheetView showGridLines="0" zoomScale="80" zoomScaleNormal="80" workbookViewId="0">
      <selection activeCell="B54" sqref="B54"/>
    </sheetView>
  </sheetViews>
  <sheetFormatPr baseColWidth="10" defaultColWidth="11.42578125" defaultRowHeight="15" x14ac:dyDescent="0.25"/>
  <cols>
    <col min="1" max="1" width="6.28515625" style="5" customWidth="1"/>
    <col min="2" max="2" width="70.140625" style="5" customWidth="1"/>
    <col min="3" max="3" width="18.42578125" style="7" customWidth="1"/>
    <col min="4" max="4" width="18.85546875" style="7" bestFit="1" customWidth="1"/>
    <col min="5" max="7" width="16.42578125" style="5" bestFit="1" customWidth="1"/>
    <col min="8" max="8" width="16.85546875" style="5" bestFit="1" customWidth="1"/>
    <col min="9" max="15" width="16.42578125" style="5" bestFit="1" customWidth="1"/>
    <col min="16" max="16" width="17.28515625" style="5" bestFit="1" customWidth="1"/>
    <col min="17" max="17" width="17.5703125" style="6" bestFit="1" customWidth="1"/>
    <col min="18" max="18" width="18.85546875" style="6" bestFit="1" customWidth="1"/>
    <col min="19" max="19" width="21" style="6" customWidth="1"/>
    <col min="20" max="20" width="13.140625" style="6" bestFit="1" customWidth="1"/>
    <col min="21" max="26" width="11.42578125" style="6"/>
    <col min="27" max="27" width="12.7109375" style="6" bestFit="1" customWidth="1"/>
    <col min="28" max="16384" width="11.42578125" style="5"/>
  </cols>
  <sheetData>
    <row r="3" spans="1:27" ht="28.5" x14ac:dyDescent="0.25">
      <c r="A3" s="48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27" ht="21" x14ac:dyDescent="0.25">
      <c r="A4" s="48"/>
      <c r="B4" s="104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7" ht="15.75" customHeight="1" x14ac:dyDescent="0.25">
      <c r="A5" s="48"/>
      <c r="B5" s="106" t="s">
        <v>65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7" x14ac:dyDescent="0.25">
      <c r="A6" s="48"/>
      <c r="B6" s="108" t="s">
        <v>64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27" x14ac:dyDescent="0.25">
      <c r="A7" s="48"/>
      <c r="B7" s="52"/>
      <c r="C7" s="52"/>
      <c r="D7" s="67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7" x14ac:dyDescent="0.25">
      <c r="A8" s="48"/>
      <c r="B8" s="51" t="s">
        <v>32</v>
      </c>
      <c r="C8" s="47"/>
      <c r="D8" s="47"/>
    </row>
    <row r="9" spans="1:27" ht="3.75" customHeight="1" x14ac:dyDescent="0.25">
      <c r="A9" s="44"/>
      <c r="B9" s="46"/>
      <c r="C9" s="45"/>
      <c r="D9" s="45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27" ht="30.75" customHeight="1" x14ac:dyDescent="0.25">
      <c r="B10" s="43" t="s">
        <v>31</v>
      </c>
      <c r="C10" s="42" t="s">
        <v>46</v>
      </c>
      <c r="D10" s="42" t="s">
        <v>59</v>
      </c>
      <c r="E10" s="41" t="s">
        <v>30</v>
      </c>
      <c r="F10" s="41" t="s">
        <v>47</v>
      </c>
      <c r="G10" s="41" t="s">
        <v>49</v>
      </c>
      <c r="H10" s="41" t="s">
        <v>58</v>
      </c>
      <c r="I10" s="41" t="s">
        <v>57</v>
      </c>
      <c r="J10" s="41" t="s">
        <v>56</v>
      </c>
      <c r="K10" s="41" t="s">
        <v>55</v>
      </c>
      <c r="L10" s="41" t="s">
        <v>54</v>
      </c>
      <c r="M10" s="41" t="s">
        <v>53</v>
      </c>
      <c r="N10" s="41" t="s">
        <v>52</v>
      </c>
      <c r="O10" s="41" t="s">
        <v>51</v>
      </c>
      <c r="P10" s="41" t="s">
        <v>50</v>
      </c>
      <c r="Q10" s="41" t="s">
        <v>29</v>
      </c>
      <c r="R10" s="5"/>
      <c r="S10" s="40"/>
      <c r="T10" s="5"/>
      <c r="U10" s="5"/>
      <c r="V10" s="5"/>
      <c r="W10" s="5"/>
      <c r="X10" s="5"/>
      <c r="Y10" s="5"/>
      <c r="Z10" s="5"/>
      <c r="AA10" s="5"/>
    </row>
    <row r="11" spans="1:27" ht="8.25" customHeight="1" x14ac:dyDescent="0.25">
      <c r="B11" s="39"/>
      <c r="C11" s="38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7.25" customHeight="1" x14ac:dyDescent="0.25">
      <c r="B12" s="25" t="s">
        <v>44</v>
      </c>
      <c r="C12" s="24">
        <f t="shared" ref="C12:P12" si="0">C13+C20</f>
        <v>103484.47990099998</v>
      </c>
      <c r="D12" s="24">
        <f t="shared" si="0"/>
        <v>112087.97089407001</v>
      </c>
      <c r="E12" s="23">
        <f t="shared" si="0"/>
        <v>4457.9580330500012</v>
      </c>
      <c r="F12" s="23">
        <f t="shared" si="0"/>
        <v>6327.8658760100016</v>
      </c>
      <c r="G12" s="23">
        <f t="shared" si="0"/>
        <v>6163.5824964599997</v>
      </c>
      <c r="H12" s="23">
        <f t="shared" si="0"/>
        <v>3287.7204471500004</v>
      </c>
      <c r="I12" s="23">
        <f t="shared" si="0"/>
        <v>7912.0133572400009</v>
      </c>
      <c r="J12" s="23">
        <f t="shared" si="0"/>
        <v>6410.2689523800018</v>
      </c>
      <c r="K12" s="23">
        <f t="shared" si="0"/>
        <v>6075.8490447699996</v>
      </c>
      <c r="L12" s="23">
        <f t="shared" si="0"/>
        <v>6662.3017025900008</v>
      </c>
      <c r="M12" s="23">
        <f t="shared" si="0"/>
        <v>6073.2513059399989</v>
      </c>
      <c r="N12" s="23">
        <f t="shared" si="0"/>
        <v>5960.6405367700008</v>
      </c>
      <c r="O12" s="23">
        <f t="shared" si="0"/>
        <v>6468.9758303599992</v>
      </c>
      <c r="P12" s="23">
        <f t="shared" si="0"/>
        <v>9968.8030931200028</v>
      </c>
      <c r="Q12" s="23">
        <f>+Q13+Q20</f>
        <v>75769.230675840008</v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5">
      <c r="A13" s="54"/>
      <c r="B13" s="22" t="s">
        <v>28</v>
      </c>
      <c r="C13" s="2">
        <f>SUM(C14:C19)</f>
        <v>96175.563231999986</v>
      </c>
      <c r="D13" s="2">
        <f>SUM(D14:D19)</f>
        <v>101088.10918853001</v>
      </c>
      <c r="E13" s="2">
        <f t="shared" ref="E13:Q13" si="1">SUM(E14:E19)</f>
        <v>4446.1386739000009</v>
      </c>
      <c r="F13" s="2">
        <f t="shared" si="1"/>
        <v>5179.7708827200013</v>
      </c>
      <c r="G13" s="2">
        <f t="shared" si="1"/>
        <v>5142.7980317799993</v>
      </c>
      <c r="H13" s="2">
        <f t="shared" si="1"/>
        <v>3018.1674809200003</v>
      </c>
      <c r="I13" s="2">
        <f t="shared" si="1"/>
        <v>7799.5903719100006</v>
      </c>
      <c r="J13" s="2">
        <f t="shared" si="1"/>
        <v>5883.3387145300021</v>
      </c>
      <c r="K13" s="2">
        <f t="shared" si="1"/>
        <v>5662.53814556</v>
      </c>
      <c r="L13" s="2">
        <f t="shared" si="1"/>
        <v>5786.4677853900012</v>
      </c>
      <c r="M13" s="2">
        <f t="shared" si="1"/>
        <v>5830.6552453799986</v>
      </c>
      <c r="N13" s="2">
        <f t="shared" si="1"/>
        <v>5886.2534241400008</v>
      </c>
      <c r="O13" s="2">
        <f t="shared" si="1"/>
        <v>5567.0448302599989</v>
      </c>
      <c r="P13" s="2">
        <f t="shared" si="1"/>
        <v>9864.1854714700021</v>
      </c>
      <c r="Q13" s="2">
        <f t="shared" si="1"/>
        <v>70066.94905796001</v>
      </c>
      <c r="R13" s="17"/>
      <c r="S13" s="17"/>
      <c r="T13" s="17"/>
      <c r="U13" s="17"/>
      <c r="V13" s="17"/>
      <c r="W13" s="17"/>
      <c r="X13" s="17"/>
      <c r="Y13" s="17"/>
      <c r="Z13" s="17"/>
      <c r="AA13" s="5"/>
    </row>
    <row r="14" spans="1:27" x14ac:dyDescent="0.25">
      <c r="B14" s="34" t="s">
        <v>27</v>
      </c>
      <c r="C14" s="68">
        <v>1565.145291</v>
      </c>
      <c r="D14" s="68">
        <v>1568.85266219</v>
      </c>
      <c r="E14" s="68">
        <v>0</v>
      </c>
      <c r="F14" s="68">
        <v>0</v>
      </c>
      <c r="G14" s="68">
        <v>0</v>
      </c>
      <c r="H14" s="68">
        <v>126.23980737000001</v>
      </c>
      <c r="I14" s="68">
        <v>0</v>
      </c>
      <c r="J14" s="68">
        <v>242.45480233999999</v>
      </c>
      <c r="K14" s="68">
        <v>0</v>
      </c>
      <c r="L14" s="68">
        <v>376.27379771000005</v>
      </c>
      <c r="M14" s="68">
        <v>0</v>
      </c>
      <c r="N14" s="68">
        <v>0</v>
      </c>
      <c r="O14" s="68">
        <v>0</v>
      </c>
      <c r="P14" s="68">
        <v>0</v>
      </c>
      <c r="Q14" s="68">
        <f>(SUM(E14:P14))</f>
        <v>744.96840742000006</v>
      </c>
      <c r="R14" s="17"/>
      <c r="S14" s="18"/>
      <c r="T14" s="18"/>
      <c r="U14" s="18"/>
      <c r="V14" s="18"/>
      <c r="W14" s="18"/>
      <c r="X14" s="18"/>
      <c r="Y14" s="18"/>
      <c r="Z14" s="18"/>
      <c r="AA14" s="5"/>
    </row>
    <row r="15" spans="1:27" x14ac:dyDescent="0.25">
      <c r="B15" s="34" t="s">
        <v>26</v>
      </c>
      <c r="C15" s="68">
        <v>20908.730996999999</v>
      </c>
      <c r="D15" s="68">
        <v>21253.484698</v>
      </c>
      <c r="E15" s="68">
        <v>307.43289355000007</v>
      </c>
      <c r="F15" s="68">
        <v>470.02352440000021</v>
      </c>
      <c r="G15" s="68">
        <v>591.2533643300003</v>
      </c>
      <c r="H15" s="68">
        <v>634.19693216000019</v>
      </c>
      <c r="I15" s="68">
        <v>557.77274236000017</v>
      </c>
      <c r="J15" s="68">
        <v>905.02883662000056</v>
      </c>
      <c r="K15" s="68">
        <v>603.33264530999975</v>
      </c>
      <c r="L15" s="68">
        <v>594.78994630000034</v>
      </c>
      <c r="M15" s="68">
        <v>1010.8038041699997</v>
      </c>
      <c r="N15" s="68">
        <v>557.72999493999998</v>
      </c>
      <c r="O15" s="68">
        <v>681.35820679000028</v>
      </c>
      <c r="P15" s="68">
        <v>934.83153302000005</v>
      </c>
      <c r="Q15" s="68">
        <f t="shared" ref="Q15:Q19" si="2">(SUM(E15:P15))</f>
        <v>7848.5544239500032</v>
      </c>
      <c r="R15" s="17"/>
      <c r="S15" s="36"/>
      <c r="T15" s="36"/>
      <c r="U15" s="36"/>
      <c r="V15" s="18"/>
      <c r="W15" s="18"/>
      <c r="X15" s="36"/>
      <c r="Y15" s="36"/>
      <c r="Z15" s="36"/>
      <c r="AA15" s="18"/>
    </row>
    <row r="16" spans="1:27" s="35" customFormat="1" x14ac:dyDescent="0.25">
      <c r="B16" s="34" t="s">
        <v>25</v>
      </c>
      <c r="C16" s="68">
        <v>1661.2899709999999</v>
      </c>
      <c r="D16" s="68">
        <v>1661.2899709999999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f t="shared" si="2"/>
        <v>0</v>
      </c>
      <c r="R16" s="17"/>
      <c r="V16" s="18"/>
      <c r="W16" s="18"/>
    </row>
    <row r="17" spans="1:27" s="35" customFormat="1" x14ac:dyDescent="0.25">
      <c r="B17" s="34" t="s">
        <v>24</v>
      </c>
      <c r="C17" s="68">
        <v>68481.569896000001</v>
      </c>
      <c r="D17" s="68">
        <v>73162.148326160008</v>
      </c>
      <c r="E17" s="68">
        <v>4138.3667173500007</v>
      </c>
      <c r="F17" s="68">
        <v>4709.2671583200008</v>
      </c>
      <c r="G17" s="68">
        <v>4550.3999103699989</v>
      </c>
      <c r="H17" s="68">
        <v>2226.1230711500002</v>
      </c>
      <c r="I17" s="68">
        <v>7240.3751095000007</v>
      </c>
      <c r="J17" s="68">
        <v>4658.8200192600016</v>
      </c>
      <c r="K17" s="68">
        <v>5009.6379257500002</v>
      </c>
      <c r="L17" s="68">
        <v>4702.76792768</v>
      </c>
      <c r="M17" s="68">
        <v>4811.8535913399992</v>
      </c>
      <c r="N17" s="68">
        <v>5327.7313237000008</v>
      </c>
      <c r="O17" s="68">
        <v>4885.007743969998</v>
      </c>
      <c r="P17" s="68">
        <v>8926.0094064700006</v>
      </c>
      <c r="Q17" s="68">
        <f t="shared" si="2"/>
        <v>61186.359904860001</v>
      </c>
      <c r="R17" s="17"/>
      <c r="V17" s="18"/>
      <c r="W17" s="18"/>
    </row>
    <row r="18" spans="1:27" s="35" customFormat="1" x14ac:dyDescent="0.25">
      <c r="B18" s="34" t="s">
        <v>23</v>
      </c>
      <c r="C18" s="68">
        <v>3</v>
      </c>
      <c r="D18" s="68">
        <v>3</v>
      </c>
      <c r="E18" s="68">
        <v>0.339063</v>
      </c>
      <c r="F18" s="68">
        <v>0.46722550000000002</v>
      </c>
      <c r="G18" s="68">
        <v>1.12403125</v>
      </c>
      <c r="H18" s="68">
        <v>0.53878424999999996</v>
      </c>
      <c r="I18" s="68">
        <v>1.4425200499999999</v>
      </c>
      <c r="J18" s="68">
        <v>0.55422850000000001</v>
      </c>
      <c r="K18" s="68">
        <v>0.4372065</v>
      </c>
      <c r="L18" s="68">
        <v>0.32999849999999997</v>
      </c>
      <c r="M18" s="68">
        <v>0.53566000000000003</v>
      </c>
      <c r="N18" s="68">
        <v>0.79210550000000002</v>
      </c>
      <c r="O18" s="68">
        <v>0.67887949999999997</v>
      </c>
      <c r="P18" s="68">
        <v>1.0475274999999999</v>
      </c>
      <c r="Q18" s="68">
        <f t="shared" si="2"/>
        <v>8.2872300499999998</v>
      </c>
      <c r="R18" s="17"/>
      <c r="V18" s="18"/>
      <c r="W18" s="18"/>
    </row>
    <row r="19" spans="1:27" x14ac:dyDescent="0.25">
      <c r="B19" s="34" t="s">
        <v>22</v>
      </c>
      <c r="C19" s="68">
        <v>3555.8270769999999</v>
      </c>
      <c r="D19" s="68">
        <v>3439.3335311799997</v>
      </c>
      <c r="E19" s="68">
        <v>0</v>
      </c>
      <c r="F19" s="68">
        <v>1.29745E-2</v>
      </c>
      <c r="G19" s="68">
        <v>2.0725830000000001E-2</v>
      </c>
      <c r="H19" s="68">
        <v>31.068885989999998</v>
      </c>
      <c r="I19" s="68">
        <v>0</v>
      </c>
      <c r="J19" s="68">
        <v>76.480827809999994</v>
      </c>
      <c r="K19" s="68">
        <v>49.130367999999997</v>
      </c>
      <c r="L19" s="68">
        <v>112.30611520000001</v>
      </c>
      <c r="M19" s="68">
        <v>7.4621898700000004</v>
      </c>
      <c r="N19" s="68">
        <v>0</v>
      </c>
      <c r="O19" s="68">
        <v>0</v>
      </c>
      <c r="P19" s="68">
        <v>2.29700448</v>
      </c>
      <c r="Q19" s="68">
        <f t="shared" si="2"/>
        <v>278.77909167999996</v>
      </c>
      <c r="R19" s="17"/>
      <c r="S19" s="56"/>
      <c r="T19" s="5"/>
      <c r="U19" s="5"/>
      <c r="V19" s="18"/>
      <c r="W19" s="18"/>
      <c r="X19" s="5"/>
      <c r="Y19" s="5"/>
      <c r="Z19" s="5"/>
      <c r="AA19" s="5"/>
    </row>
    <row r="20" spans="1:27" x14ac:dyDescent="0.25">
      <c r="B20" s="22" t="s">
        <v>11</v>
      </c>
      <c r="C20" s="2">
        <f>C21</f>
        <v>7308.9166690000002</v>
      </c>
      <c r="D20" s="2">
        <f>D21</f>
        <v>10999.861705539999</v>
      </c>
      <c r="E20" s="2">
        <f t="shared" ref="E20:Q20" si="3">E21</f>
        <v>11.819359150000095</v>
      </c>
      <c r="F20" s="2">
        <f t="shared" si="3"/>
        <v>1148.09499329</v>
      </c>
      <c r="G20" s="2">
        <f t="shared" si="3"/>
        <v>1020.7844646799999</v>
      </c>
      <c r="H20" s="2">
        <f t="shared" si="3"/>
        <v>269.55296623000004</v>
      </c>
      <c r="I20" s="2">
        <f t="shared" si="3"/>
        <v>112.42298533</v>
      </c>
      <c r="J20" s="2">
        <f t="shared" si="3"/>
        <v>526.93023784999991</v>
      </c>
      <c r="K20" s="2">
        <f t="shared" si="3"/>
        <v>413.31089921</v>
      </c>
      <c r="L20" s="2">
        <f t="shared" si="3"/>
        <v>875.83391720000009</v>
      </c>
      <c r="M20" s="2">
        <f t="shared" si="3"/>
        <v>242.59606056000001</v>
      </c>
      <c r="N20" s="2">
        <f t="shared" si="3"/>
        <v>74.38711262999999</v>
      </c>
      <c r="O20" s="2">
        <f t="shared" si="3"/>
        <v>901.93100010000001</v>
      </c>
      <c r="P20" s="2">
        <f t="shared" si="3"/>
        <v>104.61762165</v>
      </c>
      <c r="Q20" s="2">
        <f t="shared" si="3"/>
        <v>5702.2816178800003</v>
      </c>
      <c r="R20" s="17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B21" s="34" t="s">
        <v>10</v>
      </c>
      <c r="C21" s="68">
        <v>7308.9166690000002</v>
      </c>
      <c r="D21" s="68">
        <v>10999.861705539999</v>
      </c>
      <c r="E21" s="68">
        <v>11.819359150000095</v>
      </c>
      <c r="F21" s="68">
        <v>1148.09499329</v>
      </c>
      <c r="G21" s="68">
        <v>1020.7844646799999</v>
      </c>
      <c r="H21" s="68">
        <v>269.55296623000004</v>
      </c>
      <c r="I21" s="68">
        <v>112.42298533</v>
      </c>
      <c r="J21" s="68">
        <v>526.93023784999991</v>
      </c>
      <c r="K21" s="68">
        <v>413.31089921</v>
      </c>
      <c r="L21" s="68">
        <v>875.83391720000009</v>
      </c>
      <c r="M21" s="68">
        <v>242.59606056000001</v>
      </c>
      <c r="N21" s="68">
        <v>74.38711262999999</v>
      </c>
      <c r="O21" s="68">
        <v>901.93100010000001</v>
      </c>
      <c r="P21" s="68">
        <v>104.61762165</v>
      </c>
      <c r="Q21" s="68">
        <f>(SUM(E21:P21))</f>
        <v>5702.2816178800003</v>
      </c>
      <c r="R21" s="17"/>
      <c r="S21" s="50" t="s">
        <v>45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B22" s="25" t="s">
        <v>43</v>
      </c>
      <c r="C22" s="24">
        <f t="shared" ref="C22:Q22" si="4">C23+C32</f>
        <v>100724.66278799999</v>
      </c>
      <c r="D22" s="24">
        <f t="shared" si="4"/>
        <v>111979.53284385998</v>
      </c>
      <c r="E22" s="23">
        <f t="shared" si="4"/>
        <v>3382.0372763599999</v>
      </c>
      <c r="F22" s="23">
        <f t="shared" si="4"/>
        <v>5500.1207148499998</v>
      </c>
      <c r="G22" s="23">
        <f t="shared" si="4"/>
        <v>4765.1754645599995</v>
      </c>
      <c r="H22" s="23">
        <f t="shared" si="4"/>
        <v>4475.9810383199992</v>
      </c>
      <c r="I22" s="23">
        <f t="shared" si="4"/>
        <v>5027.97229591</v>
      </c>
      <c r="J22" s="23">
        <f t="shared" si="4"/>
        <v>6047.0197076100012</v>
      </c>
      <c r="K22" s="23">
        <f t="shared" si="4"/>
        <v>5027.711916799999</v>
      </c>
      <c r="L22" s="23">
        <f t="shared" si="4"/>
        <v>5792.4868484500003</v>
      </c>
      <c r="M22" s="23">
        <f t="shared" si="4"/>
        <v>5089.15002766</v>
      </c>
      <c r="N22" s="23">
        <f t="shared" si="4"/>
        <v>5420.7991283100009</v>
      </c>
      <c r="O22" s="23">
        <f t="shared" si="4"/>
        <v>6016.8633516299997</v>
      </c>
      <c r="P22" s="23">
        <f t="shared" si="4"/>
        <v>12568.895644489998</v>
      </c>
      <c r="Q22" s="23">
        <f t="shared" si="4"/>
        <v>69114.213414949991</v>
      </c>
      <c r="R22" s="17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33"/>
      <c r="B23" s="20" t="s">
        <v>21</v>
      </c>
      <c r="C23" s="57">
        <f>C24+C25+C26+C30+C31</f>
        <v>86319.577762999979</v>
      </c>
      <c r="D23" s="57">
        <f>D24+D25+D26+D30+D31</f>
        <v>92271.734910199986</v>
      </c>
      <c r="E23" s="57">
        <f>E24+E25+E26+E30+E31</f>
        <v>3380.06627699</v>
      </c>
      <c r="F23" s="57">
        <f t="shared" ref="F23:Q23" si="5">F24+F25+F26+F30+F31</f>
        <v>4053.6475033499996</v>
      </c>
      <c r="G23" s="57">
        <f t="shared" si="5"/>
        <v>4238.8260196999991</v>
      </c>
      <c r="H23" s="57">
        <f t="shared" si="5"/>
        <v>4341.7900493999996</v>
      </c>
      <c r="I23" s="57">
        <f t="shared" si="5"/>
        <v>4884.4399962500001</v>
      </c>
      <c r="J23" s="57">
        <f t="shared" si="5"/>
        <v>5366.8220788000017</v>
      </c>
      <c r="K23" s="57">
        <f t="shared" si="5"/>
        <v>4616.8368344199989</v>
      </c>
      <c r="L23" s="57">
        <f t="shared" si="5"/>
        <v>4982.4066509599998</v>
      </c>
      <c r="M23" s="57">
        <f t="shared" si="5"/>
        <v>4777.6345878499997</v>
      </c>
      <c r="N23" s="57">
        <f t="shared" si="5"/>
        <v>5181.9995909200006</v>
      </c>
      <c r="O23" s="57">
        <f t="shared" si="5"/>
        <v>5722.1123629399999</v>
      </c>
      <c r="P23" s="57">
        <f t="shared" si="5"/>
        <v>8889.3457854599983</v>
      </c>
      <c r="Q23" s="57">
        <f t="shared" si="5"/>
        <v>60435.927737039994</v>
      </c>
      <c r="R23" s="17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B24" s="29" t="s">
        <v>20</v>
      </c>
      <c r="C24" s="68">
        <v>83146.911131999994</v>
      </c>
      <c r="D24" s="68">
        <v>88846.772082889991</v>
      </c>
      <c r="E24" s="68">
        <v>3379.7527565199998</v>
      </c>
      <c r="F24" s="68">
        <v>4038.7019162499996</v>
      </c>
      <c r="G24" s="68">
        <v>4196.6968600899991</v>
      </c>
      <c r="H24" s="68">
        <v>4249.6833485799998</v>
      </c>
      <c r="I24" s="68">
        <v>4852.0557091000001</v>
      </c>
      <c r="J24" s="68">
        <v>5329.1876321700011</v>
      </c>
      <c r="K24" s="68">
        <v>4584.0759663899989</v>
      </c>
      <c r="L24" s="68">
        <v>4945.8221895299994</v>
      </c>
      <c r="M24" s="68">
        <v>4648.9560154999999</v>
      </c>
      <c r="N24" s="68">
        <v>5149.571633810001</v>
      </c>
      <c r="O24" s="68">
        <v>5690.9443650100002</v>
      </c>
      <c r="P24" s="68">
        <v>8853.1492390299991</v>
      </c>
      <c r="Q24" s="68">
        <f>(SUM(E24:P24))</f>
        <v>59918.597631979996</v>
      </c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B25" s="29" t="s">
        <v>19</v>
      </c>
      <c r="C25" s="68">
        <v>1483.4669590000001</v>
      </c>
      <c r="D25" s="68">
        <v>1472.316959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f t="shared" ref="Q25:Q31" si="6">(SUM(E25:P25))</f>
        <v>0</v>
      </c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B26" s="29" t="s">
        <v>60</v>
      </c>
      <c r="C26" s="68">
        <v>21.977743</v>
      </c>
      <c r="D26" s="68">
        <v>21.977743</v>
      </c>
      <c r="E26" s="68">
        <v>0</v>
      </c>
      <c r="F26" s="68">
        <v>0.11827092</v>
      </c>
      <c r="G26" s="68">
        <v>4.7808940000000001E-2</v>
      </c>
      <c r="H26" s="68">
        <v>4.654316E-2</v>
      </c>
      <c r="I26" s="68">
        <v>3.8844370000000003E-2</v>
      </c>
      <c r="J26" s="68">
        <v>3.3639080000000002E-2</v>
      </c>
      <c r="K26" s="68">
        <v>2.6200640000000001E-2</v>
      </c>
      <c r="L26" s="68">
        <v>2.041602E-2</v>
      </c>
      <c r="M26" s="68">
        <v>1.368582E-2</v>
      </c>
      <c r="N26" s="68">
        <v>6.6499300000000001E-3</v>
      </c>
      <c r="O26" s="68">
        <v>0</v>
      </c>
      <c r="P26" s="68">
        <v>0</v>
      </c>
      <c r="Q26" s="68">
        <f t="shared" si="6"/>
        <v>0.35205888000000002</v>
      </c>
      <c r="S26" s="5"/>
      <c r="T26" s="5"/>
      <c r="U26" s="5"/>
      <c r="V26" s="5"/>
      <c r="W26" s="5"/>
      <c r="X26" s="5"/>
      <c r="Y26" s="5"/>
      <c r="Z26" s="5"/>
      <c r="AA26" s="5"/>
    </row>
    <row r="27" spans="1:27" s="31" customFormat="1" x14ac:dyDescent="0.25">
      <c r="B27" s="32" t="s">
        <v>17</v>
      </c>
      <c r="C27" s="68">
        <v>5.4777430000000003</v>
      </c>
      <c r="D27" s="68">
        <v>5.4777430000000003</v>
      </c>
      <c r="E27" s="68">
        <v>0</v>
      </c>
      <c r="F27" s="68">
        <v>0.11827092</v>
      </c>
      <c r="G27" s="68">
        <v>4.7808940000000001E-2</v>
      </c>
      <c r="H27" s="68">
        <v>4.654316E-2</v>
      </c>
      <c r="I27" s="68">
        <v>3.8844370000000003E-2</v>
      </c>
      <c r="J27" s="68">
        <v>3.3639080000000002E-2</v>
      </c>
      <c r="K27" s="68">
        <v>2.6200640000000001E-2</v>
      </c>
      <c r="L27" s="68">
        <v>2.041602E-2</v>
      </c>
      <c r="M27" s="68">
        <v>1.368582E-2</v>
      </c>
      <c r="N27" s="68">
        <v>6.6499300000000001E-3</v>
      </c>
      <c r="O27" s="68">
        <v>0</v>
      </c>
      <c r="P27" s="68">
        <v>0</v>
      </c>
      <c r="Q27" s="68">
        <f t="shared" si="6"/>
        <v>0.35205888000000002</v>
      </c>
    </row>
    <row r="28" spans="1:27" s="31" customFormat="1" x14ac:dyDescent="0.25">
      <c r="B28" s="32" t="s">
        <v>16</v>
      </c>
      <c r="C28" s="68">
        <v>15</v>
      </c>
      <c r="D28" s="68">
        <v>15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f t="shared" si="6"/>
        <v>0</v>
      </c>
      <c r="R28" s="17"/>
      <c r="S28" s="55"/>
    </row>
    <row r="29" spans="1:27" s="31" customFormat="1" x14ac:dyDescent="0.25">
      <c r="B29" s="32" t="s">
        <v>15</v>
      </c>
      <c r="C29" s="68">
        <v>1.5</v>
      </c>
      <c r="D29" s="68">
        <v>1.5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f t="shared" si="6"/>
        <v>0</v>
      </c>
      <c r="R29" s="17"/>
      <c r="S29" s="55"/>
    </row>
    <row r="30" spans="1:27" x14ac:dyDescent="0.25">
      <c r="B30" s="29" t="s">
        <v>14</v>
      </c>
      <c r="C30" s="68">
        <v>1398.767742</v>
      </c>
      <c r="D30" s="68">
        <v>1670.8164313100001</v>
      </c>
      <c r="E30" s="68">
        <v>0.31352047</v>
      </c>
      <c r="F30" s="68">
        <v>14.82731618</v>
      </c>
      <c r="G30" s="68">
        <v>37.269656159999997</v>
      </c>
      <c r="H30" s="68">
        <v>89.182491870000007</v>
      </c>
      <c r="I30" s="68">
        <v>31.020798469999999</v>
      </c>
      <c r="J30" s="68">
        <v>34.482771849999999</v>
      </c>
      <c r="K30" s="68">
        <v>29.324668689999999</v>
      </c>
      <c r="L30" s="68">
        <v>32.949656800000007</v>
      </c>
      <c r="M30" s="68">
        <v>124.24194287</v>
      </c>
      <c r="N30" s="68">
        <v>28.862901919999999</v>
      </c>
      <c r="O30" s="68">
        <v>28.001349439999998</v>
      </c>
      <c r="P30" s="68">
        <v>32.315413620000001</v>
      </c>
      <c r="Q30" s="68">
        <f t="shared" si="6"/>
        <v>482.79248834000003</v>
      </c>
      <c r="R30" s="17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5">
      <c r="B31" s="29" t="s">
        <v>13</v>
      </c>
      <c r="C31" s="68">
        <v>268.45418699999999</v>
      </c>
      <c r="D31" s="68">
        <v>259.85169400000001</v>
      </c>
      <c r="E31" s="68">
        <v>0</v>
      </c>
      <c r="F31" s="68">
        <v>0</v>
      </c>
      <c r="G31" s="68">
        <v>4.8116945099999997</v>
      </c>
      <c r="H31" s="68">
        <v>2.87766579</v>
      </c>
      <c r="I31" s="68">
        <v>1.32464431</v>
      </c>
      <c r="J31" s="68">
        <v>3.1180357000000001</v>
      </c>
      <c r="K31" s="68">
        <v>3.4099987</v>
      </c>
      <c r="L31" s="68">
        <v>3.6143886100000002</v>
      </c>
      <c r="M31" s="68">
        <v>4.4229436600000005</v>
      </c>
      <c r="N31" s="68">
        <v>3.5584052599999998</v>
      </c>
      <c r="O31" s="68">
        <v>3.16664849</v>
      </c>
      <c r="P31" s="68">
        <v>3.8811328099999995</v>
      </c>
      <c r="Q31" s="68">
        <f t="shared" si="6"/>
        <v>34.185557840000001</v>
      </c>
      <c r="R31" s="17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5">
      <c r="B32" s="20" t="s">
        <v>9</v>
      </c>
      <c r="C32" s="3">
        <f>SUM(C33:C38)</f>
        <v>14405.085025</v>
      </c>
      <c r="D32" s="3">
        <f t="shared" ref="D32:I32" si="7">SUM(D33:D38)</f>
        <v>19707.797933659996</v>
      </c>
      <c r="E32" s="3">
        <f t="shared" si="7"/>
        <v>1.9709993700000001</v>
      </c>
      <c r="F32" s="3">
        <f t="shared" si="7"/>
        <v>1446.4732114999997</v>
      </c>
      <c r="G32" s="3">
        <f t="shared" si="7"/>
        <v>526.34944486000006</v>
      </c>
      <c r="H32" s="3">
        <f t="shared" si="7"/>
        <v>134.19098892000002</v>
      </c>
      <c r="I32" s="3">
        <f t="shared" si="7"/>
        <v>143.53229965999998</v>
      </c>
      <c r="J32" s="3">
        <f t="shared" ref="J32" si="8">SUM(J33:J38)</f>
        <v>680.19762880999986</v>
      </c>
      <c r="K32" s="3">
        <f t="shared" ref="K32" si="9">SUM(K33:K38)</f>
        <v>410.87508237999992</v>
      </c>
      <c r="L32" s="3">
        <f t="shared" ref="L32" si="10">SUM(L33:L38)</f>
        <v>810.08019749000005</v>
      </c>
      <c r="M32" s="3">
        <f t="shared" ref="M32" si="11">SUM(M33:M38)</f>
        <v>311.51543981000003</v>
      </c>
      <c r="N32" s="3">
        <f t="shared" ref="N32:O32" si="12">SUM(N33:N38)</f>
        <v>238.79953739000001</v>
      </c>
      <c r="O32" s="3">
        <f t="shared" si="12"/>
        <v>294.75098868999999</v>
      </c>
      <c r="P32" s="3">
        <f t="shared" ref="P32" si="13">SUM(P33:P38)</f>
        <v>3679.5498590299994</v>
      </c>
      <c r="Q32" s="3">
        <f t="shared" ref="Q32" si="14">SUM(Q33:Q38)</f>
        <v>8678.2856779099984</v>
      </c>
      <c r="R32" s="17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5">
      <c r="B33" s="4" t="s">
        <v>35</v>
      </c>
      <c r="C33" s="68">
        <v>4803.0354020000004</v>
      </c>
      <c r="D33" s="68">
        <v>9517.1961664199971</v>
      </c>
      <c r="E33" s="68">
        <v>0</v>
      </c>
      <c r="F33" s="68">
        <v>1380.4479438699998</v>
      </c>
      <c r="G33" s="68">
        <v>475.28388763999999</v>
      </c>
      <c r="H33" s="68">
        <v>72.53849541000001</v>
      </c>
      <c r="I33" s="68">
        <v>120.97163384999999</v>
      </c>
      <c r="J33" s="68">
        <v>563.98853998999994</v>
      </c>
      <c r="K33" s="68">
        <v>298.75831188999996</v>
      </c>
      <c r="L33" s="68">
        <v>670.08216816000004</v>
      </c>
      <c r="M33" s="68">
        <v>122.54799028000001</v>
      </c>
      <c r="N33" s="68">
        <v>96.580744610000011</v>
      </c>
      <c r="O33" s="68">
        <v>157.42270074000001</v>
      </c>
      <c r="P33" s="68">
        <v>2902.7169423899995</v>
      </c>
      <c r="Q33" s="68">
        <f>(SUM(E33:P33))</f>
        <v>6861.3393588299987</v>
      </c>
      <c r="R33" s="17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5">
      <c r="B34" s="4" t="s">
        <v>36</v>
      </c>
      <c r="C34" s="68">
        <v>6331.4521329999998</v>
      </c>
      <c r="D34" s="68">
        <v>6988.5619700999996</v>
      </c>
      <c r="E34" s="68">
        <v>1.9709993700000001</v>
      </c>
      <c r="F34" s="68">
        <v>65.528345349999981</v>
      </c>
      <c r="G34" s="68">
        <v>50.670754069999994</v>
      </c>
      <c r="H34" s="68">
        <v>40.07081147000001</v>
      </c>
      <c r="I34" s="68">
        <v>20.992088759999998</v>
      </c>
      <c r="J34" s="68">
        <v>78.353912609999995</v>
      </c>
      <c r="K34" s="68">
        <v>110.38455694</v>
      </c>
      <c r="L34" s="68">
        <v>117.19495928000002</v>
      </c>
      <c r="M34" s="68">
        <v>143.08892459999998</v>
      </c>
      <c r="N34" s="68">
        <v>139.15954635</v>
      </c>
      <c r="O34" s="68">
        <v>132.78381388</v>
      </c>
      <c r="P34" s="68">
        <v>752.25687915000003</v>
      </c>
      <c r="Q34" s="68">
        <f t="shared" ref="Q34:Q38" si="15">(SUM(E34:P34))</f>
        <v>1652.45559183</v>
      </c>
      <c r="R34" s="17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5">
      <c r="B35" s="4" t="s">
        <v>39</v>
      </c>
      <c r="C35" s="68">
        <v>110.031738</v>
      </c>
      <c r="D35" s="68">
        <v>8.4796924600000008</v>
      </c>
      <c r="E35" s="68">
        <v>0</v>
      </c>
      <c r="F35" s="68">
        <v>0</v>
      </c>
      <c r="G35" s="68">
        <v>0</v>
      </c>
      <c r="H35" s="68">
        <v>7.03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6.6170210000000007E-2</v>
      </c>
      <c r="O35" s="68">
        <v>0</v>
      </c>
      <c r="P35" s="68">
        <v>3.7206690000000001E-2</v>
      </c>
      <c r="Q35" s="68">
        <f t="shared" si="15"/>
        <v>7.1333769</v>
      </c>
      <c r="R35" s="17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5">
      <c r="B36" s="4" t="s">
        <v>37</v>
      </c>
      <c r="C36" s="68">
        <v>561.23814400000003</v>
      </c>
      <c r="D36" s="68">
        <v>597.12324467999997</v>
      </c>
      <c r="E36" s="68">
        <v>0</v>
      </c>
      <c r="F36" s="68">
        <v>0.49692228000000005</v>
      </c>
      <c r="G36" s="68">
        <v>0.39480314999999999</v>
      </c>
      <c r="H36" s="68">
        <v>10.393499219999999</v>
      </c>
      <c r="I36" s="68">
        <v>1.5685770499999998</v>
      </c>
      <c r="J36" s="68">
        <v>22.02903062</v>
      </c>
      <c r="K36" s="68">
        <v>1.73221355</v>
      </c>
      <c r="L36" s="68">
        <v>3.7445792099999999</v>
      </c>
      <c r="M36" s="68">
        <v>44.878524930000005</v>
      </c>
      <c r="N36" s="68">
        <v>2.993076219999999</v>
      </c>
      <c r="O36" s="68">
        <v>4.5444740699999997</v>
      </c>
      <c r="P36" s="68">
        <v>24.538830799999999</v>
      </c>
      <c r="Q36" s="68">
        <f t="shared" si="15"/>
        <v>117.31453110000001</v>
      </c>
      <c r="R36" s="17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5">
      <c r="B37" s="4" t="s">
        <v>38</v>
      </c>
      <c r="C37" s="68">
        <v>2583.5266780000002</v>
      </c>
      <c r="D37" s="68">
        <v>2580.6359299999999</v>
      </c>
      <c r="E37" s="68">
        <v>0</v>
      </c>
      <c r="F37" s="68">
        <v>0</v>
      </c>
      <c r="G37" s="68">
        <v>0</v>
      </c>
      <c r="H37" s="68">
        <v>4.1581828199999995</v>
      </c>
      <c r="I37" s="68">
        <v>0</v>
      </c>
      <c r="J37" s="68">
        <v>15.826145589999999</v>
      </c>
      <c r="K37" s="68">
        <v>0</v>
      </c>
      <c r="L37" s="68">
        <v>19.058490840000001</v>
      </c>
      <c r="M37" s="68">
        <v>1</v>
      </c>
      <c r="N37" s="68">
        <v>0</v>
      </c>
      <c r="O37" s="68">
        <v>0</v>
      </c>
      <c r="P37" s="68">
        <v>0</v>
      </c>
      <c r="Q37" s="68">
        <f t="shared" si="15"/>
        <v>40.042819250000001</v>
      </c>
      <c r="R37" s="17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5">
      <c r="B38" s="4" t="s">
        <v>62</v>
      </c>
      <c r="C38" s="68">
        <v>15.800929999999999</v>
      </c>
      <c r="D38" s="68">
        <v>15.800929999999999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f t="shared" si="15"/>
        <v>0</v>
      </c>
      <c r="R38" s="17"/>
      <c r="S38" s="5"/>
      <c r="T38" s="5"/>
      <c r="U38" s="5"/>
      <c r="V38" s="5"/>
      <c r="W38" s="5"/>
      <c r="X38" s="5"/>
      <c r="Y38" s="5"/>
      <c r="Z38" s="5"/>
      <c r="AA38" s="5"/>
    </row>
    <row r="39" spans="1:27" ht="17.25" customHeight="1" x14ac:dyDescent="0.25">
      <c r="B39" s="25" t="s">
        <v>42</v>
      </c>
      <c r="C39" s="24"/>
      <c r="D39" s="2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17"/>
      <c r="S39" s="5"/>
      <c r="T39" s="5"/>
      <c r="U39" s="5"/>
      <c r="V39" s="5"/>
      <c r="W39" s="5"/>
      <c r="X39" s="5"/>
      <c r="Y39" s="5"/>
      <c r="Z39" s="5"/>
      <c r="AA39" s="5"/>
    </row>
    <row r="40" spans="1:27" ht="17.25" customHeight="1" x14ac:dyDescent="0.25">
      <c r="B40" s="28" t="s">
        <v>12</v>
      </c>
      <c r="C40" s="26">
        <f t="shared" ref="C40:Q40" si="16">C13-C23</f>
        <v>9855.9854690000066</v>
      </c>
      <c r="D40" s="26">
        <f t="shared" si="16"/>
        <v>8816.3742783300258</v>
      </c>
      <c r="E40" s="26">
        <f t="shared" si="16"/>
        <v>1066.0723969100009</v>
      </c>
      <c r="F40" s="26">
        <f t="shared" si="16"/>
        <v>1126.1233793700017</v>
      </c>
      <c r="G40" s="26">
        <f t="shared" si="16"/>
        <v>903.97201208000024</v>
      </c>
      <c r="H40" s="26">
        <f t="shared" si="16"/>
        <v>-1323.6225684799992</v>
      </c>
      <c r="I40" s="26">
        <f t="shared" si="16"/>
        <v>2915.1503756600005</v>
      </c>
      <c r="J40" s="26">
        <f t="shared" si="16"/>
        <v>516.51663573000042</v>
      </c>
      <c r="K40" s="26">
        <f t="shared" si="16"/>
        <v>1045.7013111400011</v>
      </c>
      <c r="L40" s="26">
        <f t="shared" si="16"/>
        <v>804.0611344300014</v>
      </c>
      <c r="M40" s="26">
        <f t="shared" si="16"/>
        <v>1053.020657529999</v>
      </c>
      <c r="N40" s="26">
        <f t="shared" si="16"/>
        <v>704.25383322000016</v>
      </c>
      <c r="O40" s="26">
        <f t="shared" si="16"/>
        <v>-155.06753268000102</v>
      </c>
      <c r="P40" s="26">
        <f t="shared" si="16"/>
        <v>974.83968601000379</v>
      </c>
      <c r="Q40" s="26">
        <f t="shared" si="16"/>
        <v>9631.0213209200156</v>
      </c>
      <c r="R40" s="17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5">
      <c r="B41" s="28" t="s">
        <v>8</v>
      </c>
      <c r="C41" s="26">
        <f t="shared" ref="C41:Q41" si="17">C20-C32</f>
        <v>-7096.1683560000001</v>
      </c>
      <c r="D41" s="26">
        <f t="shared" si="17"/>
        <v>-8707.9362281199974</v>
      </c>
      <c r="E41" s="26">
        <f t="shared" si="17"/>
        <v>9.848359780000095</v>
      </c>
      <c r="F41" s="26">
        <f t="shared" si="17"/>
        <v>-298.37821820999966</v>
      </c>
      <c r="G41" s="26">
        <f t="shared" si="17"/>
        <v>494.43501981999987</v>
      </c>
      <c r="H41" s="26">
        <f t="shared" si="17"/>
        <v>135.36197731000001</v>
      </c>
      <c r="I41" s="26">
        <f t="shared" si="17"/>
        <v>-31.109314329999975</v>
      </c>
      <c r="J41" s="26">
        <f t="shared" si="17"/>
        <v>-153.26739095999994</v>
      </c>
      <c r="K41" s="26">
        <f t="shared" si="17"/>
        <v>2.4358168300000784</v>
      </c>
      <c r="L41" s="26">
        <f t="shared" si="17"/>
        <v>65.753719710000041</v>
      </c>
      <c r="M41" s="26">
        <f t="shared" si="17"/>
        <v>-68.91937925000002</v>
      </c>
      <c r="N41" s="26">
        <f t="shared" si="17"/>
        <v>-164.41242476000002</v>
      </c>
      <c r="O41" s="26">
        <f t="shared" si="17"/>
        <v>607.18001141000002</v>
      </c>
      <c r="P41" s="26">
        <f t="shared" si="17"/>
        <v>-3574.9322373799996</v>
      </c>
      <c r="Q41" s="26">
        <f t="shared" si="17"/>
        <v>-2976.0040600299981</v>
      </c>
      <c r="R41" s="17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5">
      <c r="B42" s="28" t="s">
        <v>7</v>
      </c>
      <c r="C42" s="26">
        <f t="shared" ref="C42:Q42" si="18">(C13+C20)-(C23+C32)</f>
        <v>2759.8171129999973</v>
      </c>
      <c r="D42" s="26">
        <f t="shared" si="18"/>
        <v>108.43805021002481</v>
      </c>
      <c r="E42" s="26">
        <f t="shared" si="18"/>
        <v>1075.9207566900013</v>
      </c>
      <c r="F42" s="26">
        <f t="shared" si="18"/>
        <v>827.74516116000177</v>
      </c>
      <c r="G42" s="26">
        <f t="shared" si="18"/>
        <v>1398.4070319000002</v>
      </c>
      <c r="H42" s="26">
        <f t="shared" si="18"/>
        <v>-1188.2605911699989</v>
      </c>
      <c r="I42" s="26">
        <f t="shared" si="18"/>
        <v>2884.041061330001</v>
      </c>
      <c r="J42" s="26">
        <f t="shared" si="18"/>
        <v>363.24924477000059</v>
      </c>
      <c r="K42" s="26">
        <f t="shared" si="18"/>
        <v>1048.1371279700006</v>
      </c>
      <c r="L42" s="26">
        <f t="shared" si="18"/>
        <v>869.81485414000053</v>
      </c>
      <c r="M42" s="26">
        <f t="shared" si="18"/>
        <v>984.10127827999895</v>
      </c>
      <c r="N42" s="26">
        <f t="shared" si="18"/>
        <v>539.84140845999991</v>
      </c>
      <c r="O42" s="26">
        <f t="shared" si="18"/>
        <v>452.11247872999957</v>
      </c>
      <c r="P42" s="26">
        <f t="shared" si="18"/>
        <v>-2600.0925513699949</v>
      </c>
      <c r="Q42" s="26">
        <f t="shared" si="18"/>
        <v>6655.0172608900175</v>
      </c>
      <c r="R42" s="17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5">
      <c r="B43" s="28" t="s">
        <v>41</v>
      </c>
      <c r="C43" s="27">
        <f t="shared" ref="C43:Q43" si="19">C42+C26</f>
        <v>2781.7948559999973</v>
      </c>
      <c r="D43" s="26">
        <f t="shared" si="19"/>
        <v>130.41579321002482</v>
      </c>
      <c r="E43" s="26">
        <f t="shared" si="19"/>
        <v>1075.9207566900013</v>
      </c>
      <c r="F43" s="26">
        <f t="shared" si="19"/>
        <v>827.86343208000176</v>
      </c>
      <c r="G43" s="26">
        <f t="shared" si="19"/>
        <v>1398.4548408400003</v>
      </c>
      <c r="H43" s="26">
        <f t="shared" si="19"/>
        <v>-1188.2140480099988</v>
      </c>
      <c r="I43" s="26">
        <f t="shared" si="19"/>
        <v>2884.0799057000008</v>
      </c>
      <c r="J43" s="26">
        <f t="shared" si="19"/>
        <v>363.28288385000059</v>
      </c>
      <c r="K43" s="26">
        <f t="shared" si="19"/>
        <v>1048.1633286100007</v>
      </c>
      <c r="L43" s="26">
        <f t="shared" si="19"/>
        <v>869.8352701600005</v>
      </c>
      <c r="M43" s="26">
        <f t="shared" si="19"/>
        <v>984.11496409999893</v>
      </c>
      <c r="N43" s="26">
        <f t="shared" si="19"/>
        <v>539.84805838999989</v>
      </c>
      <c r="O43" s="26">
        <f t="shared" si="19"/>
        <v>452.11247872999957</v>
      </c>
      <c r="P43" s="26">
        <f t="shared" si="19"/>
        <v>-2600.0925513699949</v>
      </c>
      <c r="Q43" s="27">
        <f t="shared" si="19"/>
        <v>6655.3693197700177</v>
      </c>
      <c r="R43" s="17"/>
      <c r="S43" s="5"/>
      <c r="T43" s="5"/>
      <c r="U43" s="5"/>
      <c r="V43" s="5"/>
      <c r="W43" s="5"/>
      <c r="X43" s="5"/>
      <c r="Y43" s="5"/>
      <c r="Z43" s="5"/>
      <c r="AA43" s="5"/>
    </row>
    <row r="44" spans="1:27" ht="17.25" customHeight="1" x14ac:dyDescent="0.25">
      <c r="B44" s="25" t="s">
        <v>0</v>
      </c>
      <c r="C44" s="77">
        <f t="shared" ref="C44:Q44" si="20">C45-C47</f>
        <v>-2759.8171130000001</v>
      </c>
      <c r="D44" s="77">
        <f t="shared" si="20"/>
        <v>-108.43805020999935</v>
      </c>
      <c r="E44" s="23">
        <f t="shared" si="20"/>
        <v>83.333332999999996</v>
      </c>
      <c r="F44" s="23">
        <f t="shared" si="20"/>
        <v>81.585621119999999</v>
      </c>
      <c r="G44" s="23">
        <f t="shared" si="20"/>
        <v>82.448150149999989</v>
      </c>
      <c r="H44" s="23">
        <f t="shared" si="20"/>
        <v>81.514693289999997</v>
      </c>
      <c r="I44" s="23">
        <f t="shared" si="20"/>
        <v>79.047663970000002</v>
      </c>
      <c r="J44" s="23">
        <f t="shared" si="20"/>
        <v>80.761797259999994</v>
      </c>
      <c r="K44" s="23">
        <f t="shared" si="20"/>
        <v>81.419003349999997</v>
      </c>
      <c r="L44" s="23">
        <f t="shared" si="20"/>
        <v>-1.6786499500000003</v>
      </c>
      <c r="M44" s="23">
        <f t="shared" si="20"/>
        <v>165.34575802999998</v>
      </c>
      <c r="N44" s="23">
        <f t="shared" si="20"/>
        <v>81.423588870000003</v>
      </c>
      <c r="O44" s="23">
        <f t="shared" si="20"/>
        <v>82.829918249999992</v>
      </c>
      <c r="P44" s="23">
        <f t="shared" si="20"/>
        <v>82.775310640000001</v>
      </c>
      <c r="Q44" s="23">
        <f t="shared" si="20"/>
        <v>980.80618798</v>
      </c>
      <c r="R44" s="17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5">
      <c r="A45" s="54"/>
      <c r="B45" s="22" t="s">
        <v>6</v>
      </c>
      <c r="C45" s="2">
        <f>C46</f>
        <v>1000</v>
      </c>
      <c r="D45" s="2">
        <f t="shared" ref="D45:Q45" si="21">D46</f>
        <v>2922.1938084500002</v>
      </c>
      <c r="E45" s="57">
        <f t="shared" si="21"/>
        <v>83.333332999999996</v>
      </c>
      <c r="F45" s="2">
        <f t="shared" si="21"/>
        <v>83.333332999999996</v>
      </c>
      <c r="G45" s="2">
        <f t="shared" si="21"/>
        <v>83.333332999999996</v>
      </c>
      <c r="H45" s="2">
        <f t="shared" si="21"/>
        <v>83.333332999999996</v>
      </c>
      <c r="I45" s="2">
        <f t="shared" si="21"/>
        <v>83.333332999999996</v>
      </c>
      <c r="J45" s="2">
        <f t="shared" si="21"/>
        <v>83.333332999999996</v>
      </c>
      <c r="K45" s="2">
        <f t="shared" si="21"/>
        <v>83.333332999999996</v>
      </c>
      <c r="L45" s="2">
        <f t="shared" si="21"/>
        <v>0</v>
      </c>
      <c r="M45" s="2">
        <f t="shared" si="21"/>
        <v>166.66666599999999</v>
      </c>
      <c r="N45" s="2">
        <f t="shared" si="21"/>
        <v>83.333332999999996</v>
      </c>
      <c r="O45" s="2">
        <f t="shared" si="21"/>
        <v>83.333332999999996</v>
      </c>
      <c r="P45" s="2">
        <f t="shared" si="21"/>
        <v>83.333332999999996</v>
      </c>
      <c r="Q45" s="2">
        <f t="shared" si="21"/>
        <v>999.99999600000001</v>
      </c>
      <c r="R45" s="17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B46" s="21" t="s">
        <v>5</v>
      </c>
      <c r="C46" s="68">
        <v>1000</v>
      </c>
      <c r="D46" s="68">
        <v>2922.1938084500002</v>
      </c>
      <c r="E46" s="68">
        <v>83.333332999999996</v>
      </c>
      <c r="F46" s="68">
        <v>83.333332999999996</v>
      </c>
      <c r="G46" s="68">
        <v>83.333332999999996</v>
      </c>
      <c r="H46" s="68">
        <v>83.333332999999996</v>
      </c>
      <c r="I46" s="68">
        <v>83.333332999999996</v>
      </c>
      <c r="J46" s="68">
        <v>83.333332999999996</v>
      </c>
      <c r="K46" s="68">
        <v>83.333332999999996</v>
      </c>
      <c r="L46" s="68">
        <v>0</v>
      </c>
      <c r="M46" s="68">
        <v>166.66666599999999</v>
      </c>
      <c r="N46" s="68">
        <v>83.333332999999996</v>
      </c>
      <c r="O46" s="68">
        <v>83.333332999999996</v>
      </c>
      <c r="P46" s="68">
        <v>83.333332999999996</v>
      </c>
      <c r="Q46" s="68">
        <f>(SUM(E46:P46))</f>
        <v>999.99999600000001</v>
      </c>
      <c r="R46" s="17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5">
      <c r="B47" s="20" t="s">
        <v>3</v>
      </c>
      <c r="C47" s="2">
        <f>SUM(C48:C50)</f>
        <v>3759.8171130000001</v>
      </c>
      <c r="D47" s="2">
        <f t="shared" ref="D47:Q47" si="22">SUM(D48:D50)</f>
        <v>3030.6318586599996</v>
      </c>
      <c r="E47" s="57">
        <f t="shared" si="22"/>
        <v>0</v>
      </c>
      <c r="F47" s="2">
        <f t="shared" si="22"/>
        <v>1.74771188</v>
      </c>
      <c r="G47" s="2">
        <f t="shared" si="22"/>
        <v>0.88518284999999997</v>
      </c>
      <c r="H47" s="2">
        <f t="shared" si="22"/>
        <v>1.81863971</v>
      </c>
      <c r="I47" s="2">
        <f t="shared" si="22"/>
        <v>4.2856690300000002</v>
      </c>
      <c r="J47" s="2">
        <f t="shared" si="22"/>
        <v>2.5715357400000003</v>
      </c>
      <c r="K47" s="2">
        <f t="shared" si="22"/>
        <v>1.91432965</v>
      </c>
      <c r="L47" s="2">
        <f t="shared" si="22"/>
        <v>1.6786499500000003</v>
      </c>
      <c r="M47" s="2">
        <f t="shared" si="22"/>
        <v>1.3209079699999999</v>
      </c>
      <c r="N47" s="2">
        <f t="shared" si="22"/>
        <v>1.90974413</v>
      </c>
      <c r="O47" s="2">
        <f t="shared" si="22"/>
        <v>0.50341475000000002</v>
      </c>
      <c r="P47" s="2">
        <f t="shared" si="22"/>
        <v>0.55802235999999994</v>
      </c>
      <c r="Q47" s="2">
        <f t="shared" si="22"/>
        <v>19.193808020000002</v>
      </c>
      <c r="R47" s="17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B48" s="19" t="s">
        <v>2</v>
      </c>
      <c r="C48" s="68">
        <v>1000</v>
      </c>
      <c r="D48" s="68">
        <v>1000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f>(SUM(E48:P48))</f>
        <v>0</v>
      </c>
      <c r="R48" s="17"/>
      <c r="S48" s="5"/>
      <c r="T48" s="5"/>
      <c r="U48" s="5"/>
      <c r="V48" s="5"/>
      <c r="W48" s="5"/>
      <c r="X48" s="5"/>
      <c r="Y48" s="5"/>
      <c r="Z48" s="5"/>
      <c r="AA48" s="5"/>
    </row>
    <row r="49" spans="2:27" x14ac:dyDescent="0.25">
      <c r="B49" s="19" t="s">
        <v>1</v>
      </c>
      <c r="C49" s="68">
        <v>2759.8171130000001</v>
      </c>
      <c r="D49" s="68">
        <v>2030.6316586599999</v>
      </c>
      <c r="E49" s="68">
        <v>0</v>
      </c>
      <c r="F49" s="68">
        <v>1.74771188</v>
      </c>
      <c r="G49" s="68">
        <v>0.88518284999999997</v>
      </c>
      <c r="H49" s="68">
        <v>1.81863971</v>
      </c>
      <c r="I49" s="68">
        <v>4.2856690300000002</v>
      </c>
      <c r="J49" s="68">
        <v>2.5715357400000003</v>
      </c>
      <c r="K49" s="68">
        <v>1.91432965</v>
      </c>
      <c r="L49" s="68">
        <v>1.6786499500000003</v>
      </c>
      <c r="M49" s="68">
        <v>1.3209079699999999</v>
      </c>
      <c r="N49" s="68">
        <v>1.90974413</v>
      </c>
      <c r="O49" s="68">
        <v>0.50341475000000002</v>
      </c>
      <c r="P49" s="68">
        <v>0.55802235999999994</v>
      </c>
      <c r="Q49" s="68">
        <f t="shared" ref="Q49:Q50" si="23">(SUM(E49:P49))</f>
        <v>19.193808020000002</v>
      </c>
      <c r="R49" s="17"/>
      <c r="S49" s="5"/>
      <c r="T49" s="5"/>
      <c r="U49" s="5"/>
      <c r="V49" s="5"/>
      <c r="W49" s="5"/>
      <c r="X49" s="5"/>
      <c r="Y49" s="5"/>
      <c r="Z49" s="5"/>
      <c r="AA49" s="5"/>
    </row>
    <row r="50" spans="2:27" ht="15.75" thickBot="1" x14ac:dyDescent="0.3">
      <c r="B50" s="53" t="s">
        <v>63</v>
      </c>
      <c r="C50" s="70">
        <v>0</v>
      </c>
      <c r="D50" s="70">
        <v>2.0000000000000001E-4</v>
      </c>
      <c r="E50" s="69">
        <v>0</v>
      </c>
      <c r="F50" s="69">
        <v>0</v>
      </c>
      <c r="G50" s="69">
        <v>0</v>
      </c>
      <c r="H50" s="69">
        <v>0</v>
      </c>
      <c r="I50" s="69">
        <v>0</v>
      </c>
      <c r="J50" s="69">
        <v>0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f t="shared" si="23"/>
        <v>0</v>
      </c>
      <c r="R50" s="17"/>
      <c r="S50" s="5"/>
      <c r="T50" s="5"/>
      <c r="U50" s="5"/>
      <c r="V50" s="5"/>
      <c r="W50" s="5"/>
      <c r="X50" s="5"/>
      <c r="Y50" s="5"/>
      <c r="Z50" s="5"/>
      <c r="AA50" s="5"/>
    </row>
    <row r="51" spans="2:27" ht="13.5" customHeight="1" x14ac:dyDescent="0.25">
      <c r="B51" s="63" t="s">
        <v>48</v>
      </c>
      <c r="C51" s="60"/>
      <c r="D51" s="60"/>
      <c r="E51" s="60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2:27" x14ac:dyDescent="0.25">
      <c r="B52" s="15" t="s">
        <v>78</v>
      </c>
      <c r="C52" s="16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2:27" x14ac:dyDescent="0.25">
      <c r="B53" s="63" t="s">
        <v>67</v>
      </c>
      <c r="C53" s="10"/>
      <c r="D53" s="10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2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2:27" x14ac:dyDescent="0.25">
      <c r="B54" s="11"/>
      <c r="C54" s="10"/>
      <c r="D54" s="1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2:27" x14ac:dyDescent="0.25">
      <c r="B55" s="11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27" x14ac:dyDescent="0.25">
      <c r="B56" s="11"/>
      <c r="C56" s="10"/>
      <c r="D56" s="10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2:27" x14ac:dyDescent="0.25">
      <c r="B57" s="11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27" x14ac:dyDescent="0.25"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 x14ac:dyDescent="0.25"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 x14ac:dyDescent="0.25"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27" x14ac:dyDescent="0.25">
      <c r="C61" s="5"/>
      <c r="D61" s="5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2:27" x14ac:dyDescent="0.25">
      <c r="C62" s="5"/>
      <c r="D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2:27" x14ac:dyDescent="0.25">
      <c r="C63" s="5"/>
      <c r="D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2:27" x14ac:dyDescent="0.25">
      <c r="C64" s="5"/>
      <c r="D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39:Q44 Q21:Q22 Q14:Q19 Q33:Q38 Q24:Q31 Q46 Q48:Q50" formulaRange="1"/>
    <ignoredError sqref="Q47" formula="1" formulaRange="1"/>
    <ignoredError sqref="Q20 Q3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65"/>
  <sheetViews>
    <sheetView showGridLines="0" tabSelected="1" zoomScale="90" zoomScaleNormal="90" workbookViewId="0">
      <selection activeCell="Q43" sqref="C43:Q43"/>
    </sheetView>
  </sheetViews>
  <sheetFormatPr baseColWidth="10" defaultColWidth="11.42578125" defaultRowHeight="15" x14ac:dyDescent="0.25"/>
  <cols>
    <col min="1" max="1" width="4.7109375" style="5" customWidth="1"/>
    <col min="2" max="2" width="68.140625" style="5" bestFit="1" customWidth="1"/>
    <col min="3" max="3" width="15.5703125" style="7" customWidth="1"/>
    <col min="4" max="4" width="15.5703125" style="5" customWidth="1"/>
    <col min="5" max="16" width="14.28515625" style="5" customWidth="1"/>
    <col min="17" max="17" width="14.28515625" style="6" customWidth="1"/>
    <col min="18" max="18" width="11.42578125" style="6"/>
    <col min="19" max="19" width="13.140625" style="6" bestFit="1" customWidth="1"/>
    <col min="20" max="20" width="11.42578125" style="6"/>
    <col min="21" max="21" width="12.7109375" style="6" bestFit="1" customWidth="1"/>
    <col min="22" max="16384" width="11.42578125" style="5"/>
  </cols>
  <sheetData>
    <row r="1" spans="1:21" x14ac:dyDescent="0.25">
      <c r="B1" s="50"/>
    </row>
    <row r="3" spans="1:21" ht="28.5" x14ac:dyDescent="0.25">
      <c r="A3" s="48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21" ht="21" x14ac:dyDescent="0.25">
      <c r="A4" s="48"/>
      <c r="B4" s="104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1" ht="15.75" customHeight="1" x14ac:dyDescent="0.25">
      <c r="A5" s="48"/>
      <c r="B5" s="106" t="s">
        <v>65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1" x14ac:dyDescent="0.25">
      <c r="A6" s="48"/>
      <c r="B6" s="108" t="s">
        <v>79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21" x14ac:dyDescent="0.25">
      <c r="A7" s="48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1" x14ac:dyDescent="0.25">
      <c r="A8" s="48"/>
      <c r="B8" s="51" t="s">
        <v>32</v>
      </c>
      <c r="C8" s="47"/>
    </row>
    <row r="9" spans="1:21" ht="30.75" customHeight="1" x14ac:dyDescent="0.25">
      <c r="B9" s="100" t="s">
        <v>31</v>
      </c>
      <c r="C9" s="101" t="s">
        <v>82</v>
      </c>
      <c r="D9" s="101" t="s">
        <v>96</v>
      </c>
      <c r="E9" s="41" t="s">
        <v>83</v>
      </c>
      <c r="F9" s="41" t="s">
        <v>84</v>
      </c>
      <c r="G9" s="41" t="s">
        <v>85</v>
      </c>
      <c r="H9" s="41" t="s">
        <v>86</v>
      </c>
      <c r="I9" s="41" t="s">
        <v>87</v>
      </c>
      <c r="J9" s="41" t="s">
        <v>88</v>
      </c>
      <c r="K9" s="41" t="s">
        <v>89</v>
      </c>
      <c r="L9" s="41" t="s">
        <v>90</v>
      </c>
      <c r="M9" s="41" t="s">
        <v>91</v>
      </c>
      <c r="N9" s="41" t="s">
        <v>92</v>
      </c>
      <c r="O9" s="41" t="s">
        <v>93</v>
      </c>
      <c r="P9" s="41" t="s">
        <v>94</v>
      </c>
      <c r="Q9" s="41" t="s">
        <v>95</v>
      </c>
      <c r="R9" s="5"/>
      <c r="S9" s="5"/>
      <c r="T9" s="5"/>
      <c r="U9" s="5"/>
    </row>
    <row r="10" spans="1:21" x14ac:dyDescent="0.25">
      <c r="B10" s="39"/>
      <c r="C10" s="38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5"/>
      <c r="S10" s="5"/>
      <c r="T10" s="5"/>
      <c r="U10" s="5"/>
    </row>
    <row r="11" spans="1:21" x14ac:dyDescent="0.25">
      <c r="B11" s="25" t="s">
        <v>44</v>
      </c>
      <c r="C11" s="24">
        <f t="shared" ref="C11:P11" si="0">C12+C19</f>
        <v>119358.559177</v>
      </c>
      <c r="D11" s="96">
        <f t="shared" si="0"/>
        <v>135084055013.87</v>
      </c>
      <c r="E11" s="97">
        <f t="shared" si="0"/>
        <v>7801068005.039999</v>
      </c>
      <c r="F11" s="97">
        <f t="shared" si="0"/>
        <v>5897752913.4700003</v>
      </c>
      <c r="G11" s="97">
        <f t="shared" si="0"/>
        <v>5897015013.2000008</v>
      </c>
      <c r="H11" s="97">
        <f t="shared" si="0"/>
        <v>5955165723.3699989</v>
      </c>
      <c r="I11" s="97">
        <f t="shared" si="0"/>
        <v>7725048647.6099997</v>
      </c>
      <c r="J11" s="97">
        <f t="shared" si="0"/>
        <v>6510931039.4699974</v>
      </c>
      <c r="K11" s="97">
        <f t="shared" si="0"/>
        <v>6598873557.1999998</v>
      </c>
      <c r="L11" s="97">
        <f t="shared" si="0"/>
        <v>9336188910.6299992</v>
      </c>
      <c r="M11" s="98">
        <f t="shared" si="0"/>
        <v>6120283735.3999996</v>
      </c>
      <c r="N11" s="98">
        <f t="shared" si="0"/>
        <v>7687755330.79</v>
      </c>
      <c r="O11" s="98">
        <f t="shared" si="0"/>
        <v>7594011342.3600006</v>
      </c>
      <c r="P11" s="98">
        <f t="shared" si="0"/>
        <v>14253536290.229998</v>
      </c>
      <c r="Q11" s="97">
        <f>+Q12+Q19</f>
        <v>91377630508.769989</v>
      </c>
      <c r="R11" s="5"/>
      <c r="S11" s="5"/>
      <c r="T11" s="5"/>
      <c r="U11" s="5"/>
    </row>
    <row r="12" spans="1:21" x14ac:dyDescent="0.25">
      <c r="A12" s="54"/>
      <c r="B12" s="22" t="s">
        <v>28</v>
      </c>
      <c r="C12" s="22">
        <v>106334.969614</v>
      </c>
      <c r="D12" s="89">
        <f>SUM(D13:D18)</f>
        <v>118980289443.89999</v>
      </c>
      <c r="E12" s="89">
        <f>SUM(E13:E18)</f>
        <v>6215782510.6599989</v>
      </c>
      <c r="F12" s="89">
        <f t="shared" ref="F12:K12" si="1">SUM(F13:F18)</f>
        <v>5744942517.4200001</v>
      </c>
      <c r="G12" s="89">
        <f t="shared" si="1"/>
        <v>5774226480.5300007</v>
      </c>
      <c r="H12" s="89">
        <f t="shared" si="1"/>
        <v>5431332613.6999989</v>
      </c>
      <c r="I12" s="89">
        <f t="shared" si="1"/>
        <v>6865367269.0699997</v>
      </c>
      <c r="J12" s="89">
        <f t="shared" si="1"/>
        <v>6009348874.4499979</v>
      </c>
      <c r="K12" s="89">
        <f t="shared" si="1"/>
        <v>6026130630.5900002</v>
      </c>
      <c r="L12" s="89">
        <f t="shared" ref="L12" si="2">SUM(L13:L18)</f>
        <v>9198597765.2999992</v>
      </c>
      <c r="M12" s="89">
        <f t="shared" ref="M12" si="3">SUM(M13:M18)</f>
        <v>6045060398.8199997</v>
      </c>
      <c r="N12" s="89">
        <f t="shared" ref="N12" si="4">SUM(N13:N18)</f>
        <v>7600738519.1199999</v>
      </c>
      <c r="O12" s="89">
        <f t="shared" ref="O12" si="5">SUM(O13:O18)</f>
        <v>7544374353.2300005</v>
      </c>
      <c r="P12" s="89">
        <f t="shared" ref="P12" si="6">SUM(P13:P18)</f>
        <v>13918608764.899998</v>
      </c>
      <c r="Q12" s="89">
        <f>SUM(Q13:Q18)</f>
        <v>86374510697.789993</v>
      </c>
      <c r="R12" s="17"/>
      <c r="S12" s="17"/>
      <c r="T12" s="17"/>
      <c r="U12" s="5"/>
    </row>
    <row r="13" spans="1:21" x14ac:dyDescent="0.25">
      <c r="B13" s="34" t="s">
        <v>27</v>
      </c>
      <c r="C13" s="65">
        <v>1878.456475</v>
      </c>
      <c r="D13" s="86">
        <v>1878456475</v>
      </c>
      <c r="E13" s="86">
        <v>136858436.49000001</v>
      </c>
      <c r="F13" s="86">
        <v>138908761.18000001</v>
      </c>
      <c r="G13" s="86">
        <v>121572150.23</v>
      </c>
      <c r="H13" s="86">
        <v>114728389.81</v>
      </c>
      <c r="I13" s="86">
        <v>136239306.47</v>
      </c>
      <c r="J13" s="86">
        <v>190526038.47</v>
      </c>
      <c r="K13" s="86">
        <v>137296737.87</v>
      </c>
      <c r="L13" s="86">
        <v>125794096.89</v>
      </c>
      <c r="M13" s="86">
        <v>0</v>
      </c>
      <c r="N13" s="86">
        <v>266997216.81</v>
      </c>
      <c r="O13" s="86">
        <v>0</v>
      </c>
      <c r="P13" s="86">
        <v>0</v>
      </c>
      <c r="Q13" s="86">
        <f>(SUM(E13:P13))</f>
        <v>1368921134.22</v>
      </c>
      <c r="R13" s="18"/>
      <c r="S13" s="18"/>
      <c r="T13" s="18"/>
      <c r="U13" s="5"/>
    </row>
    <row r="14" spans="1:21" x14ac:dyDescent="0.25">
      <c r="B14" s="34" t="s">
        <v>26</v>
      </c>
      <c r="C14" s="65">
        <v>22771.648390999999</v>
      </c>
      <c r="D14" s="86">
        <v>22771648391</v>
      </c>
      <c r="E14" s="86">
        <v>745029378.38</v>
      </c>
      <c r="F14" s="86">
        <v>540668352.18000019</v>
      </c>
      <c r="G14" s="86">
        <v>667979371.20000005</v>
      </c>
      <c r="H14" s="86">
        <v>407750721.41000009</v>
      </c>
      <c r="I14" s="86">
        <v>429484889.4600001</v>
      </c>
      <c r="J14" s="86">
        <v>344684703.52000004</v>
      </c>
      <c r="K14" s="86">
        <v>484937001.31000012</v>
      </c>
      <c r="L14" s="86">
        <v>388735968.05999994</v>
      </c>
      <c r="M14" s="86">
        <v>308300321.93000007</v>
      </c>
      <c r="N14" s="86">
        <v>534819753.10999995</v>
      </c>
      <c r="O14" s="86">
        <v>411329911.61999995</v>
      </c>
      <c r="P14" s="86">
        <v>600506634.1400001</v>
      </c>
      <c r="Q14" s="86">
        <f t="shared" ref="Q14:Q18" si="7">(SUM(E14:P14))</f>
        <v>5864227006.3199997</v>
      </c>
      <c r="R14" s="36"/>
      <c r="S14" s="36"/>
      <c r="T14" s="36"/>
      <c r="U14" s="18"/>
    </row>
    <row r="15" spans="1:21" s="35" customFormat="1" x14ac:dyDescent="0.25">
      <c r="B15" s="34" t="s">
        <v>25</v>
      </c>
      <c r="C15" s="65">
        <v>2512.934252</v>
      </c>
      <c r="D15" s="86">
        <v>2512934252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f t="shared" si="7"/>
        <v>0</v>
      </c>
      <c r="S15" s="64"/>
    </row>
    <row r="16" spans="1:21" s="35" customFormat="1" x14ac:dyDescent="0.25">
      <c r="B16" s="34" t="s">
        <v>24</v>
      </c>
      <c r="C16" s="65">
        <v>78128.938597999993</v>
      </c>
      <c r="D16" s="87">
        <v>90770198427.899994</v>
      </c>
      <c r="E16" s="87">
        <v>5333018795.789999</v>
      </c>
      <c r="F16" s="87">
        <v>5064067522.54</v>
      </c>
      <c r="G16" s="87">
        <v>4979323337.1000004</v>
      </c>
      <c r="H16" s="87">
        <v>4908798902.4799986</v>
      </c>
      <c r="I16" s="87">
        <v>6299447106.1399994</v>
      </c>
      <c r="J16" s="87">
        <v>5473506715.0999985</v>
      </c>
      <c r="K16" s="87">
        <v>5401772524.7399998</v>
      </c>
      <c r="L16" s="87">
        <v>8683816500.3499985</v>
      </c>
      <c r="M16" s="87">
        <v>5736607276.8899994</v>
      </c>
      <c r="N16" s="87">
        <v>6798628532.2200003</v>
      </c>
      <c r="O16" s="87">
        <v>7130792541.6100006</v>
      </c>
      <c r="P16" s="87">
        <v>13317927619.099998</v>
      </c>
      <c r="Q16" s="87">
        <f t="shared" si="7"/>
        <v>79127707374.059998</v>
      </c>
    </row>
    <row r="17" spans="1:21" s="35" customFormat="1" x14ac:dyDescent="0.25">
      <c r="B17" s="34" t="s">
        <v>23</v>
      </c>
      <c r="C17" s="65">
        <v>4</v>
      </c>
      <c r="D17" s="87">
        <v>4000000</v>
      </c>
      <c r="E17" s="87">
        <v>875900</v>
      </c>
      <c r="F17" s="87">
        <v>1277660</v>
      </c>
      <c r="G17" s="87">
        <v>828526</v>
      </c>
      <c r="H17" s="87">
        <v>54600</v>
      </c>
      <c r="I17" s="87">
        <v>195967</v>
      </c>
      <c r="J17" s="87">
        <v>560557.5</v>
      </c>
      <c r="K17" s="87">
        <v>88500</v>
      </c>
      <c r="L17" s="87">
        <v>251200</v>
      </c>
      <c r="M17" s="87">
        <v>152800</v>
      </c>
      <c r="N17" s="87">
        <v>205800</v>
      </c>
      <c r="O17" s="87">
        <v>221900</v>
      </c>
      <c r="P17" s="87">
        <v>166700</v>
      </c>
      <c r="Q17" s="87">
        <f t="shared" si="7"/>
        <v>4880110.5</v>
      </c>
    </row>
    <row r="18" spans="1:21" x14ac:dyDescent="0.25">
      <c r="B18" s="34" t="s">
        <v>22</v>
      </c>
      <c r="C18" s="65">
        <v>1038.991898</v>
      </c>
      <c r="D18" s="87">
        <v>1043051898</v>
      </c>
      <c r="E18" s="87">
        <v>0</v>
      </c>
      <c r="F18" s="87">
        <v>20221.52</v>
      </c>
      <c r="G18" s="87">
        <v>4523096</v>
      </c>
      <c r="H18" s="87">
        <v>0</v>
      </c>
      <c r="I18" s="87">
        <v>0</v>
      </c>
      <c r="J18" s="87">
        <v>70859.86</v>
      </c>
      <c r="K18" s="87">
        <v>2035866.67</v>
      </c>
      <c r="L18" s="87">
        <v>0</v>
      </c>
      <c r="M18" s="87">
        <v>0</v>
      </c>
      <c r="N18" s="87">
        <v>87216.98</v>
      </c>
      <c r="O18" s="87">
        <v>2030000</v>
      </c>
      <c r="P18" s="87">
        <v>7811.66</v>
      </c>
      <c r="Q18" s="87">
        <f t="shared" si="7"/>
        <v>8775072.6900000013</v>
      </c>
      <c r="R18" s="5"/>
      <c r="S18" s="5"/>
      <c r="T18" s="5"/>
      <c r="U18" s="5"/>
    </row>
    <row r="19" spans="1:21" x14ac:dyDescent="0.25">
      <c r="B19" s="22" t="s">
        <v>11</v>
      </c>
      <c r="C19" s="22">
        <v>13023.589563</v>
      </c>
      <c r="D19" s="89">
        <f>D20</f>
        <v>16103765569.969999</v>
      </c>
      <c r="E19" s="89">
        <f>E20</f>
        <v>1585285494.3800001</v>
      </c>
      <c r="F19" s="89">
        <f t="shared" ref="F19:K19" si="8">F20</f>
        <v>152810396.05000001</v>
      </c>
      <c r="G19" s="89">
        <f t="shared" si="8"/>
        <v>122788532.67</v>
      </c>
      <c r="H19" s="89">
        <f t="shared" si="8"/>
        <v>523833109.67000002</v>
      </c>
      <c r="I19" s="89">
        <f t="shared" si="8"/>
        <v>859681378.53999996</v>
      </c>
      <c r="J19" s="89">
        <f t="shared" si="8"/>
        <v>501582165.01999998</v>
      </c>
      <c r="K19" s="89">
        <f t="shared" si="8"/>
        <v>572742926.61000001</v>
      </c>
      <c r="L19" s="89">
        <f>L20</f>
        <v>137591145.33000001</v>
      </c>
      <c r="M19" s="89">
        <f t="shared" ref="M19" si="9">M20</f>
        <v>75223336.579999998</v>
      </c>
      <c r="N19" s="89">
        <f t="shared" ref="N19" si="10">N20</f>
        <v>87016811.670000017</v>
      </c>
      <c r="O19" s="89">
        <f t="shared" ref="O19" si="11">O20</f>
        <v>49636989.129999995</v>
      </c>
      <c r="P19" s="89">
        <f t="shared" ref="P19" si="12">P20</f>
        <v>334927525.32999998</v>
      </c>
      <c r="Q19" s="89">
        <f t="shared" ref="Q19" si="13">Q20</f>
        <v>5003119810.9799995</v>
      </c>
      <c r="R19" s="5"/>
      <c r="S19" s="5"/>
      <c r="T19" s="5"/>
      <c r="U19" s="5"/>
    </row>
    <row r="20" spans="1:21" x14ac:dyDescent="0.25">
      <c r="B20" s="34" t="s">
        <v>10</v>
      </c>
      <c r="C20" s="65">
        <v>13023.589563</v>
      </c>
      <c r="D20" s="86">
        <v>16103765569.969999</v>
      </c>
      <c r="E20" s="86">
        <v>1585285494.3800001</v>
      </c>
      <c r="F20" s="86">
        <v>152810396.05000001</v>
      </c>
      <c r="G20" s="86">
        <v>122788532.67</v>
      </c>
      <c r="H20" s="86">
        <v>523833109.67000002</v>
      </c>
      <c r="I20" s="86">
        <v>859681378.53999996</v>
      </c>
      <c r="J20" s="86">
        <v>501582165.01999998</v>
      </c>
      <c r="K20" s="86">
        <v>572742926.61000001</v>
      </c>
      <c r="L20" s="86">
        <v>137591145.33000001</v>
      </c>
      <c r="M20" s="86">
        <v>75223336.579999998</v>
      </c>
      <c r="N20" s="86">
        <v>87016811.670000017</v>
      </c>
      <c r="O20" s="86">
        <v>49636989.129999995</v>
      </c>
      <c r="P20" s="86">
        <v>334927525.32999998</v>
      </c>
      <c r="Q20" s="86">
        <f>(SUM(E20:P20))</f>
        <v>5003119810.9799995</v>
      </c>
      <c r="R20" s="5"/>
      <c r="S20" s="5"/>
      <c r="T20" s="5"/>
      <c r="U20" s="5"/>
    </row>
    <row r="21" spans="1:21" x14ac:dyDescent="0.25">
      <c r="B21" s="25" t="s">
        <v>43</v>
      </c>
      <c r="C21" s="24">
        <f>C22+C31</f>
        <v>117433.563421</v>
      </c>
      <c r="D21" s="96">
        <f t="shared" ref="D21:Q21" si="14">D22+D31</f>
        <v>138665381651.86002</v>
      </c>
      <c r="E21" s="99">
        <f t="shared" si="14"/>
        <v>4657251023.4200001</v>
      </c>
      <c r="F21" s="99">
        <f t="shared" si="14"/>
        <v>4847236111.8099995</v>
      </c>
      <c r="G21" s="99">
        <f t="shared" si="14"/>
        <v>5350109174.5299988</v>
      </c>
      <c r="H21" s="99">
        <f t="shared" si="14"/>
        <v>5598043264.920001</v>
      </c>
      <c r="I21" s="99">
        <f t="shared" si="14"/>
        <v>5512078207.1999998</v>
      </c>
      <c r="J21" s="99">
        <f t="shared" si="14"/>
        <v>6567634755.8499994</v>
      </c>
      <c r="K21" s="99">
        <f t="shared" si="14"/>
        <v>7400859191</v>
      </c>
      <c r="L21" s="99">
        <f t="shared" si="14"/>
        <v>5846367089.6799994</v>
      </c>
      <c r="M21" s="99">
        <f t="shared" si="14"/>
        <v>5832176857.1499996</v>
      </c>
      <c r="N21" s="99">
        <f t="shared" si="14"/>
        <v>6664582291.5699997</v>
      </c>
      <c r="O21" s="99">
        <f t="shared" si="14"/>
        <v>6498185324.9500008</v>
      </c>
      <c r="P21" s="99">
        <f t="shared" si="14"/>
        <v>12406970223.640003</v>
      </c>
      <c r="Q21" s="99">
        <f t="shared" si="14"/>
        <v>77181493515.720001</v>
      </c>
      <c r="R21" s="5"/>
      <c r="S21" s="5"/>
      <c r="T21" s="5"/>
      <c r="U21" s="5"/>
    </row>
    <row r="22" spans="1:21" x14ac:dyDescent="0.25">
      <c r="A22" s="33"/>
      <c r="B22" s="20" t="s">
        <v>21</v>
      </c>
      <c r="C22" s="2">
        <f t="shared" ref="C22:H22" si="15">C23+C25+C24+C29+C30</f>
        <v>98014.445301999993</v>
      </c>
      <c r="D22" s="88">
        <f t="shared" si="15"/>
        <v>115991662949.96001</v>
      </c>
      <c r="E22" s="88">
        <f t="shared" si="15"/>
        <v>4570139927.9200001</v>
      </c>
      <c r="F22" s="88">
        <f t="shared" si="15"/>
        <v>4702099758.3299999</v>
      </c>
      <c r="G22" s="88">
        <f t="shared" si="15"/>
        <v>5073923625.6699991</v>
      </c>
      <c r="H22" s="88">
        <f t="shared" si="15"/>
        <v>4900028304.2000008</v>
      </c>
      <c r="I22" s="88">
        <f t="shared" ref="I22:P22" si="16">I23+I25+I24+I29+I30</f>
        <v>5201644083.0799999</v>
      </c>
      <c r="J22" s="88">
        <f t="shared" si="16"/>
        <v>5718065039.7099991</v>
      </c>
      <c r="K22" s="88">
        <f t="shared" si="16"/>
        <v>6149094882.3400002</v>
      </c>
      <c r="L22" s="88">
        <f t="shared" si="16"/>
        <v>5438372286.2199993</v>
      </c>
      <c r="M22" s="88">
        <f t="shared" si="16"/>
        <v>5076268621.0599995</v>
      </c>
      <c r="N22" s="88">
        <f t="shared" si="16"/>
        <v>6240546090.5499992</v>
      </c>
      <c r="O22" s="88">
        <f t="shared" si="16"/>
        <v>5885961250.170001</v>
      </c>
      <c r="P22" s="88">
        <f t="shared" si="16"/>
        <v>10810756621.130003</v>
      </c>
      <c r="Q22" s="88">
        <f>Q23+Q25+Q24+Q29+Q30</f>
        <v>69766900490.380005</v>
      </c>
      <c r="R22" s="5"/>
      <c r="S22" s="5"/>
      <c r="T22" s="5"/>
      <c r="U22" s="5"/>
    </row>
    <row r="23" spans="1:21" x14ac:dyDescent="0.25">
      <c r="B23" s="29" t="s">
        <v>20</v>
      </c>
      <c r="C23" s="66">
        <v>94863.309148999993</v>
      </c>
      <c r="D23" s="87">
        <v>112755532151.73</v>
      </c>
      <c r="E23" s="87">
        <v>4544624318.7399998</v>
      </c>
      <c r="F23" s="87">
        <v>4652269249.3699999</v>
      </c>
      <c r="G23" s="87">
        <v>5037489782.6399994</v>
      </c>
      <c r="H23" s="87">
        <v>4873696634.0500011</v>
      </c>
      <c r="I23" s="87">
        <v>5169694343.3900003</v>
      </c>
      <c r="J23" s="87">
        <v>5683790497.9599991</v>
      </c>
      <c r="K23" s="87">
        <v>6111143215.0600004</v>
      </c>
      <c r="L23" s="87">
        <v>5421283094.9599991</v>
      </c>
      <c r="M23" s="87">
        <v>5058949409.9099998</v>
      </c>
      <c r="N23" s="87">
        <v>6192558115.9599991</v>
      </c>
      <c r="O23" s="87">
        <v>5861578196.1600008</v>
      </c>
      <c r="P23" s="87">
        <v>10781151889.140003</v>
      </c>
      <c r="Q23" s="87">
        <f>SUM(E23:P23)</f>
        <v>69388228747.340012</v>
      </c>
      <c r="R23" s="5"/>
      <c r="S23" s="5"/>
      <c r="T23" s="5"/>
      <c r="U23" s="5"/>
    </row>
    <row r="24" spans="1:21" x14ac:dyDescent="0.25">
      <c r="B24" s="29" t="s">
        <v>61</v>
      </c>
      <c r="C24" s="66">
        <v>1563.3203980000001</v>
      </c>
      <c r="D24" s="87">
        <v>1561625985.6300001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f t="shared" ref="Q24:Q30" si="17">SUM(E24:P24)</f>
        <v>0</v>
      </c>
      <c r="R24" s="5"/>
      <c r="S24" s="5"/>
      <c r="T24" s="5"/>
      <c r="U24" s="5"/>
    </row>
    <row r="25" spans="1:21" x14ac:dyDescent="0.25">
      <c r="B25" s="29" t="s">
        <v>60</v>
      </c>
      <c r="C25" s="66">
        <v>31.658576</v>
      </c>
      <c r="D25" s="87">
        <v>31889067</v>
      </c>
      <c r="E25" s="87">
        <v>65627.33</v>
      </c>
      <c r="F25" s="87">
        <v>0</v>
      </c>
      <c r="G25" s="87">
        <v>61381.87</v>
      </c>
      <c r="H25" s="87">
        <v>0</v>
      </c>
      <c r="I25" s="87">
        <v>0</v>
      </c>
      <c r="J25" s="87">
        <v>0</v>
      </c>
      <c r="K25" s="87">
        <v>174867.75</v>
      </c>
      <c r="L25" s="87">
        <v>27202.22</v>
      </c>
      <c r="M25" s="87">
        <v>21212.7</v>
      </c>
      <c r="N25" s="87">
        <v>6959.75</v>
      </c>
      <c r="O25" s="87">
        <v>0</v>
      </c>
      <c r="P25" s="87">
        <v>0</v>
      </c>
      <c r="Q25" s="87">
        <f t="shared" si="17"/>
        <v>357251.62000000005</v>
      </c>
      <c r="R25" s="5"/>
      <c r="S25" s="5"/>
      <c r="T25" s="5"/>
      <c r="U25" s="5"/>
    </row>
    <row r="26" spans="1:21" s="31" customFormat="1" x14ac:dyDescent="0.25">
      <c r="B26" s="32" t="s">
        <v>17</v>
      </c>
      <c r="C26" s="66">
        <v>17.158576</v>
      </c>
      <c r="D26" s="87">
        <v>17389067</v>
      </c>
      <c r="E26" s="87">
        <v>65627.33</v>
      </c>
      <c r="F26" s="87">
        <v>0</v>
      </c>
      <c r="G26" s="87">
        <v>61381.87</v>
      </c>
      <c r="H26" s="87">
        <v>0</v>
      </c>
      <c r="I26" s="87">
        <v>0</v>
      </c>
      <c r="J26" s="87">
        <v>0</v>
      </c>
      <c r="K26" s="87">
        <v>174867.75</v>
      </c>
      <c r="L26" s="87">
        <v>27202.22</v>
      </c>
      <c r="M26" s="87">
        <v>21212.7</v>
      </c>
      <c r="N26" s="87">
        <v>6959.75</v>
      </c>
      <c r="O26" s="87">
        <v>0</v>
      </c>
      <c r="P26" s="87">
        <v>0</v>
      </c>
      <c r="Q26" s="87">
        <f t="shared" si="17"/>
        <v>357251.62000000005</v>
      </c>
    </row>
    <row r="27" spans="1:21" s="31" customFormat="1" x14ac:dyDescent="0.25">
      <c r="B27" s="32" t="s">
        <v>16</v>
      </c>
      <c r="C27" s="66">
        <v>13</v>
      </c>
      <c r="D27" s="87">
        <v>13000000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f t="shared" si="17"/>
        <v>0</v>
      </c>
    </row>
    <row r="28" spans="1:21" s="31" customFormat="1" x14ac:dyDescent="0.25">
      <c r="B28" s="32" t="s">
        <v>15</v>
      </c>
      <c r="C28" s="66">
        <v>1.5</v>
      </c>
      <c r="D28" s="87">
        <v>1500000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0</v>
      </c>
      <c r="Q28" s="87">
        <f t="shared" si="17"/>
        <v>0</v>
      </c>
    </row>
    <row r="29" spans="1:21" x14ac:dyDescent="0.25">
      <c r="B29" s="29" t="s">
        <v>14</v>
      </c>
      <c r="C29" s="66">
        <v>1303.455332</v>
      </c>
      <c r="D29" s="87">
        <v>1392622875.5999999</v>
      </c>
      <c r="E29" s="87">
        <v>25449981.850000001</v>
      </c>
      <c r="F29" s="87">
        <v>49830508.960000001</v>
      </c>
      <c r="G29" s="87">
        <v>36372461.159999996</v>
      </c>
      <c r="H29" s="87">
        <v>26321610.149999999</v>
      </c>
      <c r="I29" s="87">
        <v>31949739.689999998</v>
      </c>
      <c r="J29" s="87">
        <v>34274152.969999999</v>
      </c>
      <c r="K29" s="87">
        <v>37776799.530000001</v>
      </c>
      <c r="L29" s="87">
        <v>17030980.449999999</v>
      </c>
      <c r="M29" s="87">
        <v>17297998.450000003</v>
      </c>
      <c r="N29" s="87">
        <v>47981014.840000004</v>
      </c>
      <c r="O29" s="87">
        <v>24382004.010000002</v>
      </c>
      <c r="P29" s="87">
        <v>29454731.989999998</v>
      </c>
      <c r="Q29" s="87">
        <f>SUM(E29:P29)</f>
        <v>378121984.04999995</v>
      </c>
      <c r="R29" s="5"/>
      <c r="S29" s="5"/>
      <c r="T29" s="5"/>
      <c r="U29" s="5"/>
    </row>
    <row r="30" spans="1:21" x14ac:dyDescent="0.25">
      <c r="B30" s="29" t="s">
        <v>13</v>
      </c>
      <c r="C30" s="66">
        <v>252.70184699999999</v>
      </c>
      <c r="D30" s="87">
        <v>249992870</v>
      </c>
      <c r="E30" s="87">
        <v>0</v>
      </c>
      <c r="F30" s="87">
        <v>0</v>
      </c>
      <c r="G30" s="87">
        <v>0</v>
      </c>
      <c r="H30" s="87">
        <v>10060</v>
      </c>
      <c r="I30" s="87">
        <v>0</v>
      </c>
      <c r="J30" s="87">
        <v>388.78</v>
      </c>
      <c r="K30" s="87">
        <v>0</v>
      </c>
      <c r="L30" s="87">
        <v>31008.59</v>
      </c>
      <c r="M30" s="87">
        <v>0</v>
      </c>
      <c r="N30" s="87">
        <v>0</v>
      </c>
      <c r="O30" s="87">
        <v>1050</v>
      </c>
      <c r="P30" s="87">
        <v>150000</v>
      </c>
      <c r="Q30" s="87">
        <f t="shared" si="17"/>
        <v>192507.37</v>
      </c>
      <c r="R30" s="5"/>
      <c r="S30" s="5"/>
      <c r="T30" s="5"/>
      <c r="U30" s="5"/>
    </row>
    <row r="31" spans="1:21" x14ac:dyDescent="0.25">
      <c r="B31" s="20" t="s">
        <v>9</v>
      </c>
      <c r="C31" s="3">
        <f>SUM(C32:C37)</f>
        <v>19419.118118999999</v>
      </c>
      <c r="D31" s="88">
        <f>SUM(D32:D37)</f>
        <v>22673718701.900002</v>
      </c>
      <c r="E31" s="88">
        <f>SUM(E32:E37)</f>
        <v>87111095.5</v>
      </c>
      <c r="F31" s="88">
        <f t="shared" ref="F31:Q31" si="18">SUM(F32:F37)</f>
        <v>145136353.47999999</v>
      </c>
      <c r="G31" s="88">
        <f t="shared" si="18"/>
        <v>276185548.85999995</v>
      </c>
      <c r="H31" s="88">
        <f t="shared" si="18"/>
        <v>698014960.72000003</v>
      </c>
      <c r="I31" s="88">
        <f t="shared" si="18"/>
        <v>310434124.12</v>
      </c>
      <c r="J31" s="88">
        <f t="shared" si="18"/>
        <v>849569716.13999999</v>
      </c>
      <c r="K31" s="88">
        <f t="shared" si="18"/>
        <v>1251764308.6600001</v>
      </c>
      <c r="L31" s="88">
        <f t="shared" si="18"/>
        <v>407994803.45999998</v>
      </c>
      <c r="M31" s="88">
        <f t="shared" si="18"/>
        <v>755908236.09000003</v>
      </c>
      <c r="N31" s="88">
        <f t="shared" si="18"/>
        <v>424036201.01999998</v>
      </c>
      <c r="O31" s="88">
        <f t="shared" si="18"/>
        <v>612224074.77999997</v>
      </c>
      <c r="P31" s="88">
        <f t="shared" si="18"/>
        <v>1596213602.5100002</v>
      </c>
      <c r="Q31" s="88">
        <f t="shared" si="18"/>
        <v>7414593025.3400011</v>
      </c>
      <c r="R31" s="5"/>
      <c r="S31" s="5"/>
      <c r="T31" s="5"/>
      <c r="U31" s="5"/>
    </row>
    <row r="32" spans="1:21" x14ac:dyDescent="0.25">
      <c r="B32" s="4" t="s">
        <v>35</v>
      </c>
      <c r="C32" s="66">
        <v>8176.3194970000004</v>
      </c>
      <c r="D32" s="87">
        <v>11209869168.59</v>
      </c>
      <c r="E32" s="87">
        <v>0</v>
      </c>
      <c r="F32" s="87">
        <v>2272452.48</v>
      </c>
      <c r="G32" s="87">
        <v>13441664.109999999</v>
      </c>
      <c r="H32" s="87">
        <v>600154575.66999996</v>
      </c>
      <c r="I32" s="87">
        <v>64049146.469999999</v>
      </c>
      <c r="J32" s="87">
        <v>669316379.75999999</v>
      </c>
      <c r="K32" s="87">
        <v>1049126076.08</v>
      </c>
      <c r="L32" s="87">
        <v>313329372.58999997</v>
      </c>
      <c r="M32" s="87">
        <v>605115157.13</v>
      </c>
      <c r="N32" s="87">
        <v>205463852.59999996</v>
      </c>
      <c r="O32" s="87">
        <v>385069001.15999997</v>
      </c>
      <c r="P32" s="87">
        <v>1327117558.3000002</v>
      </c>
      <c r="Q32" s="87">
        <f>(SUM(E32:P32))</f>
        <v>5234455236.3500004</v>
      </c>
      <c r="R32" s="5"/>
      <c r="S32" s="5"/>
      <c r="T32" s="5"/>
      <c r="U32" s="5"/>
    </row>
    <row r="33" spans="1:21" x14ac:dyDescent="0.25">
      <c r="B33" s="4" t="s">
        <v>36</v>
      </c>
      <c r="C33" s="66">
        <v>8465.9927609999995</v>
      </c>
      <c r="D33" s="87">
        <v>8620303753.7399998</v>
      </c>
      <c r="E33" s="87">
        <v>84794758.25999999</v>
      </c>
      <c r="F33" s="87">
        <v>133850132.22</v>
      </c>
      <c r="G33" s="87">
        <v>251026043.73999998</v>
      </c>
      <c r="H33" s="87">
        <v>92837432.769999996</v>
      </c>
      <c r="I33" s="87">
        <v>242061836.83000001</v>
      </c>
      <c r="J33" s="87">
        <v>178768764.61000001</v>
      </c>
      <c r="K33" s="87">
        <v>187703125.53999999</v>
      </c>
      <c r="L33" s="87">
        <v>90417715.189999998</v>
      </c>
      <c r="M33" s="87">
        <v>108019741.38</v>
      </c>
      <c r="N33" s="87">
        <v>214173743.53999999</v>
      </c>
      <c r="O33" s="87">
        <v>217516020.87</v>
      </c>
      <c r="P33" s="87">
        <v>249738421.17999998</v>
      </c>
      <c r="Q33" s="87">
        <f t="shared" ref="Q33:Q36" si="19">(SUM(E33:P33))</f>
        <v>2050907736.1299999</v>
      </c>
      <c r="R33" s="5"/>
      <c r="S33" s="5"/>
      <c r="T33" s="5"/>
      <c r="U33" s="5"/>
    </row>
    <row r="34" spans="1:21" x14ac:dyDescent="0.25">
      <c r="B34" s="4" t="s">
        <v>39</v>
      </c>
      <c r="C34" s="66">
        <v>104.537272</v>
      </c>
      <c r="D34" s="87">
        <v>105611227</v>
      </c>
      <c r="E34" s="87">
        <v>0</v>
      </c>
      <c r="F34" s="87">
        <v>0</v>
      </c>
      <c r="G34" s="87">
        <v>5350237.7699999996</v>
      </c>
      <c r="H34" s="87">
        <v>0</v>
      </c>
      <c r="I34" s="87">
        <v>349280</v>
      </c>
      <c r="J34" s="87">
        <v>0</v>
      </c>
      <c r="K34" s="87">
        <v>651360</v>
      </c>
      <c r="L34" s="87">
        <v>61500</v>
      </c>
      <c r="M34" s="87">
        <v>0</v>
      </c>
      <c r="N34" s="87">
        <v>0</v>
      </c>
      <c r="O34" s="87">
        <v>0</v>
      </c>
      <c r="P34" s="87">
        <v>32025.200000000001</v>
      </c>
      <c r="Q34" s="87">
        <f t="shared" si="19"/>
        <v>6444402.9699999997</v>
      </c>
      <c r="R34" s="5"/>
      <c r="S34" s="5"/>
      <c r="T34" s="5"/>
      <c r="U34" s="5"/>
    </row>
    <row r="35" spans="1:21" x14ac:dyDescent="0.25">
      <c r="B35" s="4" t="s">
        <v>37</v>
      </c>
      <c r="C35" s="66">
        <v>646.42503999999997</v>
      </c>
      <c r="D35" s="87">
        <v>707843003.56999993</v>
      </c>
      <c r="E35" s="87">
        <v>1560866.8699999999</v>
      </c>
      <c r="F35" s="87">
        <v>4673302.88</v>
      </c>
      <c r="G35" s="87">
        <v>1860718.6600000001</v>
      </c>
      <c r="H35" s="87">
        <v>2101567.7000000002</v>
      </c>
      <c r="I35" s="87">
        <v>2303820.9900000002</v>
      </c>
      <c r="J35" s="87">
        <v>994264.11</v>
      </c>
      <c r="K35" s="87">
        <v>5360647.43</v>
      </c>
      <c r="L35" s="87">
        <v>2743542.37</v>
      </c>
      <c r="M35" s="87">
        <v>42773337.579999998</v>
      </c>
      <c r="N35" s="87">
        <v>3173392.84</v>
      </c>
      <c r="O35" s="87">
        <v>9639052.75</v>
      </c>
      <c r="P35" s="87">
        <v>19325597.829999998</v>
      </c>
      <c r="Q35" s="87">
        <f t="shared" si="19"/>
        <v>96510112.010000005</v>
      </c>
      <c r="R35" s="5"/>
      <c r="S35" s="5"/>
      <c r="T35" s="5"/>
      <c r="U35" s="5"/>
    </row>
    <row r="36" spans="1:21" x14ac:dyDescent="0.25">
      <c r="B36" s="4" t="s">
        <v>38</v>
      </c>
      <c r="C36" s="66">
        <v>2010.5762810000001</v>
      </c>
      <c r="D36" s="87">
        <v>2014824281</v>
      </c>
      <c r="E36" s="87">
        <v>755470.37</v>
      </c>
      <c r="F36" s="87">
        <v>4340465.9000000004</v>
      </c>
      <c r="G36" s="87">
        <v>4506884.58</v>
      </c>
      <c r="H36" s="87">
        <v>2921384.58</v>
      </c>
      <c r="I36" s="87">
        <v>1670039.83</v>
      </c>
      <c r="J36" s="87">
        <v>490307.66</v>
      </c>
      <c r="K36" s="87">
        <v>8923099.6099999994</v>
      </c>
      <c r="L36" s="87">
        <v>1442673.31</v>
      </c>
      <c r="M36" s="87">
        <v>0</v>
      </c>
      <c r="N36" s="87">
        <v>1225212.04</v>
      </c>
      <c r="O36" s="87">
        <v>0</v>
      </c>
      <c r="P36" s="87">
        <v>0</v>
      </c>
      <c r="Q36" s="87">
        <f t="shared" si="19"/>
        <v>26275537.879999999</v>
      </c>
      <c r="R36" s="5"/>
      <c r="S36" s="5"/>
      <c r="T36" s="5"/>
      <c r="U36" s="5"/>
    </row>
    <row r="37" spans="1:21" x14ac:dyDescent="0.25">
      <c r="B37" s="4" t="s">
        <v>62</v>
      </c>
      <c r="C37" s="66">
        <v>15.267268</v>
      </c>
      <c r="D37" s="87">
        <v>15267268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f>(SUM(E37:P37))</f>
        <v>0</v>
      </c>
      <c r="R37" s="5"/>
      <c r="S37" s="5"/>
      <c r="T37" s="5"/>
      <c r="U37" s="5"/>
    </row>
    <row r="38" spans="1:21" x14ac:dyDescent="0.25">
      <c r="B38" s="25" t="s">
        <v>42</v>
      </c>
      <c r="C38" s="77"/>
      <c r="D38" s="96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5"/>
      <c r="S38" s="5"/>
      <c r="T38" s="5"/>
      <c r="U38" s="5"/>
    </row>
    <row r="39" spans="1:21" ht="17.25" customHeight="1" x14ac:dyDescent="0.25">
      <c r="B39" s="28" t="s">
        <v>12</v>
      </c>
      <c r="C39" s="26">
        <f t="shared" ref="C39:Q39" si="20">C12-C22</f>
        <v>8320.5243120000086</v>
      </c>
      <c r="D39" s="90">
        <f t="shared" si="20"/>
        <v>2988626493.9399872</v>
      </c>
      <c r="E39" s="90">
        <f t="shared" ref="E39" si="21">E12-E22</f>
        <v>1645642582.7399988</v>
      </c>
      <c r="F39" s="90">
        <f t="shared" si="20"/>
        <v>1042842759.0900002</v>
      </c>
      <c r="G39" s="90">
        <f t="shared" si="20"/>
        <v>700302854.86000156</v>
      </c>
      <c r="H39" s="90">
        <f t="shared" si="20"/>
        <v>531304309.49999809</v>
      </c>
      <c r="I39" s="90">
        <f t="shared" si="20"/>
        <v>1663723185.9899998</v>
      </c>
      <c r="J39" s="90">
        <f t="shared" si="20"/>
        <v>291283834.73999882</v>
      </c>
      <c r="K39" s="90">
        <f t="shared" si="20"/>
        <v>-122964251.75</v>
      </c>
      <c r="L39" s="90">
        <f t="shared" si="20"/>
        <v>3760225479.0799999</v>
      </c>
      <c r="M39" s="90">
        <f t="shared" si="20"/>
        <v>968791777.76000023</v>
      </c>
      <c r="N39" s="90">
        <f t="shared" si="20"/>
        <v>1360192428.5700006</v>
      </c>
      <c r="O39" s="90">
        <f t="shared" si="20"/>
        <v>1658413103.0599995</v>
      </c>
      <c r="P39" s="90">
        <f t="shared" si="20"/>
        <v>3107852143.7699947</v>
      </c>
      <c r="Q39" s="90">
        <f t="shared" si="20"/>
        <v>16607610207.409988</v>
      </c>
      <c r="R39" s="5"/>
      <c r="S39" s="5"/>
      <c r="T39" s="5"/>
      <c r="U39" s="5"/>
    </row>
    <row r="40" spans="1:21" x14ac:dyDescent="0.25">
      <c r="B40" s="28" t="s">
        <v>8</v>
      </c>
      <c r="C40" s="26">
        <f t="shared" ref="C40:Q40" si="22">C19-C31</f>
        <v>-6395.5285559999993</v>
      </c>
      <c r="D40" s="90">
        <f t="shared" si="22"/>
        <v>-6569953131.9300022</v>
      </c>
      <c r="E40" s="90">
        <f t="shared" ref="E40" si="23">E19-E31</f>
        <v>1498174398.8800001</v>
      </c>
      <c r="F40" s="90">
        <f t="shared" si="22"/>
        <v>7674042.5700000226</v>
      </c>
      <c r="G40" s="90">
        <f t="shared" si="22"/>
        <v>-153397016.18999994</v>
      </c>
      <c r="H40" s="90">
        <f t="shared" si="22"/>
        <v>-174181851.05000001</v>
      </c>
      <c r="I40" s="90">
        <f t="shared" si="22"/>
        <v>549247254.41999996</v>
      </c>
      <c r="J40" s="90">
        <f t="shared" si="22"/>
        <v>-347987551.12</v>
      </c>
      <c r="K40" s="90">
        <f t="shared" si="22"/>
        <v>-679021382.05000007</v>
      </c>
      <c r="L40" s="90">
        <f t="shared" si="22"/>
        <v>-270403658.13</v>
      </c>
      <c r="M40" s="90">
        <f t="shared" si="22"/>
        <v>-680684899.50999999</v>
      </c>
      <c r="N40" s="90">
        <f t="shared" si="22"/>
        <v>-337019389.34999996</v>
      </c>
      <c r="O40" s="90">
        <f t="shared" si="22"/>
        <v>-562587085.64999998</v>
      </c>
      <c r="P40" s="90">
        <f t="shared" si="22"/>
        <v>-1261286077.1800003</v>
      </c>
      <c r="Q40" s="90">
        <f t="shared" si="22"/>
        <v>-2411473214.3600016</v>
      </c>
      <c r="R40" s="5"/>
      <c r="S40" s="5"/>
      <c r="T40" s="5"/>
      <c r="U40" s="5"/>
    </row>
    <row r="41" spans="1:21" x14ac:dyDescent="0.25">
      <c r="B41" s="28" t="s">
        <v>7</v>
      </c>
      <c r="C41" s="26">
        <f t="shared" ref="C41:Q41" si="24">(C12+C19)-(C22+C31)</f>
        <v>1924.9957560000039</v>
      </c>
      <c r="D41" s="90">
        <f t="shared" si="24"/>
        <v>-3581326637.9900208</v>
      </c>
      <c r="E41" s="90">
        <f t="shared" ref="E41" si="25">(E12+E19)-(E22+E31)</f>
        <v>3143816981.6199989</v>
      </c>
      <c r="F41" s="90">
        <f t="shared" si="24"/>
        <v>1050516801.6600008</v>
      </c>
      <c r="G41" s="90">
        <f t="shared" si="24"/>
        <v>546905838.67000198</v>
      </c>
      <c r="H41" s="90">
        <f t="shared" si="24"/>
        <v>357122458.4499979</v>
      </c>
      <c r="I41" s="90">
        <f t="shared" si="24"/>
        <v>2212970440.4099998</v>
      </c>
      <c r="J41" s="90">
        <f t="shared" si="24"/>
        <v>-56703716.380002022</v>
      </c>
      <c r="K41" s="90">
        <f t="shared" si="24"/>
        <v>-801985633.80000019</v>
      </c>
      <c r="L41" s="90">
        <f t="shared" si="24"/>
        <v>3489821820.9499998</v>
      </c>
      <c r="M41" s="90">
        <f t="shared" si="24"/>
        <v>288106878.25</v>
      </c>
      <c r="N41" s="90">
        <f t="shared" si="24"/>
        <v>1023173039.2200003</v>
      </c>
      <c r="O41" s="90">
        <f t="shared" si="24"/>
        <v>1095826017.4099998</v>
      </c>
      <c r="P41" s="90">
        <f t="shared" si="24"/>
        <v>1846566066.5899944</v>
      </c>
      <c r="Q41" s="90">
        <f t="shared" si="24"/>
        <v>14196136993.049988</v>
      </c>
      <c r="R41" s="5"/>
      <c r="S41" s="5"/>
      <c r="T41" s="5"/>
      <c r="U41" s="5"/>
    </row>
    <row r="42" spans="1:21" x14ac:dyDescent="0.25">
      <c r="B42" s="28" t="s">
        <v>41</v>
      </c>
      <c r="C42" s="26">
        <f t="shared" ref="C42:Q42" si="26">C41+C25</f>
        <v>1956.6543320000039</v>
      </c>
      <c r="D42" s="90">
        <f>D41+D25</f>
        <v>-3549437570.9900208</v>
      </c>
      <c r="E42" s="90">
        <f>E41+E25</f>
        <v>3143882608.9499989</v>
      </c>
      <c r="F42" s="90">
        <f t="shared" si="26"/>
        <v>1050516801.6600008</v>
      </c>
      <c r="G42" s="90">
        <f>G41+G25</f>
        <v>546967220.54000199</v>
      </c>
      <c r="H42" s="90">
        <f t="shared" si="26"/>
        <v>357122458.4499979</v>
      </c>
      <c r="I42" s="90">
        <f t="shared" si="26"/>
        <v>2212970440.4099998</v>
      </c>
      <c r="J42" s="90">
        <f t="shared" si="26"/>
        <v>-56703716.380002022</v>
      </c>
      <c r="K42" s="90">
        <f t="shared" si="26"/>
        <v>-801810766.05000019</v>
      </c>
      <c r="L42" s="90">
        <f t="shared" si="26"/>
        <v>3489849023.1699996</v>
      </c>
      <c r="M42" s="90">
        <f t="shared" si="26"/>
        <v>288128090.94999999</v>
      </c>
      <c r="N42" s="90">
        <f t="shared" si="26"/>
        <v>1023179998.9700003</v>
      </c>
      <c r="O42" s="90">
        <f t="shared" si="26"/>
        <v>1095826017.4099998</v>
      </c>
      <c r="P42" s="90">
        <f t="shared" si="26"/>
        <v>1846566066.5899944</v>
      </c>
      <c r="Q42" s="90">
        <f t="shared" si="26"/>
        <v>14196494244.669989</v>
      </c>
      <c r="R42" s="5"/>
      <c r="S42" s="5"/>
      <c r="T42" s="5"/>
      <c r="U42" s="5"/>
    </row>
    <row r="43" spans="1:21" x14ac:dyDescent="0.25">
      <c r="B43" s="25" t="s">
        <v>0</v>
      </c>
      <c r="C43" s="77">
        <f>C44-C47</f>
        <v>-1924.9957560000003</v>
      </c>
      <c r="D43" s="96">
        <f>D44-D47</f>
        <v>345695839.26000023</v>
      </c>
      <c r="E43" s="91">
        <f t="shared" ref="E43:Q43" si="27">E44-E47</f>
        <v>-1126205.8700000001</v>
      </c>
      <c r="F43" s="91">
        <f t="shared" si="27"/>
        <v>81756095.640000001</v>
      </c>
      <c r="G43" s="91">
        <f t="shared" si="27"/>
        <v>165650581.21000001</v>
      </c>
      <c r="H43" s="91">
        <f t="shared" si="27"/>
        <v>82959772</v>
      </c>
      <c r="I43" s="91">
        <f t="shared" si="27"/>
        <v>82786172</v>
      </c>
      <c r="J43" s="91">
        <f t="shared" si="27"/>
        <v>79171039</v>
      </c>
      <c r="K43" s="91">
        <f t="shared" si="27"/>
        <v>161562344.21000001</v>
      </c>
      <c r="L43" s="91">
        <f t="shared" si="27"/>
        <v>81949282.590000004</v>
      </c>
      <c r="M43" s="91">
        <f t="shared" si="27"/>
        <v>-3499876.05</v>
      </c>
      <c r="N43" s="91">
        <f t="shared" si="27"/>
        <v>82033293.969999999</v>
      </c>
      <c r="O43" s="91">
        <f t="shared" si="27"/>
        <v>166293105</v>
      </c>
      <c r="P43" s="91">
        <f t="shared" si="27"/>
        <v>83333333</v>
      </c>
      <c r="Q43" s="91">
        <f t="shared" si="27"/>
        <v>1062868936.7</v>
      </c>
      <c r="R43" s="5"/>
      <c r="S43" s="5"/>
      <c r="T43" s="5"/>
      <c r="U43" s="5"/>
    </row>
    <row r="44" spans="1:21" x14ac:dyDescent="0.25">
      <c r="A44" s="54"/>
      <c r="B44" s="22" t="s">
        <v>6</v>
      </c>
      <c r="C44" s="2">
        <f>SUM(C45:C46)</f>
        <v>1000</v>
      </c>
      <c r="D44" s="88">
        <f>SUM(D45:D46)</f>
        <v>3279161954.1199999</v>
      </c>
      <c r="E44" s="88">
        <f t="shared" ref="E44:P44" si="28">SUM(E45:E46)</f>
        <v>0</v>
      </c>
      <c r="F44" s="88">
        <f t="shared" si="28"/>
        <v>83333333</v>
      </c>
      <c r="G44" s="88">
        <f t="shared" si="28"/>
        <v>166666666</v>
      </c>
      <c r="H44" s="88">
        <f t="shared" si="28"/>
        <v>83333333</v>
      </c>
      <c r="I44" s="88">
        <f t="shared" si="28"/>
        <v>83333333</v>
      </c>
      <c r="J44" s="88">
        <f t="shared" si="28"/>
        <v>80000000</v>
      </c>
      <c r="K44" s="88">
        <f t="shared" si="28"/>
        <v>166666666</v>
      </c>
      <c r="L44" s="88">
        <f t="shared" si="28"/>
        <v>83333333</v>
      </c>
      <c r="M44" s="88">
        <f t="shared" si="28"/>
        <v>0</v>
      </c>
      <c r="N44" s="88">
        <f t="shared" si="28"/>
        <v>83333333</v>
      </c>
      <c r="O44" s="88">
        <f t="shared" si="28"/>
        <v>166666666</v>
      </c>
      <c r="P44" s="88">
        <f t="shared" si="28"/>
        <v>83333333</v>
      </c>
      <c r="Q44" s="88">
        <f>SUM(Q45:Q46)</f>
        <v>1079999996</v>
      </c>
      <c r="R44" s="5"/>
      <c r="S44" s="5"/>
      <c r="T44" s="5"/>
      <c r="U44" s="5"/>
    </row>
    <row r="45" spans="1:21" x14ac:dyDescent="0.25">
      <c r="B45" s="21" t="s">
        <v>5</v>
      </c>
      <c r="C45" s="66">
        <v>1000</v>
      </c>
      <c r="D45" s="87">
        <v>3199161954.1199999</v>
      </c>
      <c r="E45" s="87">
        <v>0</v>
      </c>
      <c r="F45" s="87">
        <v>83333333</v>
      </c>
      <c r="G45" s="87">
        <v>166666666</v>
      </c>
      <c r="H45" s="87">
        <v>83333333</v>
      </c>
      <c r="I45" s="87">
        <v>83333333</v>
      </c>
      <c r="J45" s="87">
        <v>0</v>
      </c>
      <c r="K45" s="87">
        <v>166666666</v>
      </c>
      <c r="L45" s="87">
        <v>83333333</v>
      </c>
      <c r="M45" s="87">
        <v>0</v>
      </c>
      <c r="N45" s="87">
        <v>83333333</v>
      </c>
      <c r="O45" s="87">
        <v>166666666</v>
      </c>
      <c r="P45" s="87">
        <v>83333333</v>
      </c>
      <c r="Q45" s="87">
        <f>(SUM(E45:P45))</f>
        <v>999999996</v>
      </c>
      <c r="R45" s="5"/>
      <c r="S45" s="5"/>
      <c r="T45" s="5"/>
      <c r="U45" s="5"/>
    </row>
    <row r="46" spans="1:21" x14ac:dyDescent="0.25">
      <c r="B46" s="21" t="s">
        <v>4</v>
      </c>
      <c r="C46" s="66">
        <v>0</v>
      </c>
      <c r="D46" s="87">
        <v>80000000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87">
        <v>80000000</v>
      </c>
      <c r="K46" s="87">
        <v>0</v>
      </c>
      <c r="L46" s="87">
        <v>0</v>
      </c>
      <c r="M46" s="87">
        <v>0</v>
      </c>
      <c r="N46" s="87">
        <v>0</v>
      </c>
      <c r="O46" s="87">
        <v>0</v>
      </c>
      <c r="P46" s="87">
        <v>0</v>
      </c>
      <c r="Q46" s="87">
        <f>(SUM(E46:P46))</f>
        <v>80000000</v>
      </c>
      <c r="R46" s="5"/>
      <c r="S46" s="5"/>
      <c r="T46" s="5"/>
      <c r="U46" s="5"/>
    </row>
    <row r="47" spans="1:21" x14ac:dyDescent="0.25">
      <c r="B47" s="20" t="s">
        <v>3</v>
      </c>
      <c r="C47" s="2">
        <f>SUM(C48:C50)</f>
        <v>2924.9957560000003</v>
      </c>
      <c r="D47" s="88">
        <f t="shared" ref="D47:P47" si="29">SUM(D48:D50)</f>
        <v>2933466114.8599997</v>
      </c>
      <c r="E47" s="88">
        <f t="shared" si="29"/>
        <v>1126205.8700000001</v>
      </c>
      <c r="F47" s="88">
        <f t="shared" si="29"/>
        <v>1577237.3599999999</v>
      </c>
      <c r="G47" s="88">
        <f t="shared" si="29"/>
        <v>1016084.79</v>
      </c>
      <c r="H47" s="88">
        <f t="shared" si="29"/>
        <v>373561</v>
      </c>
      <c r="I47" s="88">
        <f t="shared" si="29"/>
        <v>547161</v>
      </c>
      <c r="J47" s="88">
        <f t="shared" si="29"/>
        <v>828961</v>
      </c>
      <c r="K47" s="88">
        <f t="shared" si="29"/>
        <v>5104321.7899999991</v>
      </c>
      <c r="L47" s="88">
        <f t="shared" si="29"/>
        <v>1384050.4100000001</v>
      </c>
      <c r="M47" s="88">
        <f t="shared" si="29"/>
        <v>3499876.05</v>
      </c>
      <c r="N47" s="88">
        <f t="shared" si="29"/>
        <v>1300039.03</v>
      </c>
      <c r="O47" s="88">
        <f t="shared" si="29"/>
        <v>373561</v>
      </c>
      <c r="P47" s="88">
        <f t="shared" si="29"/>
        <v>0</v>
      </c>
      <c r="Q47" s="88">
        <f>SUM(Q48:Q50)</f>
        <v>17131059.299999997</v>
      </c>
      <c r="R47" s="5"/>
      <c r="S47" s="5"/>
      <c r="T47" s="5"/>
      <c r="U47" s="5"/>
    </row>
    <row r="48" spans="1:21" x14ac:dyDescent="0.25">
      <c r="B48" s="19" t="s">
        <v>2</v>
      </c>
      <c r="C48" s="66">
        <v>1000</v>
      </c>
      <c r="D48" s="87">
        <v>1000000000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v>0</v>
      </c>
      <c r="L48" s="87">
        <v>0</v>
      </c>
      <c r="M48" s="87">
        <v>0</v>
      </c>
      <c r="N48" s="87">
        <v>0</v>
      </c>
      <c r="O48" s="87">
        <v>0</v>
      </c>
      <c r="P48" s="87">
        <v>0</v>
      </c>
      <c r="Q48" s="87">
        <f>SUM(E48:P48)</f>
        <v>0</v>
      </c>
      <c r="R48" s="5"/>
      <c r="S48" s="5"/>
      <c r="T48" s="5"/>
      <c r="U48" s="5"/>
    </row>
    <row r="49" spans="2:21" x14ac:dyDescent="0.25">
      <c r="B49" s="19" t="s">
        <v>1</v>
      </c>
      <c r="C49" s="66">
        <v>1924.495756</v>
      </c>
      <c r="D49" s="87">
        <v>1933466114.3599999</v>
      </c>
      <c r="E49" s="87">
        <v>1126205.8700000001</v>
      </c>
      <c r="F49" s="87">
        <v>1577237.3599999999</v>
      </c>
      <c r="G49" s="87">
        <v>1016084.79</v>
      </c>
      <c r="H49" s="87">
        <v>373561</v>
      </c>
      <c r="I49" s="87">
        <v>547161</v>
      </c>
      <c r="J49" s="87">
        <v>828961</v>
      </c>
      <c r="K49" s="87">
        <v>5104321.7899999991</v>
      </c>
      <c r="L49" s="87">
        <v>1384050.4100000001</v>
      </c>
      <c r="M49" s="87">
        <v>3499876.05</v>
      </c>
      <c r="N49" s="87">
        <v>1300039.03</v>
      </c>
      <c r="O49" s="87">
        <v>373561</v>
      </c>
      <c r="P49" s="87">
        <v>0</v>
      </c>
      <c r="Q49" s="94">
        <f t="shared" ref="Q49:Q50" si="30">SUM(E49:P49)</f>
        <v>17131059.299999997</v>
      </c>
      <c r="R49" s="5"/>
      <c r="S49" s="5"/>
      <c r="T49" s="5"/>
      <c r="U49" s="5"/>
    </row>
    <row r="50" spans="2:21" ht="15.75" thickBot="1" x14ac:dyDescent="0.3">
      <c r="B50" s="53" t="s">
        <v>63</v>
      </c>
      <c r="C50" s="70">
        <v>0.5</v>
      </c>
      <c r="D50" s="70">
        <v>0.5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95">
        <v>0</v>
      </c>
      <c r="P50" s="95">
        <v>0</v>
      </c>
      <c r="Q50" s="93">
        <f t="shared" si="30"/>
        <v>0</v>
      </c>
      <c r="R50" s="68"/>
      <c r="S50" s="5"/>
      <c r="T50" s="5"/>
      <c r="U50" s="5"/>
    </row>
    <row r="51" spans="2:21" x14ac:dyDescent="0.25">
      <c r="B51" s="15" t="s">
        <v>81</v>
      </c>
      <c r="C51" s="85"/>
      <c r="D51" s="85"/>
      <c r="E51" s="85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5"/>
      <c r="T51" s="5"/>
      <c r="U51" s="5"/>
    </row>
    <row r="52" spans="2:21" ht="10.5" customHeight="1" x14ac:dyDescent="0.25">
      <c r="B52" s="110" t="s">
        <v>97</v>
      </c>
      <c r="C52" s="110"/>
      <c r="D52" s="110"/>
      <c r="E52" s="92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5"/>
      <c r="R52" s="5"/>
      <c r="S52" s="5"/>
      <c r="T52" s="5"/>
      <c r="U52" s="5"/>
    </row>
    <row r="53" spans="2:21" x14ac:dyDescent="0.25">
      <c r="B53" s="15" t="s">
        <v>80</v>
      </c>
      <c r="C53" s="1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5"/>
      <c r="R53" s="5"/>
      <c r="S53" s="5"/>
      <c r="T53" s="5"/>
      <c r="U53" s="5"/>
    </row>
    <row r="54" spans="2:21" x14ac:dyDescent="0.25">
      <c r="B54" s="15" t="s">
        <v>67</v>
      </c>
      <c r="C54" s="10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2"/>
      <c r="R54" s="5"/>
      <c r="S54" s="5"/>
      <c r="T54" s="5"/>
      <c r="U54" s="5"/>
    </row>
    <row r="55" spans="2:21" x14ac:dyDescent="0.25">
      <c r="B55" s="11"/>
      <c r="C55" s="10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5"/>
      <c r="R55" s="5"/>
      <c r="S55" s="5"/>
      <c r="T55" s="5"/>
      <c r="U55" s="5"/>
    </row>
    <row r="56" spans="2:21" x14ac:dyDescent="0.25">
      <c r="B56" s="11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5"/>
      <c r="R56" s="5"/>
      <c r="S56" s="5"/>
      <c r="T56" s="5"/>
      <c r="U56" s="5"/>
    </row>
    <row r="57" spans="2:21" x14ac:dyDescent="0.25">
      <c r="B57" s="11"/>
      <c r="C57" s="10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5"/>
      <c r="R57" s="5"/>
      <c r="S57" s="5"/>
      <c r="T57" s="5"/>
      <c r="U57" s="5"/>
    </row>
    <row r="58" spans="2:21" x14ac:dyDescent="0.25">
      <c r="B58" s="11"/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5"/>
      <c r="R58" s="5"/>
      <c r="S58" s="5"/>
      <c r="T58" s="5"/>
      <c r="U58" s="5"/>
    </row>
    <row r="59" spans="2:21" x14ac:dyDescent="0.25">
      <c r="Q59" s="5"/>
      <c r="R59" s="5"/>
      <c r="S59" s="5"/>
      <c r="T59" s="5"/>
      <c r="U59" s="5"/>
    </row>
    <row r="60" spans="2:21" x14ac:dyDescent="0.25">
      <c r="Q60" s="5"/>
      <c r="R60" s="5"/>
      <c r="S60" s="5"/>
      <c r="T60" s="5"/>
      <c r="U60" s="5"/>
    </row>
    <row r="61" spans="2:21" x14ac:dyDescent="0.25">
      <c r="Q61" s="5"/>
      <c r="R61" s="5"/>
      <c r="S61" s="5"/>
      <c r="T61" s="5"/>
      <c r="U61" s="5"/>
    </row>
    <row r="62" spans="2:21" x14ac:dyDescent="0.25">
      <c r="C62" s="5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5"/>
      <c r="R62" s="5"/>
      <c r="S62" s="5"/>
      <c r="T62" s="5"/>
      <c r="U62" s="5"/>
    </row>
    <row r="63" spans="2:21" x14ac:dyDescent="0.25">
      <c r="C63" s="5"/>
      <c r="Q63" s="5"/>
      <c r="R63" s="5"/>
      <c r="S63" s="5"/>
      <c r="T63" s="5"/>
      <c r="U63" s="5"/>
    </row>
    <row r="64" spans="2:21" x14ac:dyDescent="0.25">
      <c r="C64" s="5"/>
      <c r="Q64" s="5"/>
      <c r="R64" s="5"/>
      <c r="S64" s="5"/>
      <c r="T64" s="5"/>
      <c r="U64" s="5"/>
    </row>
    <row r="65" s="5" customFormat="1" x14ac:dyDescent="0.25"/>
  </sheetData>
  <mergeCells count="5">
    <mergeCell ref="B3:Q3"/>
    <mergeCell ref="B4:Q4"/>
    <mergeCell ref="B5:Q5"/>
    <mergeCell ref="B6:Q6"/>
    <mergeCell ref="B52:D52"/>
  </mergeCells>
  <pageMargins left="0.7" right="0.7" top="0.75" bottom="0.75" header="0.3" footer="0.3"/>
  <pageSetup orientation="portrait" horizontalDpi="4294967295" verticalDpi="4294967295" r:id="rId1"/>
  <ignoredErrors>
    <ignoredError sqref="Q37 D44 H44 J44:K44 F44:G44 L44:P44 I44 Q23:Q29 Q32:Q36 Q45:Q46 Q13:Q18 Q20 Q30 Q48 Q49:Q50" formulaRange="1"/>
    <ignoredError sqref="Q19" formula="1" formulaRange="1"/>
    <ignoredError sqref="Q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2014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Fermín</dc:creator>
  <cp:lastModifiedBy>Kiara Alondra Rodriguez Luciano</cp:lastModifiedBy>
  <cp:lastPrinted>2018-06-08T13:51:55Z</cp:lastPrinted>
  <dcterms:created xsi:type="dcterms:W3CDTF">2017-02-22T19:21:28Z</dcterms:created>
  <dcterms:modified xsi:type="dcterms:W3CDTF">2021-03-02T15:17:43Z</dcterms:modified>
</cp:coreProperties>
</file>